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08OCT'!$A$1:$H$51</definedName>
    <definedName function="false" hidden="false" localSheetId="8" name="_xlnm.Print_Titles" vbProcedure="false">'P01 MH0001 08OCT'!$22:$22</definedName>
    <definedName function="false" hidden="false" localSheetId="9" name="_xlnm.Print_Area" vbProcedure="false">'P02 MH0727 09OCT'!$A$1:$H$65</definedName>
    <definedName function="false" hidden="false" localSheetId="9" name="_xlnm.Print_Titles" vbProcedure="false">'P02 MH0727 09OCT'!$22:$22</definedName>
    <definedName function="false" hidden="false" localSheetId="10" name="_xlnm.Print_Area" vbProcedure="false">'P03 MH0720 10OCT'!$A$1:$H$47</definedName>
    <definedName function="false" hidden="false" localSheetId="10" name="_xlnm.Print_Titles" vbProcedure="false">'P03 MH0720 10OCT'!$22:$22</definedName>
    <definedName function="false" hidden="false" localSheetId="11" name="_xlnm.Print_Area" vbProcedure="false">'P04 MH0088 10OCT'!$A$1:$H$73</definedName>
    <definedName function="false" hidden="false" localSheetId="11" name="_xlnm.Print_Titles" vbProcedure="false">'P04 MH0088 10OCT'!$22:$22</definedName>
    <definedName function="false" hidden="false" localSheetId="12" name="_xlnm.Print_Area" vbProcedure="false">'P05 MH0089 15OCT'!$A$1:$H$56</definedName>
    <definedName function="false" hidden="false" localSheetId="12" name="_xlnm.Print_Titles" vbProcedure="false">'P05 MH0089 15OCT'!$23:$23</definedName>
    <definedName function="false" hidden="false" localSheetId="13" name="_xlnm.Print_Area" vbProcedure="false">'P06 MH0002 15OCT'!$A$1:$H$73</definedName>
    <definedName function="false" hidden="false" localSheetId="13" name="_xlnm.Print_Titles" vbProcedure="false">'P06 MH0002 15OCT'!$22:$22</definedName>
    <definedName function="false" hidden="false" localSheetId="14" name="_xlnm.Print_Area" vbProcedure="false">'P07 MH0003 09OCT'!$A$1:$H$76</definedName>
    <definedName function="false" hidden="false" localSheetId="14" name="_xlnm.Print_Titles" vbProcedure="false">'P07 MH0003 09OCT'!$23:$23</definedName>
    <definedName function="false" hidden="false" localSheetId="15" name="_xlnm.Print_Area" vbProcedure="false">'P08 MH0752 10OCT'!$A$1:$H$47</definedName>
    <definedName function="false" hidden="false" localSheetId="15" name="_xlnm.Print_Titles" vbProcedure="false">'P08 MH0752 10OCT'!$22:$22</definedName>
    <definedName function="false" hidden="false" localSheetId="16" name="_xlnm.Print_Area" vbProcedure="false">'P09 MH0753 11OCT'!$A$1:$H$65</definedName>
    <definedName function="false" hidden="false" localSheetId="16" name="_xlnm.Print_Titles" vbProcedure="false">'P09 MH0753 11OCT'!$22:$22</definedName>
    <definedName function="false" hidden="false" localSheetId="17" name="_xlnm.Print_Area" vbProcedure="false">'P10 MH1140 12OCT'!$A$1:$H$61</definedName>
    <definedName function="false" hidden="false" localSheetId="17" name="_xlnm.Print_Titles" vbProcedure="false">'P10 MH1140 12OCT'!$22:$22</definedName>
    <definedName function="false" hidden="false" localSheetId="18" name="_xlnm.Print_Area" vbProcedure="false">'P11 MH1149 12OCT'!$A$1:$H$50</definedName>
    <definedName function="false" hidden="false" localSheetId="18" name="_xlnm.Print_Titles" vbProcedure="false">'P11 MH1149 12OCT'!$23:$23</definedName>
    <definedName function="false" hidden="false" localSheetId="19" name="_xlnm.Print_Area" vbProcedure="false">'P12 MH0139 12OCT'!$A$1:$H$73</definedName>
    <definedName function="false" hidden="false" localSheetId="19" name="_xlnm.Print_Titles" vbProcedure="false">'P12 MH0139 12OCT'!$22:$22</definedName>
    <definedName function="false" hidden="false" localSheetId="20" name="_xlnm.Print_Area" vbProcedure="false">'P13 MH0138 14OCT'!$A$1:$H$56</definedName>
    <definedName function="false" hidden="false" localSheetId="20" name="_xlnm.Print_Titles" vbProcedure="false">'P13 MH0138 14OCT'!$23:$23</definedName>
    <definedName function="false" hidden="false" localSheetId="21" name="_xlnm.Print_Area" vbProcedure="false">'P14 MH0004 15OCT'!$A$1:$H$51</definedName>
    <definedName function="false" hidden="false" localSheetId="21" name="_xlnm.Print_Titles" vbProcedure="false">'P14 MH0004 15OCT'!$22:$22</definedName>
    <definedName function="false" hidden="false" localSheetId="22" name="_xlnm.Print_Area" vbProcedure="false">'P15 MH0003 25OCT'!$A$1:$H$51</definedName>
    <definedName function="false" hidden="false" localSheetId="22" name="_xlnm.Print_Titles" vbProcedure="false">'P15 MH0003 25OCT'!$22:$22</definedName>
    <definedName function="false" hidden="false" localSheetId="23" name="_xlnm.Print_Area" vbProcedure="false">'P16 MH0072 26OCT'!$A$1:$H$51</definedName>
    <definedName function="false" hidden="false" localSheetId="23" name="_xlnm.Print_Titles" vbProcedure="false">'P16 MH0072 26OCT'!$22:$22</definedName>
    <definedName function="false" hidden="false" localSheetId="24" name="_xlnm.Print_Area" vbProcedure="false">'P17 MH0073 27OCT'!$A$1:$H$70</definedName>
    <definedName function="false" hidden="false" localSheetId="24" name="_xlnm.Print_Titles" vbProcedure="false">'P17 MH0073 27OCT'!$23:$23</definedName>
    <definedName function="false" hidden="false" localSheetId="25" name="_xlnm.Print_Area" vbProcedure="false">'P18 MH0052 27OCT'!$A$1:$H$71</definedName>
    <definedName function="false" hidden="false" localSheetId="25" name="_xlnm.Print_Titles" vbProcedure="false">'P18 MH0052 27OCT'!$22:$22</definedName>
    <definedName function="false" hidden="false" localSheetId="26" name="_xlnm.Print_Area" vbProcedure="false">'P19 MH0053 29OCT'!$A$1:$H$51</definedName>
    <definedName function="false" hidden="false" localSheetId="26" name="_xlnm.Print_Titles" vbProcedure="false">'P19 MH0053 29OCT'!$22:$22</definedName>
    <definedName function="false" hidden="false" localSheetId="27" name="_xlnm.Print_Area" vbProcedure="false">'P20 MH1450 29OCT'!$A$1:$H$47</definedName>
    <definedName function="false" hidden="false" localSheetId="27" name="_xlnm.Print_Titles" vbProcedure="false">'P20 MH1450 29OCT'!$22:$22</definedName>
    <definedName function="false" hidden="false" localSheetId="28" name="_xlnm.Print_Area" vbProcedure="false">'P21 MH1437 30OCT'!$A$1:$H$64</definedName>
    <definedName function="false" hidden="false" localSheetId="28" name="_xlnm.Print_Titles" vbProcedure="false">'P21 MH1437 30OCT'!$23:$23</definedName>
    <definedName function="false" hidden="false" localSheetId="29" name="_xlnm.Print_Area" vbProcedure="false">'P22 MH0002 30OCT'!$A$1:$H$73</definedName>
    <definedName function="false" hidden="false" localSheetId="29" name="_xlnm.Print_Titles" vbProcedure="false">'P22 MH0002 30OCT'!$22:$22</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Settings!$L$4:$L$33</definedName>
    <definedName function="false" hidden="false" name="L_EvidenceType" vbProcedure="false">Settings!$U$4:$U$14</definedName>
    <definedName function="false" hidden="false" name="L_NegPhrase" vbProcedure="false">Settings!$N$4:$N$1205</definedName>
    <definedName function="false" hidden="false" name="L_NotLoaded" vbProcedure="false">Settings!$S$4:$S$34</definedName>
    <definedName function="false" hidden="false" name="L_NotLoadedNeg" vbProcedure="false">Settings!$T$4:$T$71</definedName>
    <definedName function="false" hidden="false" name="L_Pending" vbProcedure="false">Settings!$O$4:$O$33</definedName>
    <definedName function="false" hidden="false" name="L_PendNeg" vbProcedure="false">Settings!$P$4:$P$176</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Settings!$K$4:$K$96</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<sst xmlns="http://schemas.openxmlformats.org/spreadsheetml/2006/main" count="14215" uniqueCount="3482">
  <si>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</si>
  <si>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</si>
  <si>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</si>
  <si>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</si>
  <si>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</si>
  <si>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</si>
  <si>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</si>
  <si>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S–AE).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</si>
  <si>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</si>
  <si>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</si>
  <si>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</si>
  <si>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</si>
  <si>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</si>
  <si>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</si>
  <si>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type (S) and Evidence ID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</si>
  <si>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</si>
  <si>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</si>
  <si>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</si>
  <si>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</si>
  <si>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</si>
  <si>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</si>
  <si>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</si>
  <si>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</si>
  <si>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</si>
  <si>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</si>
  <si>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</si>
  <si>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</si>
  <si>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</si>
  <si>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</si>
  <si>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</si>
  <si>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</si>
  <si>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is recorded in two fields: choose the Evidence type in column S, then enter ONLY the record's ID in column Z (describe the record in Result, not here). An ID is one token with letters joined to at least two digits (SF-2210, IMG_2231, CO/26/331, DN88213, PCS-0727) or a number of 5+ digits (seal 1045521); for 'Link / file path' enter a link, network path or file name. A flight number, date, time, revision ('Rev3') or free text is not an ID. Batch IDs likewise (PASB-261008-BC-017 or 261008-017). Document attachment locations on the Documents sheet need a path, link or file name. The verifier must be a named person other than the PIC – not a role such as 'QA' or 'CSM'.</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</si>
  <si>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</si>
  <si>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</si>
  <si>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</si>
  <si>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</si>
  <si>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</si>
  <si>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</si>
  <si>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</si>
  <si>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</si>
  <si>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</si>
  <si>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</si>
  <si>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</si>
  <si>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</si>
  <si>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</si>
  <si>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</si>
  <si>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</si>
  <si>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</si>
  <si>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</si>
  <si>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</si>
  <si>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</si>
  <si>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</si>
  <si>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</si>
  <si>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</si>
  <si>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</si>
  <si>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</si>
  <si>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</si>
  <si>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</si>
  <si>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</si>
  <si>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</si>
  <si>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</si>
  <si>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</si>
  <si>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</si>
  <si>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</si>
  <si>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</si>
  <si>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</si>
  <si>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</si>
  <si>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</si>
  <si>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</si>
  <si>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</si>
  <si>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</si>
  <si>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</si>
  <si>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</si>
  <si>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</si>
  <si>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</si>
  <si>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</si>
  <si>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</si>
  <si>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</si>
  <si>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</si>
  <si>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</si>
  <si>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</si>
  <si>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</si>
  <si>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</si>
  <si>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</si>
  <si>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</si>
  <si>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</si>
  <si>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</si>
  <si>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</si>
  <si>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</si>
  <si>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</si>
  <si>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</si>
  <si>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</si>
  <si>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</si>
  <si>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</si>
  <si>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</si>
  <si>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</si>
  <si>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</si>
  <si>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</si>
  <si>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</si>
  <si>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</si>
  <si>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</si>
  <si>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</si>
  <si>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</si>
  <si>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</si>
  <si>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</si>
  <si>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</si>
  <si>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</si>
  <si>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</si>
  <si>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</si>
  <si>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</si>
  <si>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</si>
  <si>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</si>
  <si>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</si>
  <si>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</si>
  <si>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</si>
  <si>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</si>
  <si>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</si>
  <si>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</si>
  <si>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</si>
  <si>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</si>
  <si>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</si>
  <si>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</si>
  <si>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</si>
  <si>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</si>
  <si>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</si>
  <si>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</si>
  <si>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</si>
  <si>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</si>
  <si>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</si>
  <si>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</si>
  <si>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</si>
  <si>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</si>
  <si>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</si>
  <si>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</si>
  <si>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</si>
  <si>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</si>
  <si>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</si>
  <si>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</si>
  <si>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</si>
  <si>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</si>
  <si>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</si>
  <si>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</si>
  <si>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</si>
  <si>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</si>
  <si>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</si>
  <si>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</si>
  <si>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</si>
  <si>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</si>
  <si>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</si>
  <si>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</si>
  <si>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</si>
  <si>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</si>
  <si>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</si>
  <si>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</si>
  <si>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</si>
  <si>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</si>
  <si>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</si>
  <si>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</si>
  <si>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</si>
  <si>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</si>
  <si>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</si>
  <si>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</si>
  <si>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</si>
  <si>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</si>
  <si>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</si>
  <si>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</si>
  <si>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</si>
  <si>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</si>
  <si>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</si>
  <si>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</si>
  <si>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</si>
  <si>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</si>
  <si>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</si>
  <si>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</si>
  <si>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</si>
  <si>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</si>
  <si>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</si>
  <si>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</si>
  <si>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</si>
  <si>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</si>
  <si>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</si>
  <si>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</si>
  <si>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</si>
  <si>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</si>
  <si>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</si>
  <si>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</si>
  <si>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</si>
  <si>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</si>
  <si>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</si>
  <si>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</si>
  <si>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</si>
  <si>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</si>
  <si>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</si>
  <si>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</si>
  <si>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</si>
  <si>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</si>
  <si>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</si>
  <si>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</si>
  <si>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</si>
  <si>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</si>
  <si>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</si>
  <si>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</si>
  <si>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</si>
  <si>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</si>
  <si>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</si>
  <si>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</si>
  <si>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</si>
  <si>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</si>
  <si>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</si>
  <si>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</si>
  <si>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</si>
  <si>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</si>
  <si>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</si>
  <si>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</si>
  <si>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</si>
  <si>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</si>
  <si>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</si>
  <si>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</si>
  <si>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</si>
  <si>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</si>
  <si>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</si>
  <si>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</si>
  <si>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</si>
  <si>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</si>
  <si>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</si>
  <si>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</si>
  <si>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</si>
  <si>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</si>
  <si>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</si>
  <si>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</si>
  <si>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</si>
  <si>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</si>
  <si>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</si>
  <si>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</si>
  <si>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</si>
  <si>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</si>
  <si>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</si>
  <si>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</si>
  <si>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</si>
  <si>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</si>
  <si>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</si>
  <si>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</si>
  <si>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</si>
  <si>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</si>
  <si>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</si>
  <si>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</si>
  <si>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</si>
  <si>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</si>
  <si>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</si>
  <si>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</si>
  <si>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</si>
  <si>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</si>
  <si>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</si>
  <si>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</si>
  <si>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</si>
  <si>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</si>
  <si>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</si>
  <si>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</si>
  <si>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</si>
  <si>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</si>
  <si>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</si>
  <si>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</si>
  <si>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</si>
  <si>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</si>
  <si>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</si>
  <si>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</si>
  <si>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</si>
  <si>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</si>
  <si>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</si>
  <si>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</si>
  <si>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</si>
  <si>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</si>
  <si>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</si>
  <si>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</si>
  <si>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</si>
  <si>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</si>
  <si>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</si>
  <si>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</si>
  <si>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</si>
  <si>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</si>
  <si>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</si>
  <si>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</si>
  <si>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</si>
  <si>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</si>
  <si>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</si>
  <si>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</si>
  <si>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</si>
  <si>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</si>
  <si>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</si>
  <si>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</si>
  <si>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</si>
  <si>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</si>
  <si>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</si>
  <si>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</si>
  <si>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</si>
  <si>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</si>
  <si>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</si>
  <si>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</si>
  <si>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</si>
  <si>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</si>
  <si>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</si>
  <si>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</si>
  <si>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</si>
  <si>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</si>
  <si>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</si>
  <si>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</si>
  <si>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</si>
  <si>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</si>
  <si>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</si>
  <si>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</si>
  <si>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</si>
  <si>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</si>
  <si>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</si>
  <si>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</si>
  <si>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</si>
  <si>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</si>
  <si>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S–AE.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</si>
  <si>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</si>
  <si>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</si>
  <si>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</si>
  <si>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</si>
  <si>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</si>
  <si>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</si>
  <si>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</si>
  <si>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</si>
  <si>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</si>
  <si>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</si>
  <si>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</si>
  <si>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</si>
  <si>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Evidence type</t>
  </si>
  <si>
    <t xml:space="preserve">Result / assessment</t>
  </si>
  <si>
    <t xml:space="preserve">Batch ID (T-24H)</t>
  </si>
  <si>
    <t xml:space="preserve">Expected qty</t>
  </si>
  <si>
    <t xml:space="preserve">Actual qty</t>
  </si>
  <si>
    <t xml:space="preserve">Evidence ID / reference</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</si>
  <si>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</si>
  <si>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</si>
  <si>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</si>
  <si>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</si>
  <si>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</si>
  <si>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</si>
  <si>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</si>
  <si>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</si>
  <si>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</si>
  <si>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</si>
  <si>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</si>
  <si>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</si>
  <si>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</si>
  <si>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</si>
  <si>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</si>
  <si>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</si>
  <si>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</si>
  <si>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</si>
  <si>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</si>
  <si>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</si>
  <si>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</si>
  <si>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</si>
  <si>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</si>
  <si>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</si>
  <si>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</si>
  <si>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</si>
  <si>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</si>
  <si>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</si>
  <si>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</si>
  <si>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</si>
  <si>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</si>
  <si>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</si>
  <si>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</si>
  <si>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</si>
  <si>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</si>
  <si>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</si>
  <si>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</si>
  <si>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</si>
  <si>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(spare)</t>
  </si>
  <si>
    <t xml:space="preserve">Not on board</t>
  </si>
  <si>
    <t xml:space="preserve">Earliest valid (UTC)</t>
  </si>
  <si>
    <t xml:space="preserve">Evidence ID shape ok</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</si>
  <si>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</si>
  <si>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</si>
  <si>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</si>
  <si>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</si>
  <si>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</si>
  <si>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</si>
  <si>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</si>
  <si>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</si>
  <si>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</si>
  <si>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</si>
  <si>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</si>
  <si>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</si>
  <si>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</si>
  <si>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</si>
  <si>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</si>
  <si>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</si>
  <si>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</si>
  <si>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</si>
  <si>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</si>
  <si>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</si>
  <si>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</si>
  <si>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</si>
  <si>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</si>
  <si>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</si>
  <si>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</si>
  <si>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</si>
  <si>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</si>
  <si>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</si>
  <si>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</si>
  <si>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</si>
  <si>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</si>
  <si>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</si>
  <si>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</si>
  <si>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</si>
  <si>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</si>
  <si>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</si>
  <si>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</si>
  <si>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</si>
  <si>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</si>
  <si>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</si>
  <si>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</si>
  <si>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</si>
  <si>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</si>
  <si>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</si>
  <si>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</si>
  <si>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</si>
  <si>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</si>
  <si>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</si>
  <si>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</si>
  <si>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</si>
  <si>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</si>
  <si>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</si>
  <si>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</si>
  <si>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</si>
  <si>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</si>
  <si>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</si>
  <si>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</si>
  <si>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</si>
  <si>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</si>
  <si>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</si>
  <si>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</si>
  <si>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</si>
  <si>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</si>
  <si>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</si>
  <si>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</si>
  <si>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</si>
  <si>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</si>
  <si>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</si>
  <si>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</si>
  <si>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</si>
  <si>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</si>
  <si>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</si>
  <si>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</si>
  <si>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</si>
  <si>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</si>
  <si>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</si>
  <si>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</si>
  <si>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</si>
  <si>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</si>
  <si>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</si>
  <si>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</si>
  <si>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</si>
  <si>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</si>
  <si>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</si>
  <si>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</si>
  <si>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</si>
  <si>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</si>
  <si>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</si>
  <si>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</si>
  <si>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</si>
  <si>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</si>
  <si>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</si>
  <si>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</si>
  <si>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</si>
  <si>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</si>
  <si>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</si>
  <si>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</si>
  <si>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</si>
  <si>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</si>
  <si>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</si>
  <si>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</si>
  <si>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</si>
  <si>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</si>
  <si>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</si>
  <si>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</si>
  <si>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</si>
  <si>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</si>
  <si>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</si>
  <si>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</si>
  <si>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</si>
  <si>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</si>
  <si>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</si>
  <si>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</si>
  <si>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</si>
  <si>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</si>
  <si>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</si>
  <si>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</si>
  <si>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</si>
  <si>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</si>
  <si>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</si>
  <si>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</si>
  <si>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</si>
  <si>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</si>
  <si>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</si>
  <si>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</si>
  <si>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</si>
  <si>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</si>
  <si>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</si>
  <si>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</si>
  <si>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</si>
  <si>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</si>
  <si>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</si>
  <si>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</si>
  <si>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</si>
  <si>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</si>
  <si>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</si>
  <si>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</si>
  <si>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</si>
  <si>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</si>
  <si>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</si>
  <si>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</si>
  <si>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</si>
  <si>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</si>
  <si>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</si>
  <si>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</si>
  <si>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</si>
  <si>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</si>
  <si>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</si>
  <si>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</si>
  <si>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</si>
  <si>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</si>
  <si>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</si>
  <si>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</si>
  <si>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</si>
  <si>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</si>
  <si>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</si>
  <si>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</si>
  <si>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</si>
  <si>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</si>
  <si>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</si>
  <si>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</si>
  <si>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</si>
  <si>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</si>
  <si>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</si>
  <si>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</si>
  <si>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</si>
  <si>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</si>
  <si>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</si>
  <si>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</si>
  <si>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</si>
  <si>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</si>
  <si>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</si>
  <si>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</si>
  <si>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</si>
  <si>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</si>
  <si>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</si>
  <si>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</si>
  <si>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</si>
  <si>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</si>
  <si>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</si>
  <si>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</si>
  <si>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</si>
  <si>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</si>
  <si>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</si>
  <si>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</si>
  <si>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</si>
  <si>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</si>
  <si>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</si>
  <si>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</si>
  <si>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</si>
  <si>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</si>
  <si>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</si>
  <si>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</si>
  <si>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</si>
  <si>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</si>
  <si>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</si>
  <si>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</si>
  <si>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</si>
  <si>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</si>
  <si>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</si>
  <si>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</si>
  <si>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</si>
  <si>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</si>
  <si>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</si>
  <si>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</si>
  <si>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</si>
  <si>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</si>
  <si>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</si>
  <si>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</si>
  <si>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</si>
  <si>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</si>
  <si>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</si>
  <si>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</si>
  <si>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</si>
  <si>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</si>
  <si>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</si>
  <si>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</si>
  <si>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</si>
  <si>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</si>
  <si>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</si>
  <si>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</si>
  <si>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</si>
  <si>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</si>
  <si>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</si>
  <si>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</si>
  <si>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</si>
  <si>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</si>
  <si>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</si>
  <si>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</si>
  <si>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</si>
  <si>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</si>
  <si>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</si>
  <si>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</si>
  <si>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</si>
  <si>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</si>
  <si>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</si>
  <si>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</si>
  <si>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</si>
  <si>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</si>
  <si>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</si>
  <si>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</si>
  <si>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</si>
  <si>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</si>
  <si>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</si>
  <si>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</si>
  <si>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</si>
  <si>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</si>
  <si>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</si>
  <si>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</si>
  <si>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</si>
  <si>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</si>
  <si>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</si>
  <si>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</si>
  <si>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</si>
  <si>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</si>
  <si>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</si>
  <si>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</si>
  <si>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</si>
  <si>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</si>
  <si>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</si>
  <si>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</si>
  <si>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</si>
  <si>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</si>
  <si>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</si>
  <si>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</si>
  <si>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</si>
  <si>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</si>
  <si>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</si>
  <si>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</si>
  <si>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</si>
  <si>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</si>
  <si>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</si>
  <si>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</si>
  <si>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</si>
  <si>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</si>
  <si>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</si>
  <si>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</si>
  <si>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</si>
  <si>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</si>
  <si>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</si>
  <si>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</si>
  <si>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</si>
  <si>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</si>
  <si>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</si>
  <si>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</si>
  <si>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</si>
  <si>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</si>
  <si>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</si>
  <si>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</si>
  <si>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</si>
  <si>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</si>
  <si>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</si>
  <si>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</si>
  <si>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</si>
  <si>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</si>
  <si>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</si>
  <si>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</si>
  <si>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</si>
  <si>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</si>
  <si>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</si>
  <si>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</si>
  <si>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</si>
  <si>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</si>
  <si>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</si>
  <si>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</si>
  <si>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</si>
  <si>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</si>
  <si>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</si>
  <si>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</si>
  <si>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</si>
  <si>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</si>
  <si>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</si>
  <si>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</si>
  <si>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</si>
  <si>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</si>
  <si>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</si>
  <si>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</si>
  <si>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</si>
  <si>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</si>
  <si>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</si>
  <si>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</si>
  <si>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</si>
  <si>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</si>
  <si>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</si>
  <si>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</si>
  <si>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</si>
  <si>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</si>
  <si>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</si>
  <si>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</si>
  <si>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</si>
  <si>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</si>
  <si>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</si>
  <si>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</si>
  <si>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</si>
  <si>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</si>
  <si>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</si>
  <si>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</si>
  <si>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</si>
  <si>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</si>
  <si>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</si>
  <si>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</si>
  <si>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</si>
  <si>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</si>
  <si>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</si>
  <si>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</si>
  <si>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</si>
  <si>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</si>
  <si>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</si>
  <si>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</si>
  <si>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</si>
  <si>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</si>
  <si>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</si>
  <si>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</si>
  <si>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</si>
  <si>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</si>
  <si>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</si>
  <si>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</si>
  <si>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</si>
  <si>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</si>
  <si>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</si>
  <si>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</si>
  <si>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</si>
  <si>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</si>
  <si>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</si>
  <si>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</si>
  <si>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</si>
  <si>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</si>
  <si>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</si>
  <si>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</si>
  <si>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</si>
  <si>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</si>
  <si>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</si>
  <si>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</si>
  <si>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</si>
  <si>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</si>
  <si>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</si>
  <si>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</si>
  <si>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</si>
  <si>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</si>
  <si>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</si>
  <si>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</si>
  <si>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</si>
  <si>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</si>
  <si>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</si>
  <si>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</si>
  <si>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</si>
  <si>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</si>
  <si>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</si>
  <si>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</si>
  <si>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</si>
  <si>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</si>
  <si>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</si>
  <si>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</si>
  <si>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</si>
  <si>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</si>
  <si>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</si>
  <si>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</si>
  <si>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</si>
  <si>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</si>
  <si>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</si>
  <si>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</si>
  <si>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</si>
  <si>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</si>
  <si>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</si>
  <si>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</si>
  <si>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</si>
  <si>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</si>
  <si>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</si>
  <si>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</si>
  <si>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</si>
  <si>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</si>
  <si>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</si>
  <si>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</si>
  <si>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</si>
  <si>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</si>
  <si>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</si>
  <si>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</si>
  <si>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</si>
  <si>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</si>
  <si>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</si>
  <si>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</si>
  <si>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</si>
  <si>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</si>
  <si>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</si>
  <si>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</si>
  <si>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</si>
  <si>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</si>
  <si>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</si>
  <si>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</si>
  <si>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</si>
  <si>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</si>
  <si>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</si>
  <si>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</si>
  <si>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</si>
  <si>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</si>
  <si>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</si>
  <si>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</si>
  <si>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</si>
  <si>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</si>
  <si>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</si>
  <si>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</si>
  <si>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</si>
  <si>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</si>
  <si>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</si>
  <si>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</si>
  <si>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</si>
  <si>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</si>
  <si>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</si>
  <si>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</si>
  <si>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</si>
  <si>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</si>
  <si>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</si>
  <si>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</si>
  <si>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</si>
  <si>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</si>
  <si>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</si>
  <si>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</si>
  <si>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</si>
  <si>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</si>
  <si>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</si>
  <si>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</si>
  <si>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</si>
  <si>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</si>
  <si>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</si>
  <si>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</si>
  <si>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</si>
  <si>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</si>
  <si>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</si>
  <si>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</si>
  <si>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</si>
  <si>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</si>
  <si>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</si>
  <si>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</si>
  <si>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</si>
  <si>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</si>
  <si>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</si>
  <si>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</si>
  <si>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</si>
  <si>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</si>
  <si>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</si>
  <si>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</si>
  <si>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</si>
  <si>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</si>
  <si>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</si>
  <si>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</si>
  <si>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</si>
  <si>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</si>
  <si>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</si>
  <si>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</si>
  <si>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</si>
  <si>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</si>
  <si>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</si>
  <si>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</si>
  <si>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</si>
  <si>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</si>
  <si>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</si>
  <si>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</si>
  <si>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</si>
  <si>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</si>
  <si>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</si>
  <si>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</si>
  <si>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</si>
  <si>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</si>
  <si>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</si>
  <si>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</si>
  <si>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</si>
  <si>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</si>
  <si>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</si>
  <si>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</si>
  <si>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</si>
  <si>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</si>
  <si>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</si>
  <si>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</si>
  <si>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</si>
  <si>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</si>
  <si>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</si>
  <si>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</si>
  <si>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</si>
  <si>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</si>
  <si>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</si>
  <si>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</si>
  <si>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</si>
  <si>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</si>
  <si>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</si>
  <si>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</si>
  <si>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</si>
  <si>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</si>
  <si>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</si>
  <si>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</si>
  <si>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</si>
  <si>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</si>
  <si>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</si>
  <si>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</si>
  <si>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</si>
  <si>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</si>
  <si>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</si>
  <si>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</si>
  <si>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</si>
  <si>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</si>
  <si>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</si>
  <si>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</si>
  <si>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</si>
  <si>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</si>
  <si>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</si>
  <si>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</si>
  <si>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</si>
  <si>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</si>
  <si>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</si>
  <si>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</si>
  <si>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</si>
  <si>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</si>
  <si>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</si>
  <si>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</si>
  <si>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</si>
  <si>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</si>
  <si>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</si>
  <si>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</si>
  <si>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</si>
  <si>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</si>
  <si>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</si>
  <si>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</si>
  <si>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</si>
  <si>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</si>
  <si>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</si>
  <si>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</si>
  <si>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</si>
  <si>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</si>
  <si>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</si>
  <si>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</si>
  <si>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</si>
  <si>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</si>
  <si>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</si>
  <si>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</si>
  <si>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</si>
  <si>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</si>
  <si>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</si>
  <si>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</si>
  <si>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</si>
  <si>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</si>
  <si>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</si>
  <si>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</si>
  <si>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</si>
  <si>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</si>
  <si>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</si>
  <si>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</si>
  <si>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</si>
  <si>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</si>
  <si>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</si>
  <si>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</si>
  <si>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</si>
  <si>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</si>
  <si>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</si>
  <si>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</si>
  <si>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</si>
  <si>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</si>
  <si>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</si>
  <si>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</si>
  <si>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</si>
  <si>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</si>
  <si>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</si>
  <si>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</si>
  <si>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</si>
  <si>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</si>
  <si>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</si>
  <si>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</si>
  <si>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</si>
  <si>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</si>
  <si>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</si>
  <si>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</si>
  <si>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</si>
  <si>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</si>
  <si>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</si>
  <si>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</si>
  <si>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</si>
  <si>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</si>
  <si>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</si>
  <si>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</si>
  <si>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</si>
  <si>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</si>
  <si>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</si>
  <si>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</si>
  <si>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</si>
  <si>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</si>
  <si>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</si>
  <si>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</si>
  <si>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</si>
  <si>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</si>
  <si>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</si>
  <si>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</si>
  <si>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</si>
  <si>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</si>
  <si>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</si>
  <si>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</si>
  <si>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</si>
  <si>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</si>
  <si>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</si>
  <si>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</si>
  <si>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</si>
  <si>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</si>
  <si>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</si>
  <si>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</si>
  <si>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</si>
  <si>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</si>
  <si>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</si>
  <si>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</si>
  <si>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</si>
  <si>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</si>
  <si>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</si>
  <si>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</si>
  <si>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</si>
  <si>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</si>
  <si>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</si>
  <si>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</si>
  <si>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</si>
  <si>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</si>
  <si>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</si>
  <si>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</si>
  <si>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</si>
  <si>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</si>
  <si>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</si>
  <si>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</si>
  <si>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</si>
  <si>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</si>
  <si>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</si>
  <si>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</si>
  <si>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</si>
  <si>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</si>
  <si>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</si>
  <si>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</si>
  <si>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</si>
  <si>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</si>
  <si>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</si>
  <si>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</si>
  <si>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</si>
  <si>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</si>
  <si>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</si>
  <si>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</si>
  <si>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</si>
  <si>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</si>
  <si>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</si>
  <si>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</si>
  <si>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</si>
  <si>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</si>
  <si>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</si>
  <si>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</si>
  <si>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</si>
  <si>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</si>
  <si>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</si>
  <si>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</si>
  <si>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</si>
  <si>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</si>
  <si>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</si>
  <si>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</si>
  <si>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</si>
  <si>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</si>
  <si>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</si>
  <si>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</si>
  <si>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</si>
  <si>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</si>
  <si>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</si>
  <si>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</si>
  <si>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</si>
  <si>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</si>
  <si>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</si>
  <si>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</si>
  <si>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</si>
  <si>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</si>
  <si>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</si>
  <si>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</si>
  <si>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</si>
  <si>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</si>
  <si>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</si>
  <si>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</si>
  <si>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</si>
  <si>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</si>
  <si>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</si>
  <si>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</si>
  <si>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</si>
  <si>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</si>
  <si>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</si>
  <si>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</si>
  <si>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</si>
  <si>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</si>
  <si>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</si>
  <si>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</si>
  <si>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</si>
  <si>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</si>
  <si>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</si>
  <si>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</si>
  <si>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</si>
  <si>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</si>
  <si>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</si>
  <si>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</si>
  <si>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</si>
  <si>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</si>
  <si>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</si>
  <si>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</si>
  <si>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</si>
  <si>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</si>
  <si>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</si>
  <si>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</si>
  <si>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</si>
  <si>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</si>
  <si>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</si>
  <si>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</si>
  <si>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</si>
  <si>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</si>
  <si>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</si>
  <si>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</si>
  <si>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</si>
  <si>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</si>
  <si>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</si>
  <si>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</si>
  <si>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</si>
  <si>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</si>
  <si>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</si>
  <si>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</si>
  <si>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</si>
  <si>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</si>
  <si>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</si>
  <si>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</si>
  <si>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</si>
  <si>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</si>
  <si>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</si>
  <si>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</si>
  <si>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</si>
  <si>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</si>
  <si>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</si>
  <si>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</si>
  <si>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</si>
  <si>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</si>
  <si>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</si>
  <si>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</si>
  <si>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</si>
  <si>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</si>
  <si>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</si>
  <si>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</si>
  <si>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</si>
  <si>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</si>
  <si>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</si>
  <si>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</si>
  <si>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</si>
  <si>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</si>
  <si>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</si>
  <si>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</si>
  <si>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</si>
  <si>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</si>
  <si>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</si>
  <si>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</si>
  <si>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</si>
  <si>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</si>
  <si>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</si>
  <si>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</si>
  <si>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</si>
  <si>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</si>
  <si>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</si>
  <si>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</si>
  <si>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</si>
  <si>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</si>
  <si>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</si>
  <si>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</si>
  <si>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</si>
  <si>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</si>
  <si>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</si>
  <si>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</si>
  <si>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</si>
  <si>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</si>
  <si>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</si>
  <si>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</si>
  <si>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</si>
  <si>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</si>
  <si>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</si>
  <si>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</si>
  <si>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</si>
  <si>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</si>
  <si>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</si>
  <si>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</si>
  <si>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</si>
  <si>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</si>
  <si>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</si>
  <si>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</si>
  <si>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</si>
  <si>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</si>
  <si>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</si>
  <si>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</si>
  <si>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</si>
  <si>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</si>
  <si>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</si>
  <si>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</si>
  <si>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</si>
  <si>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</si>
  <si>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</si>
  <si>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</si>
  <si>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</si>
  <si>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</si>
  <si>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</si>
  <si>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</si>
  <si>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</si>
  <si>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</si>
  <si>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</si>
  <si>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</si>
  <si>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</si>
  <si>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</si>
  <si>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</si>
  <si>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</si>
  <si>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</si>
  <si>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</si>
  <si>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</si>
  <si>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</si>
  <si>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</si>
  <si>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</si>
  <si>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</si>
  <si>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</si>
  <si>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</si>
  <si>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</si>
  <si>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</si>
  <si>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</si>
  <si>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</si>
  <si>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</si>
  <si>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</si>
  <si>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</si>
  <si>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</si>
  <si>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</si>
  <si>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</si>
  <si>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</si>
  <si>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</si>
  <si>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</si>
  <si>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</si>
  <si>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</si>
  <si>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</si>
  <si>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</si>
  <si>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</si>
  <si>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</si>
  <si>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</si>
  <si>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</si>
  <si>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</si>
  <si>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</si>
  <si>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</si>
  <si>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</si>
  <si>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</si>
  <si>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</si>
  <si>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</si>
  <si>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</si>
  <si>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</si>
  <si>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</si>
  <si>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</si>
  <si>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</si>
  <si>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</si>
  <si>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</si>
  <si>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</si>
  <si>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</si>
  <si>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</si>
  <si>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</si>
  <si>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</si>
  <si>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</si>
  <si>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</si>
  <si>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</si>
  <si>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</si>
  <si>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</si>
  <si>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</si>
  <si>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</si>
  <si>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</si>
  <si>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</si>
  <si>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</si>
  <si>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</si>
  <si>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</si>
  <si>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</si>
  <si>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</si>
  <si>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</si>
  <si>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</si>
  <si>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</si>
  <si>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</si>
  <si>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</si>
  <si>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</si>
  <si>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</si>
  <si>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</si>
  <si>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</si>
  <si>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</si>
  <si>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</si>
  <si>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</si>
  <si>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</si>
  <si>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</si>
  <si>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</si>
  <si>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</si>
  <si>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</si>
  <si>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</si>
  <si>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</si>
  <si>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</si>
  <si>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</si>
  <si>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</si>
  <si>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</si>
  <si>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</si>
  <si>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</si>
  <si>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</si>
  <si>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</si>
  <si>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</si>
  <si>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</si>
  <si>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</si>
  <si>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</si>
  <si>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</si>
  <si>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</si>
  <si>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</si>
  <si>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</si>
  <si>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</si>
  <si>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</si>
  <si>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</si>
  <si>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</si>
  <si>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</si>
  <si>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</si>
  <si>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</si>
  <si>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</si>
  <si>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</si>
  <si>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</si>
  <si>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</si>
  <si>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</si>
  <si>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</si>
  <si>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</si>
  <si>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</si>
  <si>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</si>
  <si>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</si>
  <si>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</si>
  <si>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</si>
  <si>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</si>
  <si>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</si>
  <si>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</si>
  <si>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</si>
  <si>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</si>
  <si>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</si>
  <si>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</si>
  <si>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</si>
  <si>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</si>
  <si>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</si>
  <si>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</si>
  <si>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</si>
  <si>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</si>
  <si>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</si>
  <si>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</si>
  <si>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</si>
  <si>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</si>
  <si>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</si>
  <si>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</si>
  <si>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</si>
  <si>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</si>
  <si>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</si>
  <si>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</si>
  <si>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</si>
  <si>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</si>
  <si>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</si>
  <si>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</si>
  <si>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</si>
  <si>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</si>
  <si>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</si>
  <si>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</si>
  <si>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</si>
  <si>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</si>
  <si>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</si>
  <si>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</si>
  <si>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</si>
  <si>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</si>
  <si>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</si>
  <si>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</si>
  <si>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</si>
  <si>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</si>
  <si>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</si>
  <si>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</si>
  <si>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</si>
  <si>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</si>
  <si>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</si>
  <si>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</si>
  <si>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</si>
  <si>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</si>
  <si>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</si>
  <si>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</si>
  <si>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</si>
  <si>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</si>
  <si>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</si>
  <si>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</si>
  <si>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</si>
  <si>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</si>
  <si>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</si>
  <si>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</si>
  <si>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</si>
  <si>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</si>
  <si>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</si>
  <si>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</si>
  <si>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</si>
  <si>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</si>
  <si>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</si>
  <si>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</si>
  <si>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</si>
  <si>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</si>
  <si>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</si>
  <si>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</si>
  <si>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</si>
  <si>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</si>
  <si>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</si>
  <si>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</si>
  <si>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</si>
  <si>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</si>
  <si>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</si>
  <si>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</si>
  <si>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</si>
  <si>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</si>
  <si>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</si>
  <si>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</si>
  <si>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</si>
  <si>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</si>
  <si>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</si>
  <si>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</si>
  <si>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</si>
  <si>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</si>
  <si>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</si>
  <si>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</si>
  <si>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</si>
  <si>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</si>
  <si>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</si>
  <si>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</si>
  <si>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</si>
  <si>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</si>
  <si>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</si>
  <si>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</si>
  <si>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</si>
  <si>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</si>
  <si>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</si>
  <si>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</si>
  <si>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</si>
  <si>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</si>
  <si>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</si>
  <si>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</si>
  <si>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</si>
  <si>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</si>
  <si>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</si>
  <si>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</si>
  <si>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</si>
  <si>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</si>
  <si>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</si>
  <si>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</si>
  <si>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</si>
  <si>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</si>
  <si>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</si>
  <si>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</si>
  <si>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</si>
  <si>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</si>
  <si>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</si>
  <si>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</si>
  <si>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</si>
  <si>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</si>
  <si>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</si>
  <si>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</si>
  <si>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</si>
  <si>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</si>
  <si>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</si>
  <si>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</si>
  <si>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</si>
  <si>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</si>
  <si>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</si>
  <si>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</si>
  <si>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</si>
  <si>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</si>
  <si>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</si>
  <si>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</si>
  <si>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</si>
  <si>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</si>
  <si>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</si>
  <si>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</si>
  <si>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</si>
  <si>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</si>
  <si>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</si>
  <si>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</si>
  <si>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</si>
  <si>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</si>
  <si>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</si>
  <si>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</si>
  <si>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</si>
  <si>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</si>
  <si>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</si>
  <si>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</si>
  <si>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</si>
  <si>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</si>
  <si>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</si>
  <si>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</si>
  <si>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</si>
  <si>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</si>
  <si>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</si>
  <si>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</si>
  <si>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</si>
  <si>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</si>
  <si>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</si>
  <si>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</si>
  <si>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</si>
  <si>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</si>
  <si>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</si>
  <si>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</si>
  <si>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</si>
  <si>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</si>
  <si>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</si>
  <si>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</si>
  <si>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</si>
  <si>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</si>
  <si>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</si>
  <si>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</si>
  <si>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</si>
  <si>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</si>
  <si>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</si>
  <si>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</si>
  <si>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</si>
  <si>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</si>
  <si>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</si>
  <si>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</si>
  <si>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</si>
  <si>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</si>
  <si>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</si>
  <si>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</si>
  <si>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</si>
  <si>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</si>
  <si>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</si>
  <si>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</si>
  <si>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</si>
  <si>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</si>
  <si>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</si>
  <si>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</si>
  <si>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</si>
  <si>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</si>
  <si>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</si>
  <si>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</si>
  <si>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</si>
  <si>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</si>
  <si>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</si>
  <si>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</si>
  <si>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</si>
  <si>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</si>
  <si>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</si>
  <si>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</si>
  <si>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</si>
  <si>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</si>
  <si>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</si>
  <si>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</si>
  <si>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</si>
  <si>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</si>
  <si>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</si>
  <si>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</si>
  <si>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</si>
  <si>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</si>
  <si>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</si>
  <si>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</si>
  <si>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</si>
  <si>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</si>
  <si>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</si>
  <si>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</si>
  <si>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</si>
  <si>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</si>
  <si>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</si>
  <si>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</si>
  <si>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</si>
  <si>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</si>
  <si>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</si>
  <si>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</si>
  <si>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</si>
  <si>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</si>
  <si>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</si>
  <si>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</si>
  <si>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</si>
  <si>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</si>
  <si>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</si>
  <si>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</si>
  <si>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</si>
  <si>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</si>
  <si>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</si>
  <si>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</si>
  <si>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</si>
  <si>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</si>
  <si>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</si>
  <si>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</si>
  <si>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</si>
  <si>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</si>
  <si>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</si>
  <si>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</si>
  <si>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</si>
  <si>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</si>
  <si>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</si>
  <si>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</si>
  <si>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</si>
  <si>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</si>
  <si>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</si>
  <si>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</si>
  <si>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</si>
  <si>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</si>
  <si>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</si>
  <si>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</si>
  <si>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</si>
  <si>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</si>
  <si>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</si>
  <si>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</si>
  <si>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</si>
  <si>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</si>
  <si>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</si>
  <si>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</si>
  <si>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</si>
  <si>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</si>
  <si>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</si>
  <si>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</si>
  <si>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</si>
  <si>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</si>
  <si>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</si>
  <si>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…also cancelled on Preparation rows only (prep-stage wording)</t>
  </si>
  <si>
    <t xml:space="preserve">Blocks an on-board (physical uplift) confirmation</t>
  </si>
  <si>
    <t xml:space="preserve">…cancelled when negated</t>
  </si>
  <si>
    <t xml:space="preserve">Evidence types (Checks column S)</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</si>
  <si>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</si>
  <si>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</si>
  <si>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</si>
  <si>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</si>
  <si>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</si>
  <si>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</si>
  <si>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</si>
  <si>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awaiting boarding</t>
  </si>
  <si>
    <t xml:space="preserve">awaiting aircraft</t>
  </si>
  <si>
    <t xml:space="preserve">not loaded</t>
  </si>
  <si>
    <t xml:space="preserve">0 left behind</t>
  </si>
  <si>
    <t xml:space="preserve">Form / checklist</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</si>
  <si>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</si>
  <si>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</si>
  <si>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</si>
  <si>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</si>
  <si>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</si>
  <si>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</si>
  <si>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</si>
  <si>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passengers</t>
  </si>
  <si>
    <t xml:space="preserve">not on board</t>
  </si>
  <si>
    <t xml:space="preserve">0 not delivered</t>
  </si>
  <si>
    <t xml:space="preserve">Sensory panel sheet</t>
  </si>
  <si>
    <t xml:space="preserve">Effective as-of time (UTC) used for all overdue tests</t>
  </si>
  <si>
    <t xml:space="preserve">← as-of in MYT</t>
  </si>
  <si>
    <t xml:space="preserve">Pass</t>
  </si>
  <si>
    <t xml:space="preserve">tba</t>
  </si>
  <si>
    <t xml:space="preserve">ditto</t>
  </si>
  <si>
    <t xml:space="preserve">rejects</t>
  </si>
  <si>
    <t xml:space="preserve">0 damaged</t>
  </si>
  <si>
    <t xml:space="preserve">awaiting pax</t>
  </si>
  <si>
    <t xml:space="preserve">awaiting collection</t>
  </si>
  <si>
    <t xml:space="preserve">not onboard</t>
  </si>
  <si>
    <t xml:space="preserve">0 not loaded</t>
  </si>
  <si>
    <t xml:space="preserve">Load / uplift sheet</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</si>
  <si>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</si>
  <si>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</si>
  <si>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</si>
  <si>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</si>
  <si>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</si>
  <si>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defect</t>
  </si>
  <si>
    <t xml:space="preserve">pending</t>
  </si>
  <si>
    <t xml:space="preserve">awaiting pax boarding</t>
  </si>
  <si>
    <t xml:space="preserve">awaiting delivery</t>
  </si>
  <si>
    <t xml:space="preserve">not uplifted</t>
  </si>
  <si>
    <t xml:space="preserve">0 not on board</t>
  </si>
  <si>
    <t xml:space="preserve">Photo</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</si>
  <si>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</si>
  <si>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</si>
  <si>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</si>
  <si>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</si>
  <si>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</si>
  <si>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</si>
  <si>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defective</t>
  </si>
  <si>
    <t xml:space="preserve">awaiting</t>
  </si>
  <si>
    <t xml:space="preserve">nil awaiting</t>
  </si>
  <si>
    <t xml:space="preserve">awaiting dispatch</t>
  </si>
  <si>
    <t xml:space="preserve">not yet loaded</t>
  </si>
  <si>
    <t xml:space="preserve">0 not uplifted</t>
  </si>
  <si>
    <t xml:space="preserve">Email</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</si>
  <si>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</si>
  <si>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</si>
  <si>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</si>
  <si>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</si>
  <si>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</si>
  <si>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defects</t>
  </si>
  <si>
    <t xml:space="preserve">waiting</t>
  </si>
  <si>
    <t xml:space="preserve">nil pending</t>
  </si>
  <si>
    <t xml:space="preserve">awaiting loading</t>
  </si>
  <si>
    <t xml:space="preserve">not yet uplifted</t>
  </si>
  <si>
    <t xml:space="preserve">0 off loaded</t>
  </si>
  <si>
    <t xml:space="preserve">Seal no.</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</si>
  <si>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</si>
  <si>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</si>
  <si>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</si>
  <si>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</si>
  <si>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</si>
  <si>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dirty</t>
  </si>
  <si>
    <t xml:space="preserve">to follow</t>
  </si>
  <si>
    <t xml:space="preserve">nil tba</t>
  </si>
  <si>
    <t xml:space="preserve">awaiting pick up</t>
  </si>
  <si>
    <t xml:space="preserve">not yet on board</t>
  </si>
  <si>
    <t xml:space="preserve">0 offloaded</t>
  </si>
  <si>
    <t xml:space="preserve">Delivery note / receipt</t>
  </si>
  <si>
    <t xml:space="preserve">Station time zones (IANA tz database rules; DST windows cover the Oct-2026 programme)</t>
  </si>
  <si>
    <t xml:space="preserve">by phone</t>
  </si>
  <si>
    <t xml:space="preserve">not ok</t>
  </si>
  <si>
    <t xml:space="preserve">0 discrepancies</t>
  </si>
  <si>
    <t xml:space="preserve">will follow</t>
  </si>
  <si>
    <t xml:space="preserve">nil tbc</t>
  </si>
  <si>
    <t xml:space="preserve">awaiting pickup</t>
  </si>
  <si>
    <t xml:space="preserve">yet to be loaded</t>
  </si>
  <si>
    <t xml:space="preserve">left behind 0</t>
  </si>
  <si>
    <t xml:space="preserve">Memo / letter</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</si>
  <si>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</si>
  <si>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</si>
  <si>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</si>
  <si>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</si>
  <si>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</si>
  <si>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</si>
  <si>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</si>
  <si>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</si>
  <si>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discrepancy</t>
  </si>
  <si>
    <t xml:space="preserve">to be confirmed</t>
  </si>
  <si>
    <t xml:space="preserve">nil tbd</t>
  </si>
  <si>
    <t xml:space="preserve">awaiting transport</t>
  </si>
  <si>
    <t xml:space="preserve">yet to be uplifted</t>
  </si>
  <si>
    <t xml:space="preserve">left behind nil</t>
  </si>
  <si>
    <t xml:space="preserve">Document (GLD / menu / ISOP)</t>
  </si>
  <si>
    <t xml:space="preserve">Asia/Kuala_Lumpur</t>
  </si>
  <si>
    <t xml:space="preserve">none</t>
  </si>
  <si>
    <t xml:space="preserve">on the phone</t>
  </si>
  <si>
    <t xml:space="preserve">unsatisfactory</t>
  </si>
  <si>
    <t xml:space="preserve">0 expired</t>
  </si>
  <si>
    <t xml:space="preserve">to be advised</t>
  </si>
  <si>
    <t xml:space="preserve">nil waiting</t>
  </si>
  <si>
    <t xml:space="preserve">awaiting truck</t>
  </si>
  <si>
    <t xml:space="preserve">left behind none</t>
  </si>
  <si>
    <t xml:space="preserve">System record</t>
  </si>
  <si>
    <t xml:space="preserve">nil</t>
  </si>
  <si>
    <t xml:space="preserve">over the phone</t>
  </si>
  <si>
    <t xml:space="preserve">not acceptable</t>
  </si>
  <si>
    <t xml:space="preserve">0 fail</t>
  </si>
  <si>
    <t xml:space="preserve">not yet</t>
  </si>
  <si>
    <t xml:space="preserve">no action awaiting</t>
  </si>
  <si>
    <t xml:space="preserve">awaiting uplift</t>
  </si>
  <si>
    <t xml:space="preserve">nil left behind</t>
  </si>
  <si>
    <t xml:space="preserve">Link / file path</t>
  </si>
  <si>
    <t xml:space="preserve">null</t>
  </si>
  <si>
    <t xml:space="preserve">told</t>
  </si>
  <si>
    <t xml:space="preserve">unacceptable</t>
  </si>
  <si>
    <t xml:space="preserve">0 failed</t>
  </si>
  <si>
    <t xml:space="preserve">yet to</t>
  </si>
  <si>
    <t xml:space="preserve">no action pending</t>
  </si>
  <si>
    <t xml:space="preserve">not yet arrived</t>
  </si>
  <si>
    <t xml:space="preserve">pending loading</t>
  </si>
  <si>
    <t xml:space="preserve">nil not delivered</t>
  </si>
  <si>
    <t xml:space="preserve">Europe/London</t>
  </si>
  <si>
    <t xml:space="preserve">same</t>
  </si>
  <si>
    <t xml:space="preserve">told by</t>
  </si>
  <si>
    <t xml:space="preserve">not satisfactory</t>
  </si>
  <si>
    <t xml:space="preserve">0 fails</t>
  </si>
  <si>
    <t xml:space="preserve">not confirmed</t>
  </si>
  <si>
    <t xml:space="preserve">no action tba</t>
  </si>
  <si>
    <t xml:space="preserve">not yet boarded</t>
  </si>
  <si>
    <t xml:space="preserve">pending uplift</t>
  </si>
  <si>
    <t xml:space="preserve">nil not loaded</t>
  </si>
  <si>
    <t xml:space="preserve">Asia/Jakarta</t>
  </si>
  <si>
    <t xml:space="preserve">later</t>
  </si>
  <si>
    <t xml:space="preserve">call with</t>
  </si>
  <si>
    <t xml:space="preserve">below standard</t>
  </si>
  <si>
    <t xml:space="preserve">0 failure</t>
  </si>
  <si>
    <t xml:space="preserve">not received</t>
  </si>
  <si>
    <t xml:space="preserve">no action tbc</t>
  </si>
  <si>
    <t xml:space="preserve">not yet dispatched</t>
  </si>
  <si>
    <t xml:space="preserve">not delivered</t>
  </si>
  <si>
    <t xml:space="preserve">nil not on board</t>
  </si>
  <si>
    <t xml:space="preserve">Asia/Ho_Chi_Minh</t>
  </si>
  <si>
    <t xml:space="preserve">unknown</t>
  </si>
  <si>
    <t xml:space="preserve">whatsapp call</t>
  </si>
  <si>
    <t xml:space="preserve">shortfall</t>
  </si>
  <si>
    <t xml:space="preserve">0 leaking</t>
  </si>
  <si>
    <t xml:space="preserve">to be provided</t>
  </si>
  <si>
    <t xml:space="preserve">no action tbd</t>
  </si>
  <si>
    <t xml:space="preserve">left behind</t>
  </si>
  <si>
    <t xml:space="preserve">nil not uplifted</t>
  </si>
  <si>
    <t xml:space="preserve">Asia/Tokyo</t>
  </si>
  <si>
    <t xml:space="preserve">x</t>
  </si>
  <si>
    <t xml:space="preserve">by call</t>
  </si>
  <si>
    <t xml:space="preserve">shortage</t>
  </si>
  <si>
    <t xml:space="preserve">0 missing</t>
  </si>
  <si>
    <t xml:space="preserve">will be uploaded</t>
  </si>
  <si>
    <t xml:space="preserve">no action waiting</t>
  </si>
  <si>
    <t xml:space="preserve">offloaded</t>
  </si>
  <si>
    <t xml:space="preserve">nil off loaded</t>
  </si>
  <si>
    <t xml:space="preserve">xx</t>
  </si>
  <si>
    <t xml:space="preserve">telephone</t>
  </si>
  <si>
    <t xml:space="preserve">short by</t>
  </si>
  <si>
    <t xml:space="preserve">0 nok</t>
  </si>
  <si>
    <t xml:space="preserve">will be emailed</t>
  </si>
  <si>
    <t xml:space="preserve">no actions awaiting</t>
  </si>
  <si>
    <t xml:space="preserve">pending aircraft</t>
  </si>
  <si>
    <t xml:space="preserve">off loaded</t>
  </si>
  <si>
    <t xml:space="preserve">nil offloaded</t>
  </si>
  <si>
    <t xml:space="preserve">Asia/Hong_Kong</t>
  </si>
  <si>
    <t xml:space="preserve">xxx</t>
  </si>
  <si>
    <t xml:space="preserve">telephoned</t>
  </si>
  <si>
    <t xml:space="preserve">discrepancy</t>
  </si>
  <si>
    <t xml:space="preserve">0 non conforming</t>
  </si>
  <si>
    <t xml:space="preserve">will be sent</t>
  </si>
  <si>
    <t xml:space="preserve">no actions pending</t>
  </si>
  <si>
    <t xml:space="preserve">pending collection</t>
  </si>
  <si>
    <t xml:space="preserve">to be loaded</t>
  </si>
  <si>
    <t xml:space="preserve">no items left behind</t>
  </si>
  <si>
    <t xml:space="preserve">Australia/Adelaide</t>
  </si>
  <si>
    <t xml:space="preserve">test</t>
  </si>
  <si>
    <t xml:space="preserve">phoned</t>
  </si>
  <si>
    <t xml:space="preserve">discrepancies</t>
  </si>
  <si>
    <t xml:space="preserve">0 nonconforming</t>
  </si>
  <si>
    <t xml:space="preserve">will be attached</t>
  </si>
  <si>
    <t xml:space="preserve">no actions tba</t>
  </si>
  <si>
    <t xml:space="preserve">pending delivery</t>
  </si>
  <si>
    <t xml:space="preserve">will be loaded</t>
  </si>
  <si>
    <t xml:space="preserve">no items not delivered</t>
  </si>
  <si>
    <t xml:space="preserve">Source: IANA tz database. Europe/London BST ends Sun 25-Oct-2026 01:00 UTC; Australia/Adelaide ACDT (UTC+10:30) starts Sun 4-Oct-2026 02:00 local (03-Oct 16:30 UTC). No DST at other stations.</t>
  </si>
  <si>
    <t xml:space="preserve">dummy</t>
  </si>
  <si>
    <t xml:space="preserve">called</t>
  </si>
  <si>
    <t xml:space="preserve">defect</t>
  </si>
  <si>
    <t xml:space="preserve">0 not acceptable</t>
  </si>
  <si>
    <t xml:space="preserve">will be provided</t>
  </si>
  <si>
    <t xml:space="preserve">no actions tbc</t>
  </si>
  <si>
    <t xml:space="preserve">pending dispatch</t>
  </si>
  <si>
    <t xml:space="preserve">to be uplifted</t>
  </si>
  <si>
    <t xml:space="preserve">no items not loaded</t>
  </si>
  <si>
    <t xml:space="preserve">notapplicable</t>
  </si>
  <si>
    <t xml:space="preserve">via phone</t>
  </si>
  <si>
    <t xml:space="preserve">defective</t>
  </si>
  <si>
    <t xml:space="preserve">0 not ok</t>
  </si>
  <si>
    <t xml:space="preserve">to be attached</t>
  </si>
  <si>
    <t xml:space="preserve">no actions tbd</t>
  </si>
  <si>
    <t xml:space="preserve">will be uplifted</t>
  </si>
  <si>
    <t xml:space="preserve">no items not on board</t>
  </si>
  <si>
    <t xml:space="preserve">nophoto</t>
  </si>
  <si>
    <t xml:space="preserve">phone confirmation</t>
  </si>
  <si>
    <t xml:space="preserve">defects</t>
  </si>
  <si>
    <t xml:space="preserve">0 not satisfactory</t>
  </si>
  <si>
    <t xml:space="preserve">to be sent</t>
  </si>
  <si>
    <t xml:space="preserve">no actions waiting</t>
  </si>
  <si>
    <t xml:space="preserve">pending transport</t>
  </si>
  <si>
    <t xml:space="preserve">ready for loading</t>
  </si>
  <si>
    <t xml:space="preserve">no items not uplifted</t>
  </si>
  <si>
    <t xml:space="preserve">noevidence</t>
  </si>
  <si>
    <t xml:space="preserve">rang</t>
  </si>
  <si>
    <t xml:space="preserve">dirty</t>
  </si>
  <si>
    <t xml:space="preserve">0 not to spec</t>
  </si>
  <si>
    <t xml:space="preserve">to be emailed</t>
  </si>
  <si>
    <t xml:space="preserve">no answer awaiting</t>
  </si>
  <si>
    <t xml:space="preserve">ready for uplift</t>
  </si>
  <si>
    <t xml:space="preserve">no items off loaded</t>
  </si>
  <si>
    <t xml:space="preserve">visualcheck</t>
  </si>
  <si>
    <t xml:space="preserve">orally</t>
  </si>
  <si>
    <t xml:space="preserve">damaged</t>
  </si>
  <si>
    <t xml:space="preserve">0 reject</t>
  </si>
  <si>
    <t xml:space="preserve">to be uploaded</t>
  </si>
  <si>
    <t xml:space="preserve">no answer pending</t>
  </si>
  <si>
    <t xml:space="preserve">waiting at</t>
  </si>
  <si>
    <t xml:space="preserve">loading in progress</t>
  </si>
  <si>
    <t xml:space="preserve">no items offloaded</t>
  </si>
  <si>
    <t xml:space="preserve">visuallychecked</t>
  </si>
  <si>
    <t xml:space="preserve">oral confirmation</t>
  </si>
  <si>
    <t xml:space="preserve">missing</t>
  </si>
  <si>
    <t xml:space="preserve">0 rejected</t>
  </si>
  <si>
    <t xml:space="preserve">not uploaded</t>
  </si>
  <si>
    <t xml:space="preserve">no answer tba</t>
  </si>
  <si>
    <t xml:space="preserve">waiting for collection</t>
  </si>
  <si>
    <t xml:space="preserve">being loaded</t>
  </si>
  <si>
    <t xml:space="preserve">no left behind</t>
  </si>
  <si>
    <t xml:space="preserve">visuallyinspected</t>
  </si>
  <si>
    <t xml:space="preserve">tel call</t>
  </si>
  <si>
    <t xml:space="preserve">broken</t>
  </si>
  <si>
    <t xml:space="preserve">0 rejects</t>
  </si>
  <si>
    <t xml:space="preserve">will upload</t>
  </si>
  <si>
    <t xml:space="preserve">no answer tbc</t>
  </si>
  <si>
    <t xml:space="preserve">waiting for dispatch</t>
  </si>
  <si>
    <t xml:space="preserve">still loading</t>
  </si>
  <si>
    <t xml:space="preserve">no meals left behind</t>
  </si>
  <si>
    <t xml:space="preserve">checkedok</t>
  </si>
  <si>
    <t xml:space="preserve">tel</t>
  </si>
  <si>
    <t xml:space="preserve">leaking</t>
  </si>
  <si>
    <t xml:space="preserve">0 shortage</t>
  </si>
  <si>
    <t xml:space="preserve">will email</t>
  </si>
  <si>
    <t xml:space="preserve">no answer tbd</t>
  </si>
  <si>
    <t xml:space="preserve">waiting for loading</t>
  </si>
  <si>
    <t xml:space="preserve">loading after</t>
  </si>
  <si>
    <t xml:space="preserve">no meals not delivered</t>
  </si>
  <si>
    <t xml:space="preserve">sighted</t>
  </si>
  <si>
    <t xml:space="preserve">on call</t>
  </si>
  <si>
    <t xml:space="preserve">expired</t>
  </si>
  <si>
    <t xml:space="preserve">0 shortfall</t>
  </si>
  <si>
    <t xml:space="preserve">will send</t>
  </si>
  <si>
    <t xml:space="preserve">no answer waiting</t>
  </si>
  <si>
    <t xml:space="preserve">waiting for truck</t>
  </si>
  <si>
    <t xml:space="preserve">delivered to aircraft side</t>
  </si>
  <si>
    <t xml:space="preserve">no meals not loaded</t>
  </si>
  <si>
    <t xml:space="preserve">confirmed</t>
  </si>
  <si>
    <t xml:space="preserve">on a call</t>
  </si>
  <si>
    <t xml:space="preserve">non conforming</t>
  </si>
  <si>
    <t xml:space="preserve">0 unacceptable</t>
  </si>
  <si>
    <t xml:space="preserve">upload later</t>
  </si>
  <si>
    <t xml:space="preserve">no awaiting</t>
  </si>
  <si>
    <t xml:space="preserve">waiting for uplift</t>
  </si>
  <si>
    <t xml:space="preserve">at aircraft side</t>
  </si>
  <si>
    <t xml:space="preserve">no meals not on board</t>
  </si>
  <si>
    <t xml:space="preserve">notrequired</t>
  </si>
  <si>
    <t xml:space="preserve">via call</t>
  </si>
  <si>
    <t xml:space="preserve">nonconforming</t>
  </si>
  <si>
    <t xml:space="preserve">0 unsatisfactory</t>
  </si>
  <si>
    <t xml:space="preserve">send later</t>
  </si>
  <si>
    <t xml:space="preserve">no ca awaiting</t>
  </si>
  <si>
    <t xml:space="preserve">waiting in</t>
  </si>
  <si>
    <t xml:space="preserve">at the bay</t>
  </si>
  <si>
    <t xml:space="preserve">no meals not uplifted</t>
  </si>
  <si>
    <t xml:space="preserve">phototaken</t>
  </si>
  <si>
    <t xml:space="preserve">not to spec</t>
  </si>
  <si>
    <t xml:space="preserve">any below standard</t>
  </si>
  <si>
    <t xml:space="preserve">no ca pending</t>
  </si>
  <si>
    <t xml:space="preserve">awaited</t>
  </si>
  <si>
    <t xml:space="preserve">yet to be dispatched</t>
  </si>
  <si>
    <t xml:space="preserve">at bay</t>
  </si>
  <si>
    <t xml:space="preserve">no meals off loaded</t>
  </si>
  <si>
    <t xml:space="preserve">byphone</t>
  </si>
  <si>
    <t xml:space="preserve">short 1</t>
  </si>
  <si>
    <t xml:space="preserve">any broken</t>
  </si>
  <si>
    <t xml:space="preserve">no ca tba</t>
  </si>
  <si>
    <t xml:space="preserve">to be forwarded</t>
  </si>
  <si>
    <t xml:space="preserve">no meals offloaded</t>
  </si>
  <si>
    <t xml:space="preserve">aspergld</t>
  </si>
  <si>
    <t xml:space="preserve">short 2</t>
  </si>
  <si>
    <t xml:space="preserve">any damaged</t>
  </si>
  <si>
    <t xml:space="preserve">no ca tbc</t>
  </si>
  <si>
    <t xml:space="preserve">will be forwarded</t>
  </si>
  <si>
    <t xml:space="preserve">no not delivered</t>
  </si>
  <si>
    <t xml:space="preserve">attached</t>
  </si>
  <si>
    <t xml:space="preserve">short 3</t>
  </si>
  <si>
    <t xml:space="preserve">any defect</t>
  </si>
  <si>
    <t xml:space="preserve">no ca tbd</t>
  </si>
  <si>
    <t xml:space="preserve">to be scanned</t>
  </si>
  <si>
    <t xml:space="preserve">no not loaded</t>
  </si>
  <si>
    <t xml:space="preserve">visually</t>
  </si>
  <si>
    <t xml:space="preserve">short 4</t>
  </si>
  <si>
    <t xml:space="preserve">any defective</t>
  </si>
  <si>
    <t xml:space="preserve">no ca waiting</t>
  </si>
  <si>
    <t xml:space="preserve">will be scanned</t>
  </si>
  <si>
    <t xml:space="preserve">no not on board</t>
  </si>
  <si>
    <t xml:space="preserve">self</t>
  </si>
  <si>
    <t xml:space="preserve">short 5</t>
  </si>
  <si>
    <t xml:space="preserve">any defects</t>
  </si>
  <si>
    <t xml:space="preserve">no cas awaiting</t>
  </si>
  <si>
    <t xml:space="preserve">to be filed</t>
  </si>
  <si>
    <t xml:space="preserve">no not uplifted</t>
  </si>
  <si>
    <t xml:space="preserve">sameaspic</t>
  </si>
  <si>
    <t xml:space="preserve">short 6</t>
  </si>
  <si>
    <t xml:space="preserve">any dirty</t>
  </si>
  <si>
    <t xml:space="preserve">no cas pending</t>
  </si>
  <si>
    <t xml:space="preserve">will be filed</t>
  </si>
  <si>
    <t xml:space="preserve">no off loaded</t>
  </si>
  <si>
    <t xml:space="preserve">pic</t>
  </si>
  <si>
    <t xml:space="preserve">short 7</t>
  </si>
  <si>
    <t xml:space="preserve">any discrepancies</t>
  </si>
  <si>
    <t xml:space="preserve">no cas tba</t>
  </si>
  <si>
    <t xml:space="preserve">to be shared</t>
  </si>
  <si>
    <t xml:space="preserve">no offloaded</t>
  </si>
  <si>
    <t xml:space="preserve">me</t>
  </si>
  <si>
    <t xml:space="preserve">short 8</t>
  </si>
  <si>
    <t xml:space="preserve">any discrepancy</t>
  </si>
  <si>
    <t xml:space="preserve">no cas tbc</t>
  </si>
  <si>
    <t xml:space="preserve">will be shared</t>
  </si>
  <si>
    <t xml:space="preserve">none left behind</t>
  </si>
  <si>
    <t xml:space="preserve">myself</t>
  </si>
  <si>
    <t xml:space="preserve">short 9</t>
  </si>
  <si>
    <t xml:space="preserve">any expired</t>
  </si>
  <si>
    <t xml:space="preserve">no cas tbd</t>
  </si>
  <si>
    <t xml:space="preserve">will share</t>
  </si>
  <si>
    <t xml:space="preserve">none not delivered</t>
  </si>
  <si>
    <t xml:space="preserve">good</t>
  </si>
  <si>
    <t xml:space="preserve">short 10</t>
  </si>
  <si>
    <t xml:space="preserve">any fail</t>
  </si>
  <si>
    <t xml:space="preserve">no cas waiting</t>
  </si>
  <si>
    <t xml:space="preserve">will forward</t>
  </si>
  <si>
    <t xml:space="preserve">none not loaded</t>
  </si>
  <si>
    <t xml:space="preserve">passed</t>
  </si>
  <si>
    <t xml:space="preserve">short 11</t>
  </si>
  <si>
    <t xml:space="preserve">any failed</t>
  </si>
  <si>
    <t xml:space="preserve">no clarification awaiting</t>
  </si>
  <si>
    <t xml:space="preserve">not sent</t>
  </si>
  <si>
    <t xml:space="preserve">none not on board</t>
  </si>
  <si>
    <t xml:space="preserve">satisfactory</t>
  </si>
  <si>
    <t xml:space="preserve">short 12</t>
  </si>
  <si>
    <t xml:space="preserve">any fails</t>
  </si>
  <si>
    <t xml:space="preserve">no clarification pending</t>
  </si>
  <si>
    <t xml:space="preserve">not shared</t>
  </si>
  <si>
    <t xml:space="preserve">none not uplifted</t>
  </si>
  <si>
    <t xml:space="preserve">accepted</t>
  </si>
  <si>
    <t xml:space="preserve">short 13</t>
  </si>
  <si>
    <t xml:space="preserve">any failure</t>
  </si>
  <si>
    <t xml:space="preserve">no clarification tba</t>
  </si>
  <si>
    <t xml:space="preserve">not forwarded</t>
  </si>
  <si>
    <t xml:space="preserve">none off loaded</t>
  </si>
  <si>
    <t xml:space="preserve">fine</t>
  </si>
  <si>
    <t xml:space="preserve">short 14</t>
  </si>
  <si>
    <t xml:space="preserve">any leaking</t>
  </si>
  <si>
    <t xml:space="preserve">no clarification tbc</t>
  </si>
  <si>
    <t xml:space="preserve">not scanned</t>
  </si>
  <si>
    <t xml:space="preserve">none offloaded</t>
  </si>
  <si>
    <t xml:space="preserve">noted</t>
  </si>
  <si>
    <t xml:space="preserve">short 15</t>
  </si>
  <si>
    <t xml:space="preserve">any missing</t>
  </si>
  <si>
    <t xml:space="preserve">no clarification tbd</t>
  </si>
  <si>
    <t xml:space="preserve">not filed</t>
  </si>
  <si>
    <t xml:space="preserve">not loaded 0</t>
  </si>
  <si>
    <t xml:space="preserve">complete</t>
  </si>
  <si>
    <t xml:space="preserve">short 16</t>
  </si>
  <si>
    <t xml:space="preserve">any nok</t>
  </si>
  <si>
    <t xml:space="preserve">no clarification waiting</t>
  </si>
  <si>
    <t xml:space="preserve">still with</t>
  </si>
  <si>
    <t xml:space="preserve">not loaded nil</t>
  </si>
  <si>
    <t xml:space="preserve">completed</t>
  </si>
  <si>
    <t xml:space="preserve">short 17</t>
  </si>
  <si>
    <t xml:space="preserve">any non conforming</t>
  </si>
  <si>
    <t xml:space="preserve">no clarifications awaiting</t>
  </si>
  <si>
    <t xml:space="preserve">hard copy outstanding</t>
  </si>
  <si>
    <t xml:space="preserve">not loaded none</t>
  </si>
  <si>
    <t xml:space="preserve">notavailable</t>
  </si>
  <si>
    <t xml:space="preserve">short 18</t>
  </si>
  <si>
    <t xml:space="preserve">any nonconforming</t>
  </si>
  <si>
    <t xml:space="preserve">no clarifications pending</t>
  </si>
  <si>
    <t xml:space="preserve">evidence outstanding</t>
  </si>
  <si>
    <t xml:space="preserve">not on board 0</t>
  </si>
  <si>
    <t xml:space="preserve">notprovided</t>
  </si>
  <si>
    <t xml:space="preserve">short 19</t>
  </si>
  <si>
    <t xml:space="preserve">any not acceptable</t>
  </si>
  <si>
    <t xml:space="preserve">no clarifications tba</t>
  </si>
  <si>
    <t xml:space="preserve">copy outstanding</t>
  </si>
  <si>
    <t xml:space="preserve">not on board nil</t>
  </si>
  <si>
    <t xml:space="preserve">nobatch</t>
  </si>
  <si>
    <t xml:space="preserve">short 20</t>
  </si>
  <si>
    <t xml:space="preserve">any not ok</t>
  </si>
  <si>
    <t xml:space="preserve">no clarifications tbc</t>
  </si>
  <si>
    <t xml:space="preserve">documents outstanding</t>
  </si>
  <si>
    <t xml:space="preserve">not on board none</t>
  </si>
  <si>
    <t xml:space="preserve">nobatchno</t>
  </si>
  <si>
    <t xml:space="preserve">short 21</t>
  </si>
  <si>
    <t xml:space="preserve">any not satisfactory</t>
  </si>
  <si>
    <t xml:space="preserve">no clarifications tbd</t>
  </si>
  <si>
    <t xml:space="preserve">being prepared</t>
  </si>
  <si>
    <t xml:space="preserve">nothing left behind</t>
  </si>
  <si>
    <t xml:space="preserve">nobatchnumber</t>
  </si>
  <si>
    <t xml:space="preserve">short 22</t>
  </si>
  <si>
    <t xml:space="preserve">any not to spec</t>
  </si>
  <si>
    <t xml:space="preserve">no clarifications waiting</t>
  </si>
  <si>
    <t xml:space="preserve">to come</t>
  </si>
  <si>
    <t xml:space="preserve">nothing not delivered</t>
  </si>
  <si>
    <t xml:space="preserve">seelabel</t>
  </si>
  <si>
    <t xml:space="preserve">short 23</t>
  </si>
  <si>
    <t xml:space="preserve">any reject</t>
  </si>
  <si>
    <t xml:space="preserve">no corrective action awaiting</t>
  </si>
  <si>
    <t xml:space="preserve">once received</t>
  </si>
  <si>
    <t xml:space="preserve">nothing not loaded</t>
  </si>
  <si>
    <t xml:space="preserve">unknownbatch</t>
  </si>
  <si>
    <t xml:space="preserve">short 24</t>
  </si>
  <si>
    <t xml:space="preserve">any rejected</t>
  </si>
  <si>
    <t xml:space="preserve">no corrective action pending</t>
  </si>
  <si>
    <t xml:space="preserve">requested from</t>
  </si>
  <si>
    <t xml:space="preserve">nothing not on board</t>
  </si>
  <si>
    <t xml:space="preserve">nonerequired</t>
  </si>
  <si>
    <t xml:space="preserve">short 25</t>
  </si>
  <si>
    <t xml:space="preserve">any rejects</t>
  </si>
  <si>
    <t xml:space="preserve">no corrective action tba</t>
  </si>
  <si>
    <t xml:space="preserve">to upload</t>
  </si>
  <si>
    <t xml:space="preserve">nothing not uplifted</t>
  </si>
  <si>
    <t xml:space="preserve">nocarequired</t>
  </si>
  <si>
    <t xml:space="preserve">short 26</t>
  </si>
  <si>
    <t xml:space="preserve">any shortage</t>
  </si>
  <si>
    <t xml:space="preserve">no corrective action tbc</t>
  </si>
  <si>
    <t xml:space="preserve">draft only</t>
  </si>
  <si>
    <t xml:space="preserve">nothing off loaded</t>
  </si>
  <si>
    <t xml:space="preserve">noca</t>
  </si>
  <si>
    <t xml:space="preserve">short 27</t>
  </si>
  <si>
    <t xml:space="preserve">any shortfall</t>
  </si>
  <si>
    <t xml:space="preserve">no corrective action tbd</t>
  </si>
  <si>
    <t xml:space="preserve">not in yet</t>
  </si>
  <si>
    <t xml:space="preserve">nothing offloaded</t>
  </si>
  <si>
    <t xml:space="preserve">nilca</t>
  </si>
  <si>
    <t xml:space="preserve">short 28</t>
  </si>
  <si>
    <t xml:space="preserve">any unacceptable</t>
  </si>
  <si>
    <t xml:space="preserve">no corrective action waiting</t>
  </si>
  <si>
    <t xml:space="preserve">will be sent tomorrow</t>
  </si>
  <si>
    <t xml:space="preserve">offloaded 0</t>
  </si>
  <si>
    <t xml:space="preserve">noactionrequired</t>
  </si>
  <si>
    <t xml:space="preserve">short 29</t>
  </si>
  <si>
    <t xml:space="preserve">any unsatisfactory</t>
  </si>
  <si>
    <t xml:space="preserve">no document awaiting</t>
  </si>
  <si>
    <t xml:space="preserve">expected tomorrow</t>
  </si>
  <si>
    <t xml:space="preserve">offloaded nil</t>
  </si>
  <si>
    <t xml:space="preserve">noactionneeded</t>
  </si>
  <si>
    <t xml:space="preserve">short 30</t>
  </si>
  <si>
    <t xml:space="preserve">below standard 0</t>
  </si>
  <si>
    <t xml:space="preserve">no document pending</t>
  </si>
  <si>
    <t xml:space="preserve">due tomorrow</t>
  </si>
  <si>
    <t xml:space="preserve">offloaded none</t>
  </si>
  <si>
    <t xml:space="preserve">nonenecessary</t>
  </si>
  <si>
    <t xml:space="preserve">1 short</t>
  </si>
  <si>
    <t xml:space="preserve">below standard found 0</t>
  </si>
  <si>
    <t xml:space="preserve">no document tba</t>
  </si>
  <si>
    <t xml:space="preserve">zero left behind</t>
  </si>
  <si>
    <t xml:space="preserve">qa</t>
  </si>
  <si>
    <t xml:space="preserve">2 short</t>
  </si>
  <si>
    <t xml:space="preserve">below standard found nil</t>
  </si>
  <si>
    <t xml:space="preserve">no document tbc</t>
  </si>
  <si>
    <t xml:space="preserve">zero not delivered</t>
  </si>
  <si>
    <t xml:space="preserve">qaqc</t>
  </si>
  <si>
    <t xml:space="preserve">3 short</t>
  </si>
  <si>
    <t xml:space="preserve">below standard found none</t>
  </si>
  <si>
    <t xml:space="preserve">no document tbd</t>
  </si>
  <si>
    <t xml:space="preserve">zero not loaded</t>
  </si>
  <si>
    <t xml:space="preserve">csm</t>
  </si>
  <si>
    <t xml:space="preserve">4 short</t>
  </si>
  <si>
    <t xml:space="preserve">below standard free</t>
  </si>
  <si>
    <t xml:space="preserve">no document waiting</t>
  </si>
  <si>
    <t xml:space="preserve">zero not on board</t>
  </si>
  <si>
    <t xml:space="preserve">dutycsm</t>
  </si>
  <si>
    <t xml:space="preserve">5 short</t>
  </si>
  <si>
    <t xml:space="preserve">below standard nil</t>
  </si>
  <si>
    <t xml:space="preserve">no documents awaiting</t>
  </si>
  <si>
    <t xml:space="preserve">zero not uplifted</t>
  </si>
  <si>
    <t xml:space="preserve">supervisor</t>
  </si>
  <si>
    <t xml:space="preserve">6 short</t>
  </si>
  <si>
    <t xml:space="preserve">below standard none</t>
  </si>
  <si>
    <t xml:space="preserve">no documents pending</t>
  </si>
  <si>
    <t xml:space="preserve">zero off loaded</t>
  </si>
  <si>
    <t xml:space="preserve">caterer</t>
  </si>
  <si>
    <t xml:space="preserve">7 short</t>
  </si>
  <si>
    <t xml:space="preserve">below standard not found</t>
  </si>
  <si>
    <t xml:space="preserve">no documents tba</t>
  </si>
  <si>
    <t xml:space="preserve">zero offloaded</t>
  </si>
  <si>
    <t xml:space="preserve">pasb</t>
  </si>
  <si>
    <t xml:space="preserve">8 short</t>
  </si>
  <si>
    <t xml:space="preserve">below standard noted 0</t>
  </si>
  <si>
    <t xml:space="preserve">no documents tbc</t>
  </si>
  <si>
    <t xml:space="preserve">mcat</t>
  </si>
  <si>
    <t xml:space="preserve">9 short</t>
  </si>
  <si>
    <t xml:space="preserve">below standard nothing</t>
  </si>
  <si>
    <t xml:space="preserve">no documents tbd</t>
  </si>
  <si>
    <t xml:space="preserve">crew</t>
  </si>
  <si>
    <t xml:space="preserve">10 short</t>
  </si>
  <si>
    <t xml:space="preserve">below standard zero</t>
  </si>
  <si>
    <t xml:space="preserve">no documents waiting</t>
  </si>
  <si>
    <t xml:space="preserve">team</t>
  </si>
  <si>
    <t xml:space="preserve">11 short</t>
  </si>
  <si>
    <t xml:space="preserve">broken 0</t>
  </si>
  <si>
    <t xml:space="preserve">no follow up awaiting</t>
  </si>
  <si>
    <t xml:space="preserve">cic</t>
  </si>
  <si>
    <t xml:space="preserve">12 short</t>
  </si>
  <si>
    <t xml:space="preserve">broken found 0</t>
  </si>
  <si>
    <t xml:space="preserve">no follow up pending</t>
  </si>
  <si>
    <t xml:space="preserve">ccic</t>
  </si>
  <si>
    <t xml:space="preserve">13 short</t>
  </si>
  <si>
    <t xml:space="preserve">broken found nil</t>
  </si>
  <si>
    <t xml:space="preserve">no follow up tba</t>
  </si>
  <si>
    <t xml:space="preserve">manager</t>
  </si>
  <si>
    <t xml:space="preserve">14 short</t>
  </si>
  <si>
    <t xml:space="preserve">broken found none</t>
  </si>
  <si>
    <t xml:space="preserve">no follow up tbc</t>
  </si>
  <si>
    <t xml:space="preserve">officer</t>
  </si>
  <si>
    <t xml:space="preserve">15 short</t>
  </si>
  <si>
    <t xml:space="preserve">broken free</t>
  </si>
  <si>
    <t xml:space="preserve">no follow up tbd</t>
  </si>
  <si>
    <t xml:space="preserve">qaofficer</t>
  </si>
  <si>
    <t xml:space="preserve">16 short</t>
  </si>
  <si>
    <t xml:space="preserve">broken nil</t>
  </si>
  <si>
    <t xml:space="preserve">no follow up waiting</t>
  </si>
  <si>
    <t xml:space="preserve">station</t>
  </si>
  <si>
    <t xml:space="preserve">17 short</t>
  </si>
  <si>
    <t xml:space="preserve">broken none</t>
  </si>
  <si>
    <t xml:space="preserve">no further action awaiting</t>
  </si>
  <si>
    <t xml:space="preserve">stationstaff</t>
  </si>
  <si>
    <t xml:space="preserve">18 short</t>
  </si>
  <si>
    <t xml:space="preserve">broken not found</t>
  </si>
  <si>
    <t xml:space="preserve">no further action pending</t>
  </si>
  <si>
    <t xml:space="preserve">staff</t>
  </si>
  <si>
    <t xml:space="preserve">19 short</t>
  </si>
  <si>
    <t xml:space="preserve">broken noted 0</t>
  </si>
  <si>
    <t xml:space="preserve">no further action tba</t>
  </si>
  <si>
    <t xml:space="preserve">inspector</t>
  </si>
  <si>
    <t xml:space="preserve">20 short</t>
  </si>
  <si>
    <t xml:space="preserve">broken nothing</t>
  </si>
  <si>
    <t xml:space="preserve">no further action tbc</t>
  </si>
  <si>
    <t xml:space="preserve">done</t>
  </si>
  <si>
    <t xml:space="preserve">21 short</t>
  </si>
  <si>
    <t xml:space="preserve">broken zero</t>
  </si>
  <si>
    <t xml:space="preserve">no further action tbd</t>
  </si>
  <si>
    <t xml:space="preserve">yes</t>
  </si>
  <si>
    <t xml:space="preserve">22 short</t>
  </si>
  <si>
    <t xml:space="preserve">damaged 0</t>
  </si>
  <si>
    <t xml:space="preserve">no further action waiting</t>
  </si>
  <si>
    <t xml:space="preserve">checked</t>
  </si>
  <si>
    <t xml:space="preserve">23 short</t>
  </si>
  <si>
    <t xml:space="preserve">damaged found 0</t>
  </si>
  <si>
    <t xml:space="preserve">no issue awaiting</t>
  </si>
  <si>
    <t xml:space="preserve">ok</t>
  </si>
  <si>
    <t xml:space="preserve">24 short</t>
  </si>
  <si>
    <t xml:space="preserve">damaged found nil</t>
  </si>
  <si>
    <t xml:space="preserve">no issue pending</t>
  </si>
  <si>
    <t xml:space="preserve">okay</t>
  </si>
  <si>
    <t xml:space="preserve">25 short</t>
  </si>
  <si>
    <t xml:space="preserve">damaged found none</t>
  </si>
  <si>
    <t xml:space="preserve">no issue tba</t>
  </si>
  <si>
    <t xml:space="preserve">visual</t>
  </si>
  <si>
    <t xml:space="preserve">26 short</t>
  </si>
  <si>
    <t xml:space="preserve">damaged free</t>
  </si>
  <si>
    <t xml:space="preserve">no issue tbc</t>
  </si>
  <si>
    <t xml:space="preserve">27 short</t>
  </si>
  <si>
    <t xml:space="preserve">damaged nil</t>
  </si>
  <si>
    <t xml:space="preserve">no issue tbd</t>
  </si>
  <si>
    <t xml:space="preserve">naverbal</t>
  </si>
  <si>
    <t xml:space="preserve">28 short</t>
  </si>
  <si>
    <t xml:space="preserve">damaged none</t>
  </si>
  <si>
    <t xml:space="preserve">no issue waiting</t>
  </si>
  <si>
    <t xml:space="preserve">photo</t>
  </si>
  <si>
    <t xml:space="preserve">29 short</t>
  </si>
  <si>
    <t xml:space="preserve">damaged not found</t>
  </si>
  <si>
    <t xml:space="preserve">no issues awaiting</t>
  </si>
  <si>
    <t xml:space="preserve">email</t>
  </si>
  <si>
    <t xml:space="preserve">30 short</t>
  </si>
  <si>
    <t xml:space="preserve">damaged noted 0</t>
  </si>
  <si>
    <t xml:space="preserve">no issues pending</t>
  </si>
  <si>
    <t xml:space="preserve">seen</t>
  </si>
  <si>
    <t xml:space="preserve">damaged nothing</t>
  </si>
  <si>
    <t xml:space="preserve">no issues tba</t>
  </si>
  <si>
    <t xml:space="preserve">damaged zero</t>
  </si>
  <si>
    <t xml:space="preserve">no issues tbc</t>
  </si>
  <si>
    <t xml:space="preserve">defect 0</t>
  </si>
  <si>
    <t xml:space="preserve">no issues tbd</t>
  </si>
  <si>
    <t xml:space="preserve">defect found 0</t>
  </si>
  <si>
    <t xml:space="preserve">no issues waiting</t>
  </si>
  <si>
    <t xml:space="preserve">defect found nil</t>
  </si>
  <si>
    <t xml:space="preserve">no item awaiting</t>
  </si>
  <si>
    <t xml:space="preserve">defect found none</t>
  </si>
  <si>
    <t xml:space="preserve">no item pending</t>
  </si>
  <si>
    <t xml:space="preserve">defect free</t>
  </si>
  <si>
    <t xml:space="preserve">no item tba</t>
  </si>
  <si>
    <t xml:space="preserve">defect nil</t>
  </si>
  <si>
    <t xml:space="preserve">no item tbc</t>
  </si>
  <si>
    <t xml:space="preserve">defect none</t>
  </si>
  <si>
    <t xml:space="preserve">no item tbd</t>
  </si>
  <si>
    <t xml:space="preserve">defect not found</t>
  </si>
  <si>
    <t xml:space="preserve">no item waiting</t>
  </si>
  <si>
    <t xml:space="preserve">defect noted 0</t>
  </si>
  <si>
    <t xml:space="preserve">no items awaiting</t>
  </si>
  <si>
    <t xml:space="preserve">defect nothing</t>
  </si>
  <si>
    <t xml:space="preserve">no items pending</t>
  </si>
  <si>
    <t xml:space="preserve">defect zero</t>
  </si>
  <si>
    <t xml:space="preserve">no items tba</t>
  </si>
  <si>
    <t xml:space="preserve">defective 0</t>
  </si>
  <si>
    <t xml:space="preserve">no items tbc</t>
  </si>
  <si>
    <t xml:space="preserve">defective found 0</t>
  </si>
  <si>
    <t xml:space="preserve">no items tbd</t>
  </si>
  <si>
    <t xml:space="preserve">defective found nil</t>
  </si>
  <si>
    <t xml:space="preserve">no items waiting</t>
  </si>
  <si>
    <t xml:space="preserve">defective found none</t>
  </si>
  <si>
    <t xml:space="preserve">no longer awaiting</t>
  </si>
  <si>
    <t xml:space="preserve">defective free</t>
  </si>
  <si>
    <t xml:space="preserve">no longer pending</t>
  </si>
  <si>
    <t xml:space="preserve">defective nil</t>
  </si>
  <si>
    <t xml:space="preserve">no pending</t>
  </si>
  <si>
    <t xml:space="preserve">defective none</t>
  </si>
  <si>
    <t xml:space="preserve">no pending items</t>
  </si>
  <si>
    <t xml:space="preserve">defective not found</t>
  </si>
  <si>
    <t xml:space="preserve">no queries awaiting</t>
  </si>
  <si>
    <t xml:space="preserve">defective noted 0</t>
  </si>
  <si>
    <t xml:space="preserve">no queries pending</t>
  </si>
  <si>
    <t xml:space="preserve">defective nothing</t>
  </si>
  <si>
    <t xml:space="preserve">no queries tba</t>
  </si>
  <si>
    <t xml:space="preserve">defective zero</t>
  </si>
  <si>
    <t xml:space="preserve">no queries tbc</t>
  </si>
  <si>
    <t xml:space="preserve">defects 0</t>
  </si>
  <si>
    <t xml:space="preserve">no queries tbd</t>
  </si>
  <si>
    <t xml:space="preserve">defects found 0</t>
  </si>
  <si>
    <t xml:space="preserve">no queries waiting</t>
  </si>
  <si>
    <t xml:space="preserve">defects found nil</t>
  </si>
  <si>
    <t xml:space="preserve">no query awaiting</t>
  </si>
  <si>
    <t xml:space="preserve">defects found none</t>
  </si>
  <si>
    <t xml:space="preserve">no query pending</t>
  </si>
  <si>
    <t xml:space="preserve">defects free</t>
  </si>
  <si>
    <t xml:space="preserve">no query tba</t>
  </si>
  <si>
    <t xml:space="preserve">defects nil</t>
  </si>
  <si>
    <t xml:space="preserve">no query tbc</t>
  </si>
  <si>
    <t xml:space="preserve">defects none</t>
  </si>
  <si>
    <t xml:space="preserve">no query tbd</t>
  </si>
  <si>
    <t xml:space="preserve">defects not found</t>
  </si>
  <si>
    <t xml:space="preserve">no query waiting</t>
  </si>
  <si>
    <t xml:space="preserve">defects noted 0</t>
  </si>
  <si>
    <t xml:space="preserve">no reply awaiting</t>
  </si>
  <si>
    <t xml:space="preserve">defects nothing</t>
  </si>
  <si>
    <t xml:space="preserve">no reply pending</t>
  </si>
  <si>
    <t xml:space="preserve">defects zero</t>
  </si>
  <si>
    <t xml:space="preserve">no reply tba</t>
  </si>
  <si>
    <t xml:space="preserve">dirty 0</t>
  </si>
  <si>
    <t xml:space="preserve">no reply tbc</t>
  </si>
  <si>
    <t xml:space="preserve">dirty found 0</t>
  </si>
  <si>
    <t xml:space="preserve">no reply tbd</t>
  </si>
  <si>
    <t xml:space="preserve">dirty found nil</t>
  </si>
  <si>
    <t xml:space="preserve">no reply waiting</t>
  </si>
  <si>
    <t xml:space="preserve">dirty found none</t>
  </si>
  <si>
    <t xml:space="preserve">no tba</t>
  </si>
  <si>
    <t xml:space="preserve">dirty free</t>
  </si>
  <si>
    <t xml:space="preserve">no tbc</t>
  </si>
  <si>
    <t xml:space="preserve">dirty nil</t>
  </si>
  <si>
    <t xml:space="preserve">no tbd</t>
  </si>
  <si>
    <t xml:space="preserve">dirty none</t>
  </si>
  <si>
    <t xml:space="preserve">no waiting</t>
  </si>
  <si>
    <t xml:space="preserve">dirty not found</t>
  </si>
  <si>
    <t xml:space="preserve">none awaiting</t>
  </si>
  <si>
    <t xml:space="preserve">dirty noted 0</t>
  </si>
  <si>
    <t xml:space="preserve">none pending</t>
  </si>
  <si>
    <t xml:space="preserve">dirty nothing</t>
  </si>
  <si>
    <t xml:space="preserve">none tba</t>
  </si>
  <si>
    <t xml:space="preserve">dirty zero</t>
  </si>
  <si>
    <t xml:space="preserve">none tbc</t>
  </si>
  <si>
    <t xml:space="preserve">discrepancies 0</t>
  </si>
  <si>
    <t xml:space="preserve">none tbd</t>
  </si>
  <si>
    <t xml:space="preserve">discrepancies found 0</t>
  </si>
  <si>
    <t xml:space="preserve">none waiting</t>
  </si>
  <si>
    <t xml:space="preserve">discrepancies found nil</t>
  </si>
  <si>
    <t xml:space="preserve">not awaiting</t>
  </si>
  <si>
    <t xml:space="preserve">discrepancies found none</t>
  </si>
  <si>
    <t xml:space="preserve">not pending</t>
  </si>
  <si>
    <t xml:space="preserve">discrepancies free</t>
  </si>
  <si>
    <t xml:space="preserve">not tba</t>
  </si>
  <si>
    <t xml:space="preserve">discrepancies nil</t>
  </si>
  <si>
    <t xml:space="preserve">not tbc</t>
  </si>
  <si>
    <t xml:space="preserve">discrepancies none</t>
  </si>
  <si>
    <t xml:space="preserve">not tbd</t>
  </si>
  <si>
    <t xml:space="preserve">discrepancies not found</t>
  </si>
  <si>
    <t xml:space="preserve">not waiting</t>
  </si>
  <si>
    <t xml:space="preserve">discrepancies noted 0</t>
  </si>
  <si>
    <t xml:space="preserve">not yet applicable</t>
  </si>
  <si>
    <t xml:space="preserve">discrepancies nothing</t>
  </si>
  <si>
    <t xml:space="preserve">not yet effective</t>
  </si>
  <si>
    <t xml:space="preserve">discrepancies zero</t>
  </si>
  <si>
    <t xml:space="preserve">not yet in service</t>
  </si>
  <si>
    <t xml:space="preserve">discrepancy 0</t>
  </si>
  <si>
    <t xml:space="preserve">not yet introduced</t>
  </si>
  <si>
    <t xml:space="preserve">discrepancy found 0</t>
  </si>
  <si>
    <t xml:space="preserve">nothing awaited</t>
  </si>
  <si>
    <t xml:space="preserve">discrepancy found nil</t>
  </si>
  <si>
    <t xml:space="preserve">nothing awaiting</t>
  </si>
  <si>
    <t xml:space="preserve">discrepancy found none</t>
  </si>
  <si>
    <t xml:space="preserve">nothing further to follow</t>
  </si>
  <si>
    <t xml:space="preserve">discrepancy free</t>
  </si>
  <si>
    <t xml:space="preserve">nothing more to follow</t>
  </si>
  <si>
    <t xml:space="preserve">discrepancy nil</t>
  </si>
  <si>
    <t xml:space="preserve">nothing outstanding or to follow</t>
  </si>
  <si>
    <t xml:space="preserve">discrepancy none</t>
  </si>
  <si>
    <t xml:space="preserve">nothing pending</t>
  </si>
  <si>
    <t xml:space="preserve">discrepancy not found</t>
  </si>
  <si>
    <t xml:space="preserve">nothing tba</t>
  </si>
  <si>
    <t xml:space="preserve">discrepancy noted 0</t>
  </si>
  <si>
    <t xml:space="preserve">nothing tbc</t>
  </si>
  <si>
    <t xml:space="preserve">discrepancy nothing</t>
  </si>
  <si>
    <t xml:space="preserve">nothing tbd</t>
  </si>
  <si>
    <t xml:space="preserve">discrepancy zero</t>
  </si>
  <si>
    <t xml:space="preserve">nothing to be confirmed</t>
  </si>
  <si>
    <t xml:space="preserve">expired 0</t>
  </si>
  <si>
    <t xml:space="preserve">nothing to be sent</t>
  </si>
  <si>
    <t xml:space="preserve">expired found 0</t>
  </si>
  <si>
    <t xml:space="preserve">nothing to be uploaded</t>
  </si>
  <si>
    <t xml:space="preserve">expired found nil</t>
  </si>
  <si>
    <t xml:space="preserve">nothing to follow</t>
  </si>
  <si>
    <t xml:space="preserve">expired found none</t>
  </si>
  <si>
    <t xml:space="preserve">nothing waiting</t>
  </si>
  <si>
    <t xml:space="preserve">expired free</t>
  </si>
  <si>
    <t xml:space="preserve">or pending</t>
  </si>
  <si>
    <t xml:space="preserve">expired nil</t>
  </si>
  <si>
    <t xml:space="preserve">or to follow</t>
  </si>
  <si>
    <t xml:space="preserve">expired none</t>
  </si>
  <si>
    <t xml:space="preserve">pending 0</t>
  </si>
  <si>
    <t xml:space="preserve">expired not found</t>
  </si>
  <si>
    <t xml:space="preserve">pending items 0</t>
  </si>
  <si>
    <t xml:space="preserve">expired noted 0</t>
  </si>
  <si>
    <t xml:space="preserve">pending items nil</t>
  </si>
  <si>
    <t xml:space="preserve">expired nothing</t>
  </si>
  <si>
    <t xml:space="preserve">pending items none</t>
  </si>
  <si>
    <t xml:space="preserve">expired zero</t>
  </si>
  <si>
    <t xml:space="preserve">pending nil</t>
  </si>
  <si>
    <t xml:space="preserve">fail 0</t>
  </si>
  <si>
    <t xml:space="preserve">pending none</t>
  </si>
  <si>
    <t xml:space="preserve">fail found 0</t>
  </si>
  <si>
    <t xml:space="preserve">yet to be introduced</t>
  </si>
  <si>
    <t xml:space="preserve">fail found nil</t>
  </si>
  <si>
    <t xml:space="preserve">yet to be launched</t>
  </si>
  <si>
    <t xml:space="preserve">fail found none</t>
  </si>
  <si>
    <t xml:space="preserve">fail free</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</si>
  <si>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</si>
  <si>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</si>
  <si>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</si>
  <si>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</si>
  <si>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</si>
  <si>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</si>
  <si>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</si>
  <si>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</si>
  <si>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</si>
  <si>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</si>
  <si>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</si>
  <si>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</si>
  <si>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</si>
  <si>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</si>
  <si>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</si>
  <si>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</si>
  <si>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</si>
  <si>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</si>
  <si>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</si>
  <si>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</si>
  <si>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</si>
  <si>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</si>
  <si>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</si>
  <si>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</si>
  <si>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</si>
  <si>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</si>
  <si>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</si>
  <si>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</si>
  <si>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</si>
  <si>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</si>
  <si>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</si>
  <si>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</si>
  <si>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</si>
  <si>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</si>
  <si>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</si>
  <si>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</si>
  <si>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</si>
  <si>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</si>
  <si>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</si>
  <si>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</si>
  <si>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</si>
  <si>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</si>
  <si>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</si>
  <si>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</si>
  <si>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</si>
  <si>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</si>
  <si>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</si>
  <si>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</si>
  <si>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</si>
  <si>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</si>
  <si>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expired</t>
  </si>
  <si>
    <t xml:space="preserve">free from fail</t>
  </si>
  <si>
    <t xml:space="preserve">free from failed</t>
  </si>
  <si>
    <t xml:space="preserve">free from fails</t>
  </si>
  <si>
    <t xml:space="preserve">free from failure</t>
  </si>
  <si>
    <t xml:space="preserve">free from leaking</t>
  </si>
  <si>
    <t xml:space="preserve">free from missing</t>
  </si>
  <si>
    <t xml:space="preserve">free from nok</t>
  </si>
  <si>
    <t xml:space="preserve">free from non conforming</t>
  </si>
  <si>
    <t xml:space="preserve">free from nonconforming</t>
  </si>
  <si>
    <t xml:space="preserve">free from not acceptable</t>
  </si>
  <si>
    <t xml:space="preserve">free from not ok</t>
  </si>
  <si>
    <t xml:space="preserve">free from not satisfactory</t>
  </si>
  <si>
    <t xml:space="preserve">free from not to spec</t>
  </si>
  <si>
    <t xml:space="preserve">free from reject</t>
  </si>
  <si>
    <t xml:space="preserve">free from rejected</t>
  </si>
  <si>
    <t xml:space="preserve">free from rejects</t>
  </si>
  <si>
    <t xml:space="preserve">free from shortage</t>
  </si>
  <si>
    <t xml:space="preserve">free from shortfall</t>
  </si>
  <si>
    <t xml:space="preserve">free from unacceptable</t>
  </si>
  <si>
    <t xml:space="preserve">free from unsatisfactory</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</si>
  <si>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</si>
  <si>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</si>
  <si>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</si>
  <si>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</si>
  <si>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</si>
  <si>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</si>
  <si>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</si>
  <si>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</si>
  <si>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</si>
  <si>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</si>
  <si>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</si>
  <si>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</si>
  <si>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</si>
  <si>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</si>
  <si>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</si>
  <si>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</si>
  <si>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</si>
  <si>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</si>
  <si>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</si>
  <si>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</si>
  <si>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</si>
  <si>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</si>
  <si>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</si>
  <si>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</si>
  <si>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</si>
  <si>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</si>
  <si>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</si>
  <si>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</si>
  <si>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</si>
  <si>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</si>
  <si>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</si>
  <si>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</si>
  <si>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</si>
  <si>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</si>
  <si>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</si>
  <si>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</si>
  <si>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</si>
  <si>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</si>
  <si>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</si>
  <si>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</si>
  <si>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</si>
  <si>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</si>
  <si>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</si>
  <si>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</si>
  <si>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</si>
  <si>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</si>
  <si>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</si>
  <si>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</si>
  <si>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</si>
  <si>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</si>
  <si>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</si>
  <si>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</si>
  <si>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</si>
  <si>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</si>
  <si>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</si>
  <si>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</si>
  <si>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</si>
  <si>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</si>
  <si>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</si>
  <si>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</si>
  <si>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</si>
  <si>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</si>
  <si>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</si>
  <si>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</si>
  <si>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</si>
  <si>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</si>
  <si>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</si>
  <si>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</si>
  <si>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</si>
  <si>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</si>
  <si>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</si>
  <si>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</si>
  <si>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</si>
  <si>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</si>
  <si>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</si>
  <si>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</si>
  <si>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</si>
  <si>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</si>
  <si>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</si>
  <si>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</si>
  <si>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</si>
  <si>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</si>
  <si>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</si>
  <si>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</si>
  <si>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cleanliness below standard</t>
  </si>
  <si>
    <t xml:space="preserve">no cleanliness broken</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</si>
  <si>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</si>
  <si>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</si>
  <si>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</si>
  <si>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</si>
  <si>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</si>
  <si>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</si>
  <si>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</si>
  <si>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expired</t>
  </si>
  <si>
    <t xml:space="preserve">no cleanliness fail</t>
  </si>
  <si>
    <t xml:space="preserve">no cleanliness failed</t>
  </si>
  <si>
    <t xml:space="preserve">no cleanliness fails</t>
  </si>
  <si>
    <t xml:space="preserve">no cleanliness failure</t>
  </si>
  <si>
    <t xml:space="preserve">no cleanliness leaking</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</si>
  <si>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</si>
  <si>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</si>
  <si>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</si>
  <si>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</si>
  <si>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</si>
  <si>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ok</t>
  </si>
  <si>
    <t xml:space="preserve">no cleanliness not satisfactory</t>
  </si>
  <si>
    <t xml:space="preserve">no cleanliness not to spec</t>
  </si>
  <si>
    <t xml:space="preserve">no cleanliness reject</t>
  </si>
  <si>
    <t xml:space="preserve">no cleanliness rejected</t>
  </si>
  <si>
    <t xml:space="preserve">no cleanliness rejects</t>
  </si>
  <si>
    <t xml:space="preserve">no cleanliness shortage</t>
  </si>
  <si>
    <t xml:space="preserve">no cleanliness shortfall</t>
  </si>
  <si>
    <t xml:space="preserve">no cleanliness unacceptable</t>
  </si>
  <si>
    <t xml:space="preserve">no cleanliness unsatisfactory</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</si>
  <si>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</si>
  <si>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</si>
  <si>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</si>
  <si>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</si>
  <si>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</si>
  <si>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</si>
  <si>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</si>
  <si>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equipment below standard</t>
  </si>
  <si>
    <t xml:space="preserve">no equipment broken</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</si>
  <si>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</si>
  <si>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</si>
  <si>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</si>
  <si>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</si>
  <si>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</si>
  <si>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</si>
  <si>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</si>
  <si>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expired</t>
  </si>
  <si>
    <t xml:space="preserve">no equipment fail</t>
  </si>
  <si>
    <t xml:space="preserve">no equipment failed</t>
  </si>
  <si>
    <t xml:space="preserve">no equipment fails</t>
  </si>
  <si>
    <t xml:space="preserve">no equipment failure</t>
  </si>
  <si>
    <t xml:space="preserve">no equipment leaking</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</si>
  <si>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</si>
  <si>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</si>
  <si>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</si>
  <si>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</si>
  <si>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</si>
  <si>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ok</t>
  </si>
  <si>
    <t xml:space="preserve">no equipment not satisfactory</t>
  </si>
  <si>
    <t xml:space="preserve">no equipment not to spec</t>
  </si>
  <si>
    <t xml:space="preserve">no equipment reject</t>
  </si>
  <si>
    <t xml:space="preserve">no equipment rejected</t>
  </si>
  <si>
    <t xml:space="preserve">no equipment rejects</t>
  </si>
  <si>
    <t xml:space="preserve">no equipment shortage</t>
  </si>
  <si>
    <t xml:space="preserve">no equipment shortfall</t>
  </si>
  <si>
    <t xml:space="preserve">no equipment unacceptable</t>
  </si>
  <si>
    <t xml:space="preserve">no equipment unsatisfactory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</si>
  <si>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</si>
  <si>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</si>
  <si>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</si>
  <si>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</si>
  <si>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</si>
  <si>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</si>
  <si>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</si>
  <si>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</si>
  <si>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</si>
  <si>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</si>
  <si>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</si>
  <si>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</si>
  <si>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</si>
  <si>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</si>
  <si>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</si>
  <si>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</si>
  <si>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</si>
  <si>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</si>
  <si>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</si>
  <si>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</si>
  <si>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</si>
  <si>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</si>
  <si>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</si>
  <si>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</si>
  <si>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</si>
  <si>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</si>
  <si>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</si>
  <si>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</si>
  <si>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</si>
  <si>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</si>
  <si>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</si>
  <si>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</si>
  <si>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</si>
  <si>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</si>
  <si>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</si>
  <si>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items below standard</t>
  </si>
  <si>
    <t xml:space="preserve">no items broken</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</si>
  <si>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</si>
  <si>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</si>
  <si>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</si>
  <si>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</si>
  <si>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</si>
  <si>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</si>
  <si>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</si>
  <si>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expired</t>
  </si>
  <si>
    <t xml:space="preserve">no items fail</t>
  </si>
  <si>
    <t xml:space="preserve">no items failed</t>
  </si>
  <si>
    <t xml:space="preserve">no items fails</t>
  </si>
  <si>
    <t xml:space="preserve">no items failure</t>
  </si>
  <si>
    <t xml:space="preserve">no items leaking</t>
  </si>
  <si>
    <t xml:space="preserve">no items missing</t>
  </si>
  <si>
    <t xml:space="preserve">no items nok</t>
  </si>
  <si>
    <t xml:space="preserve">no items non conforming</t>
  </si>
  <si>
    <t xml:space="preserve">no items nonconforming</t>
  </si>
  <si>
    <t xml:space="preserve">no items not acceptable</t>
  </si>
  <si>
    <t xml:space="preserve">no items not ok</t>
  </si>
  <si>
    <t xml:space="preserve">no items not satisfactory</t>
  </si>
  <si>
    <t xml:space="preserve">no items not to spec</t>
  </si>
  <si>
    <t xml:space="preserve">no items reject</t>
  </si>
  <si>
    <t xml:space="preserve">no items rejected</t>
  </si>
  <si>
    <t xml:space="preserve">no items rejects</t>
  </si>
  <si>
    <t xml:space="preserve">no items shortage</t>
  </si>
  <si>
    <t xml:space="preserve">no items shortfall</t>
  </si>
  <si>
    <t xml:space="preserve">no items unacceptable</t>
  </si>
  <si>
    <t xml:space="preserve">no items unsatisfactory</t>
  </si>
  <si>
    <t xml:space="preserve">no leaking</t>
  </si>
  <si>
    <t xml:space="preserve">no loading below standard</t>
  </si>
  <si>
    <t xml:space="preserve">no loading broken</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</si>
  <si>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</si>
  <si>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</si>
  <si>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</si>
  <si>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</si>
  <si>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</si>
  <si>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</si>
  <si>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</si>
  <si>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expired</t>
  </si>
  <si>
    <t xml:space="preserve">no loading fail</t>
  </si>
  <si>
    <t xml:space="preserve">no loading failed</t>
  </si>
  <si>
    <t xml:space="preserve">no loading fails</t>
  </si>
  <si>
    <t xml:space="preserve">no loading failure</t>
  </si>
  <si>
    <t xml:space="preserve">no loading leaking</t>
  </si>
  <si>
    <t xml:space="preserve">no loading missing</t>
  </si>
  <si>
    <t xml:space="preserve">no loading nok</t>
  </si>
  <si>
    <t xml:space="preserve">no loading non conforming</t>
  </si>
  <si>
    <t xml:space="preserve">no loading nonconforming</t>
  </si>
  <si>
    <t xml:space="preserve">no loading not acceptable</t>
  </si>
  <si>
    <t xml:space="preserve">no loading not ok</t>
  </si>
  <si>
    <t xml:space="preserve">no loading not satisfactory</t>
  </si>
  <si>
    <t xml:space="preserve">no loading not to spec</t>
  </si>
  <si>
    <t xml:space="preserve">no loading reject</t>
  </si>
  <si>
    <t xml:space="preserve">no loading rejected</t>
  </si>
  <si>
    <t xml:space="preserve">no loading rejects</t>
  </si>
  <si>
    <t xml:space="preserve">no loading shortage</t>
  </si>
  <si>
    <t xml:space="preserve">no loading shortfall</t>
  </si>
  <si>
    <t xml:space="preserve">no loading unacceptable</t>
  </si>
  <si>
    <t xml:space="preserve">no loading unsatisfactory</t>
  </si>
  <si>
    <t xml:space="preserve">no meal below standard</t>
  </si>
  <si>
    <t xml:space="preserve">no meal broken</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</si>
  <si>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</si>
  <si>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</si>
  <si>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</si>
  <si>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</si>
  <si>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</si>
  <si>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</si>
  <si>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</si>
  <si>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expired</t>
  </si>
  <si>
    <t xml:space="preserve">no meal fail</t>
  </si>
  <si>
    <t xml:space="preserve">no meal failed</t>
  </si>
  <si>
    <t xml:space="preserve">no meal fails</t>
  </si>
  <si>
    <t xml:space="preserve">no meal failure</t>
  </si>
  <si>
    <t xml:space="preserve">no meal leaking</t>
  </si>
  <si>
    <t xml:space="preserve">no meal missing</t>
  </si>
  <si>
    <t xml:space="preserve">no meal nok</t>
  </si>
  <si>
    <t xml:space="preserve">no meal non conforming</t>
  </si>
  <si>
    <t xml:space="preserve">no meal nonconforming</t>
  </si>
  <si>
    <t xml:space="preserve">no meal not acceptable</t>
  </si>
  <si>
    <t xml:space="preserve">no meal not ok</t>
  </si>
  <si>
    <t xml:space="preserve">no meal not satisfactory</t>
  </si>
  <si>
    <t xml:space="preserve">no meal not to spec</t>
  </si>
  <si>
    <t xml:space="preserve">no meal reject</t>
  </si>
  <si>
    <t xml:space="preserve">no meal rejected</t>
  </si>
  <si>
    <t xml:space="preserve">no meal rejects</t>
  </si>
  <si>
    <t xml:space="preserve">no meal shortage</t>
  </si>
  <si>
    <t xml:space="preserve">no meal shortfall</t>
  </si>
  <si>
    <t xml:space="preserve">no meal unacceptable</t>
  </si>
  <si>
    <t xml:space="preserve">no meal unsatisfactory</t>
  </si>
  <si>
    <t xml:space="preserve">no meals below standard</t>
  </si>
  <si>
    <t xml:space="preserve">no meals broken</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</si>
  <si>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</si>
  <si>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</si>
  <si>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</si>
  <si>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</si>
  <si>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</si>
  <si>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</si>
  <si>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</si>
  <si>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expired</t>
  </si>
  <si>
    <t xml:space="preserve">no meals fail</t>
  </si>
  <si>
    <t xml:space="preserve">no meals failed</t>
  </si>
  <si>
    <t xml:space="preserve">no meals fails</t>
  </si>
  <si>
    <t xml:space="preserve">no meals failure</t>
  </si>
  <si>
    <t xml:space="preserve">no meals leaking</t>
  </si>
  <si>
    <t xml:space="preserve">no meals missing</t>
  </si>
  <si>
    <t xml:space="preserve">no meals nok</t>
  </si>
  <si>
    <t xml:space="preserve">no meals non conforming</t>
  </si>
  <si>
    <t xml:space="preserve">no meals nonconforming</t>
  </si>
  <si>
    <t xml:space="preserve">no meals not acceptable</t>
  </si>
  <si>
    <t xml:space="preserve">no meals not ok</t>
  </si>
  <si>
    <t xml:space="preserve">no meals not satisfactory</t>
  </si>
  <si>
    <t xml:space="preserve">no meals not to spec</t>
  </si>
  <si>
    <t xml:space="preserve">no meals reject</t>
  </si>
  <si>
    <t xml:space="preserve">no meals rejected</t>
  </si>
  <si>
    <t xml:space="preserve">no meals rejects</t>
  </si>
  <si>
    <t xml:space="preserve">no meals shortage</t>
  </si>
  <si>
    <t xml:space="preserve">no meals shortfall</t>
  </si>
  <si>
    <t xml:space="preserve">no meals unacceptable</t>
  </si>
  <si>
    <t xml:space="preserve">no meals unsatisfactory</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</si>
  <si>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</si>
  <si>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</si>
  <si>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</si>
  <si>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</si>
  <si>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</si>
  <si>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</si>
  <si>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</si>
  <si>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</si>
  <si>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obvious below standard</t>
  </si>
  <si>
    <t xml:space="preserve">no obvious broken</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</si>
  <si>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</si>
  <si>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</si>
  <si>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</si>
  <si>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</si>
  <si>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</si>
  <si>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</si>
  <si>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</si>
  <si>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expired</t>
  </si>
  <si>
    <t xml:space="preserve">no obvious fail</t>
  </si>
  <si>
    <t xml:space="preserve">no obvious failed</t>
  </si>
  <si>
    <t xml:space="preserve">no obvious fails</t>
  </si>
  <si>
    <t xml:space="preserve">no obvious failure</t>
  </si>
  <si>
    <t xml:space="preserve">no obvious leaking</t>
  </si>
  <si>
    <t xml:space="preserve">no obvious missing</t>
  </si>
  <si>
    <t xml:space="preserve">no obvious nok</t>
  </si>
  <si>
    <t xml:space="preserve">no obvious non conforming</t>
  </si>
  <si>
    <t xml:space="preserve">no obvious nonconforming</t>
  </si>
  <si>
    <t xml:space="preserve">no obvious not acceptable</t>
  </si>
  <si>
    <t xml:space="preserve">no obvious not ok</t>
  </si>
  <si>
    <t xml:space="preserve">no obvious not satisfactory</t>
  </si>
  <si>
    <t xml:space="preserve">no obvious not to spec</t>
  </si>
  <si>
    <t xml:space="preserve">no obvious reject</t>
  </si>
  <si>
    <t xml:space="preserve">no obvious rejected</t>
  </si>
  <si>
    <t xml:space="preserve">no obvious rejects</t>
  </si>
  <si>
    <t xml:space="preserve">no obvious shortage</t>
  </si>
  <si>
    <t xml:space="preserve">no obvious shortfall</t>
  </si>
  <si>
    <t xml:space="preserve">no obvious unacceptable</t>
  </si>
  <si>
    <t xml:space="preserve">no obvious unsatisfactory</t>
  </si>
  <si>
    <t xml:space="preserve">no presentation below standard</t>
  </si>
  <si>
    <t xml:space="preserve">no presentation broken</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</si>
  <si>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</si>
  <si>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</si>
  <si>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</si>
  <si>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</si>
  <si>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</si>
  <si>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</si>
  <si>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</si>
  <si>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</si>
  <si>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</si>
  <si>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</si>
  <si>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</si>
  <si>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</si>
  <si>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leaking</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</si>
  <si>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</si>
  <si>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</si>
  <si>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</si>
  <si>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</si>
  <si>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</si>
  <si>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ok</t>
  </si>
  <si>
    <t xml:space="preserve">no presentation not satisfactory</t>
  </si>
  <si>
    <t xml:space="preserve">no presentation not to spec</t>
  </si>
  <si>
    <t xml:space="preserve">no presentation reject</t>
  </si>
  <si>
    <t xml:space="preserve">no presentation rejected</t>
  </si>
  <si>
    <t xml:space="preserve">no presentation rejects</t>
  </si>
  <si>
    <t xml:space="preserve">no presentation shortage</t>
  </si>
  <si>
    <t xml:space="preserve">no presentation shortfall</t>
  </si>
  <si>
    <t xml:space="preserve">no presentation unacceptable</t>
  </si>
  <si>
    <t xml:space="preserve">no presentation unsatisfactory</t>
  </si>
  <si>
    <t xml:space="preserve">no printing below standard</t>
  </si>
  <si>
    <t xml:space="preserve">no printing broken</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</si>
  <si>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</si>
  <si>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</si>
  <si>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</si>
  <si>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</si>
  <si>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</si>
  <si>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</si>
  <si>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</si>
  <si>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expired</t>
  </si>
  <si>
    <t xml:space="preserve">no printing fail</t>
  </si>
  <si>
    <t xml:space="preserve">no printing failed</t>
  </si>
  <si>
    <t xml:space="preserve">no printing fails</t>
  </si>
  <si>
    <t xml:space="preserve">no printing failure</t>
  </si>
  <si>
    <t xml:space="preserve">no printing leaking</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</si>
  <si>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</si>
  <si>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</si>
  <si>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</si>
  <si>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</si>
  <si>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</si>
  <si>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ok</t>
  </si>
  <si>
    <t xml:space="preserve">no printing not satisfactory</t>
  </si>
  <si>
    <t xml:space="preserve">no printing not to spec</t>
  </si>
  <si>
    <t xml:space="preserve">no printing reject</t>
  </si>
  <si>
    <t xml:space="preserve">no printing rejected</t>
  </si>
  <si>
    <t xml:space="preserve">no printing rejects</t>
  </si>
  <si>
    <t xml:space="preserve">no printing shortage</t>
  </si>
  <si>
    <t xml:space="preserve">no printing shortfall</t>
  </si>
  <si>
    <t xml:space="preserve">no printing unacceptable</t>
  </si>
  <si>
    <t xml:space="preserve">no printing unsatisfactory</t>
  </si>
  <si>
    <t xml:space="preserve">no qty below standard</t>
  </si>
  <si>
    <t xml:space="preserve">no qty broken</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</si>
  <si>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</si>
  <si>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</si>
  <si>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</si>
  <si>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</si>
  <si>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</si>
  <si>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</si>
  <si>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</si>
  <si>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expired</t>
  </si>
  <si>
    <t xml:space="preserve">no qty fail</t>
  </si>
  <si>
    <t xml:space="preserve">no qty failed</t>
  </si>
  <si>
    <t xml:space="preserve">no qty fails</t>
  </si>
  <si>
    <t xml:space="preserve">no qty failure</t>
  </si>
  <si>
    <t xml:space="preserve">no qty leaking</t>
  </si>
  <si>
    <t xml:space="preserve">no qty missing</t>
  </si>
  <si>
    <t xml:space="preserve">no qty nok</t>
  </si>
  <si>
    <t xml:space="preserve">no qty non conforming</t>
  </si>
  <si>
    <t xml:space="preserve">no qty nonconforming</t>
  </si>
  <si>
    <t xml:space="preserve">no qty not acceptable</t>
  </si>
  <si>
    <t xml:space="preserve">no qty not ok</t>
  </si>
  <si>
    <t xml:space="preserve">no qty not satisfactory</t>
  </si>
  <si>
    <t xml:space="preserve">no qty not to spec</t>
  </si>
  <si>
    <t xml:space="preserve">no qty reject</t>
  </si>
  <si>
    <t xml:space="preserve">no qty rejected</t>
  </si>
  <si>
    <t xml:space="preserve">no qty rejects</t>
  </si>
  <si>
    <t xml:space="preserve">no qty shortage</t>
  </si>
  <si>
    <t xml:space="preserve">no qty shortfall</t>
  </si>
  <si>
    <t xml:space="preserve">no qty unacceptable</t>
  </si>
  <si>
    <t xml:space="preserve">no qty unsatisfactory</t>
  </si>
  <si>
    <t xml:space="preserve">no quality below standard</t>
  </si>
  <si>
    <t xml:space="preserve">no quality broken</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</si>
  <si>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</si>
  <si>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</si>
  <si>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</si>
  <si>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</si>
  <si>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</si>
  <si>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</si>
  <si>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</si>
  <si>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expired</t>
  </si>
  <si>
    <t xml:space="preserve">no quality fail</t>
  </si>
  <si>
    <t xml:space="preserve">no quality failed</t>
  </si>
  <si>
    <t xml:space="preserve">no quality fails</t>
  </si>
  <si>
    <t xml:space="preserve">no quality failure</t>
  </si>
  <si>
    <t xml:space="preserve">no quality leaking</t>
  </si>
  <si>
    <t xml:space="preserve">no quality missing</t>
  </si>
  <si>
    <t xml:space="preserve">no quality nok</t>
  </si>
  <si>
    <t xml:space="preserve">no quality non conforming</t>
  </si>
  <si>
    <t xml:space="preserve">no quality nonconforming</t>
  </si>
  <si>
    <t xml:space="preserve">no quality not acceptable</t>
  </si>
  <si>
    <t xml:space="preserve">no quality not ok</t>
  </si>
  <si>
    <t xml:space="preserve">no quality not satisfactory</t>
  </si>
  <si>
    <t xml:space="preserve">no quality not to spec</t>
  </si>
  <si>
    <t xml:space="preserve">no quality reject</t>
  </si>
  <si>
    <t xml:space="preserve">no quality rejected</t>
  </si>
  <si>
    <t xml:space="preserve">no quality rejects</t>
  </si>
  <si>
    <t xml:space="preserve">no quality shortage</t>
  </si>
  <si>
    <t xml:space="preserve">no quality shortfall</t>
  </si>
  <si>
    <t xml:space="preserve">no quality unacceptable</t>
  </si>
  <si>
    <t xml:space="preserve">no quality unsatisfactory</t>
  </si>
  <si>
    <t xml:space="preserve">no quantity below standard</t>
  </si>
  <si>
    <t xml:space="preserve">no quantity broken</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</si>
  <si>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</si>
  <si>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</si>
  <si>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</si>
  <si>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</si>
  <si>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</si>
  <si>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</si>
  <si>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</si>
  <si>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expired</t>
  </si>
  <si>
    <t xml:space="preserve">no quantity fail</t>
  </si>
  <si>
    <t xml:space="preserve">no quantity failed</t>
  </si>
  <si>
    <t xml:space="preserve">no quantity fails</t>
  </si>
  <si>
    <t xml:space="preserve">no quantity failure</t>
  </si>
  <si>
    <t xml:space="preserve">no quantity leaking</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</si>
  <si>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</si>
  <si>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</si>
  <si>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</si>
  <si>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</si>
  <si>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</si>
  <si>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ok</t>
  </si>
  <si>
    <t xml:space="preserve">no quantity not satisfactory</t>
  </si>
  <si>
    <t xml:space="preserve">no quantity not to spec</t>
  </si>
  <si>
    <t xml:space="preserve">no quantity reject</t>
  </si>
  <si>
    <t xml:space="preserve">no quantity rejected</t>
  </si>
  <si>
    <t xml:space="preserve">no quantity rejects</t>
  </si>
  <si>
    <t xml:space="preserve">no quantity shortage</t>
  </si>
  <si>
    <t xml:space="preserve">no quantity shortfall</t>
  </si>
  <si>
    <t xml:space="preserve">no quantity unacceptable</t>
  </si>
  <si>
    <t xml:space="preserve">no quantity unsatisfactory</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</si>
  <si>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</si>
  <si>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</si>
  <si>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</si>
  <si>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</si>
  <si>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</si>
  <si>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</si>
  <si>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</si>
  <si>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</si>
  <si>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</si>
  <si>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</si>
  <si>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</si>
  <si>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</si>
  <si>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</si>
  <si>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</si>
  <si>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</si>
  <si>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</si>
  <si>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</si>
  <si>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</si>
  <si>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</si>
  <si>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</si>
  <si>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</si>
  <si>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</si>
  <si>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</si>
  <si>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</si>
  <si>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</si>
  <si>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</si>
  <si>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</si>
  <si>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</si>
  <si>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</si>
  <si>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</si>
  <si>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</si>
  <si>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</si>
  <si>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</si>
  <si>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</si>
  <si>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</si>
  <si>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trays below standard</t>
  </si>
  <si>
    <t xml:space="preserve">no trays broken</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</si>
  <si>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</si>
  <si>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</si>
  <si>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</si>
  <si>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</si>
  <si>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</si>
  <si>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</si>
  <si>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</si>
  <si>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expired</t>
  </si>
  <si>
    <t xml:space="preserve">no trays fail</t>
  </si>
  <si>
    <t xml:space="preserve">no trays failed</t>
  </si>
  <si>
    <t xml:space="preserve">no trays fails</t>
  </si>
  <si>
    <t xml:space="preserve">no trays failure</t>
  </si>
  <si>
    <t xml:space="preserve">no trays leaking</t>
  </si>
  <si>
    <t xml:space="preserve">no trays missing</t>
  </si>
  <si>
    <t xml:space="preserve">no trays nok</t>
  </si>
  <si>
    <t xml:space="preserve">no trays non conforming</t>
  </si>
  <si>
    <t xml:space="preserve">no trays nonconforming</t>
  </si>
  <si>
    <t xml:space="preserve">no trays not acceptable</t>
  </si>
  <si>
    <t xml:space="preserve">no trays not ok</t>
  </si>
  <si>
    <t xml:space="preserve">no trays not satisfactory</t>
  </si>
  <si>
    <t xml:space="preserve">no trays not to spec</t>
  </si>
  <si>
    <t xml:space="preserve">no trays reject</t>
  </si>
  <si>
    <t xml:space="preserve">no trays rejected</t>
  </si>
  <si>
    <t xml:space="preserve">no trays rejects</t>
  </si>
  <si>
    <t xml:space="preserve">no trays shortage</t>
  </si>
  <si>
    <t xml:space="preserve">no trays shortfall</t>
  </si>
  <si>
    <t xml:space="preserve">no trays unacceptable</t>
  </si>
  <si>
    <t xml:space="preserve">no trays unsatisfactory</t>
  </si>
  <si>
    <t xml:space="preserve">no unacceptable</t>
  </si>
  <si>
    <t xml:space="preserve">no unsatisfactory</t>
  </si>
  <si>
    <t xml:space="preserve">no visible below standard</t>
  </si>
  <si>
    <t xml:space="preserve">no visible broken</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</si>
  <si>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</si>
  <si>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</si>
  <si>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</si>
  <si>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</si>
  <si>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</si>
  <si>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</si>
  <si>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</si>
  <si>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expired</t>
  </si>
  <si>
    <t xml:space="preserve">no visible fail</t>
  </si>
  <si>
    <t xml:space="preserve">no visible failed</t>
  </si>
  <si>
    <t xml:space="preserve">no visible fails</t>
  </si>
  <si>
    <t xml:space="preserve">no visible failure</t>
  </si>
  <si>
    <t xml:space="preserve">no visible leaking</t>
  </si>
  <si>
    <t xml:space="preserve">no visible missing</t>
  </si>
  <si>
    <t xml:space="preserve">no visible nok</t>
  </si>
  <si>
    <t xml:space="preserve">no visible non conforming</t>
  </si>
  <si>
    <t xml:space="preserve">no visible nonconforming</t>
  </si>
  <si>
    <t xml:space="preserve">no visible not acceptable</t>
  </si>
  <si>
    <t xml:space="preserve">no visible not ok</t>
  </si>
  <si>
    <t xml:space="preserve">no visible not satisfactory</t>
  </si>
  <si>
    <t xml:space="preserve">no visible not to spec</t>
  </si>
  <si>
    <t xml:space="preserve">no visible reject</t>
  </si>
  <si>
    <t xml:space="preserve">no visible rejected</t>
  </si>
  <si>
    <t xml:space="preserve">no visible rejects</t>
  </si>
  <si>
    <t xml:space="preserve">no visible shortage</t>
  </si>
  <si>
    <t xml:space="preserve">no visible shortfall</t>
  </si>
  <si>
    <t xml:space="preserve">no visible unacceptable</t>
  </si>
  <si>
    <t xml:space="preserve">no visible unsatisfactory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</si>
  <si>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</si>
  <si>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</si>
  <si>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</si>
  <si>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</si>
  <si>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</si>
  <si>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</si>
  <si>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</si>
  <si>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</si>
  <si>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</si>
  <si>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</si>
  <si>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</si>
  <si>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</si>
  <si>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</si>
  <si>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</si>
  <si>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</si>
  <si>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</si>
  <si>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</si>
  <si>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</si>
  <si>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</si>
  <si>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</si>
  <si>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</si>
  <si>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</si>
  <si>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</si>
  <si>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</si>
  <si>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</si>
  <si>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</si>
  <si>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</si>
  <si>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</si>
  <si>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</si>
  <si>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</si>
  <si>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</si>
  <si>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</si>
  <si>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</si>
  <si>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</si>
  <si>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</si>
  <si>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</si>
  <si>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</si>
  <si>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</si>
  <si>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</si>
  <si>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</si>
  <si>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</si>
  <si>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</si>
  <si>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</si>
  <si>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</si>
  <si>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</si>
  <si>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</si>
  <si>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</si>
  <si>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</si>
  <si>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</si>
  <si>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</si>
  <si>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</si>
  <si>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</si>
  <si>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</si>
  <si>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</si>
  <si>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</si>
  <si>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</si>
  <si>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</si>
  <si>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</si>
  <si>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</si>
  <si>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</si>
  <si>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</si>
  <si>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</si>
  <si>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</si>
  <si>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</si>
  <si>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</si>
  <si>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</si>
  <si>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</si>
  <si>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</si>
  <si>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</si>
  <si>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</si>
  <si>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</si>
  <si>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</si>
  <si>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</si>
  <si>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</si>
  <si>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</si>
  <si>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</si>
  <si>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</si>
  <si>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</si>
  <si>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</si>
  <si>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</si>
  <si>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</si>
  <si>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</si>
  <si>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</si>
  <si>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</si>
  <si>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</si>
  <si>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</si>
  <si>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</si>
  <si>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</si>
  <si>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</si>
  <si>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</si>
  <si>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</si>
  <si>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</si>
  <si>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</si>
  <si>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</si>
  <si>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</si>
  <si>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</si>
  <si>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</si>
  <si>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</si>
  <si>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</si>
  <si>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</si>
  <si>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</si>
  <si>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</si>
  <si>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</si>
  <si>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</si>
  <si>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</si>
  <si>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</si>
  <si>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</si>
  <si>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</si>
  <si>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</si>
  <si>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</si>
  <si>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</si>
  <si>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</si>
  <si>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</si>
  <si>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</si>
  <si>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</si>
  <si>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</si>
  <si>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</si>
  <si>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</si>
  <si>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</si>
  <si>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</si>
  <si>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</si>
  <si>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</si>
  <si>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</si>
  <si>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</si>
  <si>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</si>
  <si>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</si>
  <si>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</si>
  <si>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</si>
  <si>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</si>
  <si>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</si>
  <si>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</si>
  <si>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</si>
  <si>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</si>
  <si>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</si>
  <si>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</si>
  <si>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</si>
  <si>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</si>
  <si>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</si>
  <si>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</si>
  <si>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</si>
  <si>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</si>
  <si>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</si>
  <si>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</si>
  <si>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</si>
  <si>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</si>
  <si>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</si>
  <si>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</si>
  <si>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</si>
  <si>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</si>
  <si>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</si>
  <si>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</si>
  <si>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</si>
  <si>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shortage</t>
  </si>
  <si>
    <t xml:space="preserve">not shortfall</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</si>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</sst>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1F3864"/>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38" fillId="3" borderId="3" xfId="0" applyFont="true" applyBorder="true" applyAlignment="true" applyProtection="false">
      <alignment horizontal="left"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40"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1"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2"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124.5" hidden="false" customHeight="true" outlineLevel="0" collapsed="false">
      <c r="B33" s="4" t="s">
        <v>31</v>
      </c>
    </row>
    <row r="34" customFormat="false" ht="111" hidden="false" customHeight="true" outlineLevel="0" collapsed="false">
      <c r="B34" s="4" t="s">
        <v>32</v>
      </c>
    </row>
    <row r="35" customFormat="false" ht="57"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30"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46294.2614427653</v>
      </c>
      <c r="E2" s="12"/>
      <c r="F2" s="11" t="s">
        <v>56</v>
      </c>
      <c r="G2" s="11"/>
      <c r="H2" s="12" t="n">
        <f aca="false">AsOfUTC+8/24</f>
        <v>46294.5947760986</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14:16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14:16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14:16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{18DADD48-37D9-4D1E-A236-61C6579758B0}</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{301F6DC0-49BE-4713-BE00-76A3DA605CC5}</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18DADD48-37D9-4D1E-A236-61C6579758B0}">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301F6DC0-49BE-4713-BE00-76A3DA605CC5}">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Z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 collapsed="false" customWidth="true" hidden="true" outlineLevel="0" max="76" min="75" style="0" width="10"/>
    <col collapsed="false" customWidth="true" hidden="true" outlineLevel="0" max="77" min="77" style="0" width="15"/>
    <col collapsed="false" customWidth="true" hidden="true" outlineLevel="0" max="78" min="78" style="0" width="8"/>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c r="BR4" s="56" t="s">
        <v>373</v>
      </c>
      <c r="BS4" s="56" t="s">
        <v>373</v>
      </c>
      <c r="BT4" s="56" t="s">
        <v>373</v>
      </c>
      <c r="BU4" s="56" t="s">
        <v>373</v>
      </c>
      <c r="BV4" s="56" t="s">
        <v>374</v>
      </c>
      <c r="BW4" s="56" t="s">
        <v>373</v>
      </c>
      <c r="BX4" s="56" t="s">
        <v>373</v>
      </c>
      <c r="BY4" s="56" t="s">
        <v>375</v>
      </c>
      <c r="BZ4" s="56" t="s">
        <v>376</v>
      </c>
    </row>
    <row r="5" customFormat="false" ht="39.75" hidden="false" customHeight="true" outlineLevel="0" collapsed="false">
      <c r="A5" s="57" t="s">
        <v>377</v>
      </c>
      <c r="B5" s="57" t="s">
        <v>183</v>
      </c>
      <c r="C5" s="57" t="str">
        <f aca="false">Flights!$F$5</f>
        <v>MH0001</v>
      </c>
      <c r="D5" s="58" t="n">
        <f aca="false">Flights!$D$5</f>
        <v>46303</v>
      </c>
      <c r="E5" s="57" t="str">
        <f aca="false">Flights!$G$5&amp;"-"&amp;Flights!$H$5</f>
        <v>LHR-KUL</v>
      </c>
      <c r="F5" s="57" t="str">
        <f aca="false">Flights!$K$5</f>
        <v>EY</v>
      </c>
      <c r="G5" s="57" t="s">
        <v>81</v>
      </c>
      <c r="H5" s="57" t="s">
        <v>378</v>
      </c>
      <c r="I5" s="57" t="s">
        <v>379</v>
      </c>
      <c r="J5" s="57" t="s">
        <v>380</v>
      </c>
      <c r="K5" s="67" t="s">
        <v>381</v>
      </c>
      <c r="L5" s="67" t="s">
        <v>382</v>
      </c>
      <c r="M5" s="67"/>
      <c r="N5" s="67" t="s">
        <v>383</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60"/>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open",IF(AND(NOT(OR(LEN(AZ5)&lt;15,ISNUMBER(MATCH(AZ5,L_Placeholder,0)))),BK5=0,NOT(OR(LEN(AU5)&lt;2,ISNUMBER(MATCH(AU5,L_Placeholder,0)))),NOT(OR(LEN(AX5)&lt;2,ISNUMBER(MATCH(AX5,L_Placeholder,0)))),TRIM(AE5)&lt;&gt;TRIM(T5)),"N/A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missing",IF(OR(OR(LEN(AU5)&lt;2,ISNUMBER(MATCH(AU5,L_Placeholder,0))),BR5&lt;3),"INVALID – PIC missing or not a named person (a role such as QA / CSM is not a name)",IF(OR(LEN(AV5)&lt;2,ISNUMBER(MATCH(AV5,L_Placeholder,0))),"INVALID – result / assessment missing",IF(OR(OR(LEN(AW5)&lt;3,ISNUMBER(MATCH(AW5,L_Placeholder,0))),SUMPRODUCT(--ISNUMBER(SEARCH(" "&amp;L_EvidencePhrase&amp;" ",BD5)))&gt;0,BI5=1),"INVALID – evidence missing, placeholder or not yet on file",IF(ISNA(MATCH(TRIM(S5),L_EvidenceType,0)),"INVALID – choose the evidence type from the list (column S)",IF(BL5=0,"INVALID – evidence ID must be the record's ID only (e.g. SF-2210, IMG_2231, 1045521), or a link / path for links",IF(OR(OR(LEN(AX5)&lt;2,ISNUMBER(MATCH(AX5,L_Placeholder,0))),BS5&lt;3),"INVALID – verifier missing or not a named person (a role such as QA / CSM is not a name)",IF(OR(AX5=AU5,AND(LEN(AU5)&gt;=4,ISNUMBER(SEARCH(AU5,AX5))),AND(LEN(AX5)&gt;=4,ISNUMBER(SEARCH(AX5,AU5)))),"INVALID – verifier must be a different, named person (not the PIC or a role)",IF(BH5=1,"INVALID – result not yet available (awaiting / TBC)",IF(BV5=1,"INVALID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future",IF(AND(ISNUMBER(BY5),AG5&lt;BY5),IF(H5="Physical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t="n">
        <f aca="false">IF(ISNA(MATCH(TRIM(S5),L_EvidenceType,0)),0,BZ5)</f>
        <v>0</v>
      </c>
      <c r="BM5" s="61" t="str">
        <f aca="false">SUBSTITUTE(SUBSTITUTE(SUBSTITUTE(SUBSTITUTE(SUBSTITUTE(SUBSTITUTE(SUBSTITUTE(SUBSTITUTE(SUBSTITUTE(LOWER(Z5&amp;""),"1","0"),"2","0"),"3","0"),"4","0"),"5","0"),"6","0"),"7","0"),"8","0"),"9","0")</f>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jan",""),"feb",""),"mar",""),"apr",""),"may",""),"jun",""),"jul",""),"aug",""),"sep",""),"oct",""),"nov",""),"dec",""),"hrs",""),"hr",""),"lt",""),"utc",""),"am",""),"pm",""),"rev",""),"ver",""),"b","a"),"c","a"),"d","a"),"e","a"),"f","a"),"g","a"),"h","a"),"i","a"),"j","a"),"k","a"),"l","a"),"m","a"),"n","a"),"o","a"),"p","a"),"q","a"),"r","a"),"s","a"),"t","a"),"u","a"),"v","a"),"w","a"),"x","a"),"y","a"),"z","a")</f>
        <v/>
      </c>
      <c r="BO5" s="61" t="str">
        <f aca="false">SUBSTITUTE(SUBSTITUTE(SUBSTITUTE(SUBSTITUTE(SUBSTITUTE(SUBSTITUTE(SUBSTITUTE(SUBSTITUTE(SUBSTITUTE(LOWER(W5&amp;""),"1","0"),"2","0"),"3","0"),"4","0"),"5","0"),"6","0"),"7","0"),"8","0"),"9","0")</f>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c>
      <c r="BQ5" s="61" t="n">
        <f aca="false">IFERROR(IF(AND(ISERROR(SEARCH(" mh"," "&amp;LOWER(W5))),ISNA(MATCH(LEFT(TRIM(BP5),255),{"0000a","000a","00a","0000aa","000aa","00.00.0000","00/00/0000","00-00-0000","0000-00-00","00.00.00","00/00/00","00-00-00","0.00.0000","0/00/0000","0-00-0000"},0)),OR(SUMPRODUCT(--ISNUMBER(SEARCH({"a0","a-0","a_0","a/0","a.0","a#0","0a","0-a","0_a","0/a"},BP5)))&gt;0,ISNUMBER(SEARCH("000000",BP5)))),1,0),0)</f>
        <v>0</v>
      </c>
      <c r="BR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supervisor",""),"inspector",""),"controller",""),"executive",""),"catering",""),"manager",""),"officer",""),"caterer",""),"station",""),"captain",""),"verified",""),"verifier",""),"checked",""),"senior",""),"leader",""),"cabin",""),"staff",""),"crew",""),"team",""),"duty",""),"lead",""),"head",""),"chef",""),"pasb",""),"mcat",""),"magcs",""),"qaqc",""),"ccic",""),"cic",""),"csm",""),"ops",""),"pic",""),"self",""),"qa",""),"qc",""),"by",""),"sr",""))</f>
        <v>0</v>
      </c>
      <c r="BS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supervisor",""),"inspector",""),"controller",""),"executive",""),"catering",""),"manager",""),"officer",""),"caterer",""),"station",""),"captain",""),"verified",""),"verifier",""),"checked",""),"senior",""),"leader",""),"cabin",""),"staff",""),"crew",""),"team",""),"duty",""),"lead",""),"head",""),"chef",""),"pasb",""),"mcat",""),"magcs",""),"qaqc",""),"ccic",""),"cic",""),"csm",""),"ops",""),"pic",""),"self",""),"qa",""),"qc",""),"by",""),"sr",""))</f>
        <v>0</v>
      </c>
      <c r="BT5" s="61"/>
      <c r="BU5" s="61"/>
      <c r="BV5" s="61" t="n">
        <f aca="false">0</f>
        <v>0</v>
      </c>
      <c r="BW5" s="61"/>
      <c r="BX5" s="61"/>
      <c r="BY5" s="62" t="n">
        <f aca="false">Q5-T7EarlyD*24/24</f>
        <v>46282.8576388889</v>
      </c>
      <c r="BZ5" s="61" t="n">
        <f aca="false">IFERROR(IF(IF(TRIM(S5)="Link / file path",AND(LEN(TRIM(Z5))&gt;=5,SUMPRODUCT(--ISNUMBER(SEARCH({"http","www.","\\",":\",".pdf",".jpg",".jpeg",".png",".heic",".xls",".doc",".msg",".eml",".ppt",".txt",".zip"},Z5)))&gt;0),AND(ISERROR(FIND(" ",TRIM(Z5))),NOT(OR(LOWER(TRIM(Z5))=LOWER(Flights!$F$5),AND(LEFT(LOWER(TRIM(Z5)),2)="mh",(LEN(BN5)-LEN(SUBSTITUTE(BN5,"a","")))&lt;=2))),NOT(ISNUMBER(MATCH(LEFT(BN5,255),{"0000a","000a","00a","0000aa","000aa","00.00.0000","00/00/0000","00-00-0000","0000-00-00","00.00.00","00/00/00","00-00-00","0.00.0000","0/00/0000","0-00-0000"},0))),OR(AND((LEN(BN5)-LEN(SUBSTITUTE(BN5,"a","")))&gt;=1,(LEN(BN5)-LEN(SUBSTITUTE(BN5,"0","")))&gt;=2,SUMPRODUCT(--ISNUMBER(SEARCH({"a0","a-0","a_0","a/0","a.0","a#0","0a","0-a","0_a","0/a"},BN5)))&gt;0),AND((LEN(BN5)-LEN(SUBSTITUTE(BN5,"a","")))=0,(LEN(BN5)-LEN(SUBSTITUTE(BN5,"0","")))&gt;=5)))),1,0),0)</f>
        <v>0</v>
      </c>
    </row>
    <row r="6" customFormat="false" ht="39.75" hidden="false" customHeight="true" outlineLevel="0" collapsed="false">
      <c r="A6" s="57" t="s">
        <v>384</v>
      </c>
      <c r="B6" s="57" t="s">
        <v>183</v>
      </c>
      <c r="C6" s="57" t="str">
        <f aca="false">Flights!$F$5</f>
        <v>MH0001</v>
      </c>
      <c r="D6" s="58" t="n">
        <f aca="false">Flights!$D$5</f>
        <v>46303</v>
      </c>
      <c r="E6" s="57" t="str">
        <f aca="false">Flights!$G$5&amp;"-"&amp;Flights!$H$5</f>
        <v>LHR-KUL</v>
      </c>
      <c r="F6" s="57" t="str">
        <f aca="false">Flights!$K$5</f>
        <v>EY</v>
      </c>
      <c r="G6" s="57" t="s">
        <v>81</v>
      </c>
      <c r="H6" s="57" t="s">
        <v>378</v>
      </c>
      <c r="I6" s="57" t="s">
        <v>385</v>
      </c>
      <c r="J6" s="57" t="s">
        <v>386</v>
      </c>
      <c r="K6" s="67" t="s">
        <v>387</v>
      </c>
      <c r="L6" s="67" t="s">
        <v>382</v>
      </c>
      <c r="M6" s="67"/>
      <c r="N6" s="67" t="s">
        <v>383</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60"/>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open",IF(AND(NOT(OR(LEN(AZ6)&lt;15,ISNUMBER(MATCH(AZ6,L_Placeholder,0)))),BK6=0,NOT(OR(LEN(AU6)&lt;2,ISNUMBER(MATCH(AU6,L_Placeholder,0)))),NOT(OR(LEN(AX6)&lt;2,ISNUMBER(MATCH(AX6,L_Placeholder,0)))),TRIM(AE6)&lt;&gt;TRIM(T6)),"N/A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missing",IF(OR(OR(LEN(AU6)&lt;2,ISNUMBER(MATCH(AU6,L_Placeholder,0))),BR6&lt;3),"INVALID – PIC missing or not a named person (a role such as QA / CSM is not a name)",IF(OR(LEN(AV6)&lt;2,ISNUMBER(MATCH(AV6,L_Placeholder,0))),"INVALID – result / assessment missing",IF(OR(OR(LEN(AW6)&lt;3,ISNUMBER(MATCH(AW6,L_Placeholder,0))),SUMPRODUCT(--ISNUMBER(SEARCH(" "&amp;L_EvidencePhrase&amp;" ",BD6)))&gt;0,BI6=1),"INVALID – evidence missing, placeholder or not yet on file",IF(ISNA(MATCH(TRIM(S6),L_EvidenceType,0)),"INVALID – choose the evidence type from the list (column S)",IF(BL6=0,"INVALID – evidence ID must be the record's ID only (e.g. SF-2210, IMG_2231, 1045521), or a link / path for links",IF(OR(OR(LEN(AX6)&lt;2,ISNUMBER(MATCH(AX6,L_Placeholder,0))),BS6&lt;3),"INVALID – verifier missing or not a named person (a role such as QA / CSM is not a name)",IF(OR(AX6=AU6,AND(LEN(AU6)&gt;=4,ISNUMBER(SEARCH(AU6,AX6))),AND(LEN(AX6)&gt;=4,ISNUMBER(SEARCH(AX6,AU6)))),"INVALID – verifier must be a different, named person (not the PIC or a role)",IF(BH6=1,"INVALID – result not yet available (awaiting / TBC)",IF(BV6=1,"INVALID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future",IF(AND(ISNUMBER(BY6),AG6&lt;BY6),IF(H6="Physical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t="n">
        <f aca="false">IF(ISNA(MATCH(TRIM(S6),L_EvidenceType,0)),0,BZ6)</f>
        <v>0</v>
      </c>
      <c r="BM6" s="61" t="str">
        <f aca="false">SUBSTITUTE(SUBSTITUTE(SUBSTITUTE(SUBSTITUTE(SUBSTITUTE(SUBSTITUTE(SUBSTITUTE(SUBSTITUTE(SUBSTITUTE(LOWER(Z6&amp;""),"1","0"),"2","0"),"3","0"),"4","0"),"5","0"),"6","0"),"7","0"),"8","0"),"9","0")</f>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jan",""),"feb",""),"mar",""),"apr",""),"may",""),"jun",""),"jul",""),"aug",""),"sep",""),"oct",""),"nov",""),"dec",""),"hrs",""),"hr",""),"lt",""),"utc",""),"am",""),"pm",""),"rev",""),"ver",""),"b","a"),"c","a"),"d","a"),"e","a"),"f","a"),"g","a"),"h","a"),"i","a"),"j","a"),"k","a"),"l","a"),"m","a"),"n","a"),"o","a"),"p","a"),"q","a"),"r","a"),"s","a"),"t","a"),"u","a"),"v","a"),"w","a"),"x","a"),"y","a"),"z","a")</f>
        <v/>
      </c>
      <c r="BO6" s="61" t="str">
        <f aca="false">SUBSTITUTE(SUBSTITUTE(SUBSTITUTE(SUBSTITUTE(SUBSTITUTE(SUBSTITUTE(SUBSTITUTE(SUBSTITUTE(SUBSTITUTE(LOWER(W6&amp;""),"1","0"),"2","0"),"3","0"),"4","0"),"5","0"),"6","0"),"7","0"),"8","0"),"9","0")</f>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c>
      <c r="BQ6" s="61" t="n">
        <f aca="false">IFERROR(IF(AND(ISERROR(SEARCH(" mh"," "&amp;LOWER(W6))),ISNA(MATCH(LEFT(TRIM(BP6),255),{"0000a","000a","00a","0000aa","000aa","00.00.0000","00/00/0000","00-00-0000","0000-00-00","00.00.00","00/00/00","00-00-00","0.00.0000","0/00/0000","0-00-0000"},0)),OR(SUMPRODUCT(--ISNUMBER(SEARCH({"a0","a-0","a_0","a/0","a.0","a#0","0a","0-a","0_a","0/a"},BP6)))&gt;0,ISNUMBER(SEARCH("000000",BP6)))),1,0),0)</f>
        <v>0</v>
      </c>
      <c r="BR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supervisor",""),"inspector",""),"controller",""),"executive",""),"catering",""),"manager",""),"officer",""),"caterer",""),"station",""),"captain",""),"verified",""),"verifier",""),"checked",""),"senior",""),"leader",""),"cabin",""),"staff",""),"crew",""),"team",""),"duty",""),"lead",""),"head",""),"chef",""),"pasb",""),"mcat",""),"magcs",""),"qaqc",""),"ccic",""),"cic",""),"csm",""),"ops",""),"pic",""),"self",""),"qa",""),"qc",""),"by",""),"sr",""))</f>
        <v>0</v>
      </c>
      <c r="BS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supervisor",""),"inspector",""),"controller",""),"executive",""),"catering",""),"manager",""),"officer",""),"caterer",""),"station",""),"captain",""),"verified",""),"verifier",""),"checked",""),"senior",""),"leader",""),"cabin",""),"staff",""),"crew",""),"team",""),"duty",""),"lead",""),"head",""),"chef",""),"pasb",""),"mcat",""),"magcs",""),"qaqc",""),"ccic",""),"cic",""),"csm",""),"ops",""),"pic",""),"self",""),"qa",""),"qc",""),"by",""),"sr",""))</f>
        <v>0</v>
      </c>
      <c r="BT6" s="61"/>
      <c r="BU6" s="61"/>
      <c r="BV6" s="61" t="n">
        <f aca="false">0</f>
        <v>0</v>
      </c>
      <c r="BW6" s="61"/>
      <c r="BX6" s="61"/>
      <c r="BY6" s="62" t="n">
        <f aca="false">Q6-T7EarlyD*24/24</f>
        <v>46282.8576388889</v>
      </c>
      <c r="BZ6" s="61" t="n">
        <f aca="false">IFERROR(IF(IF(TRIM(S6)="Link / file path",AND(LEN(TRIM(Z6))&gt;=5,SUMPRODUCT(--ISNUMBER(SEARCH({"http","www.","\\",":\",".pdf",".jpg",".jpeg",".png",".heic",".xls",".doc",".msg",".eml",".ppt",".txt",".zip"},Z6)))&gt;0),AND(ISERROR(FIND(" ",TRIM(Z6))),NOT(OR(LOWER(TRIM(Z6))=LOWER(Flights!$F$5),AND(LEFT(LOWER(TRIM(Z6)),2)="mh",(LEN(BN6)-LEN(SUBSTITUTE(BN6,"a","")))&lt;=2))),NOT(ISNUMBER(MATCH(LEFT(BN6,255),{"0000a","000a","00a","0000aa","000aa","00.00.0000","00/00/0000","00-00-0000","0000-00-00","00.00.00","00/00/00","00-00-00","0.00.0000","0/00/0000","0-00-0000"},0))),OR(AND((LEN(BN6)-LEN(SUBSTITUTE(BN6,"a","")))&gt;=1,(LEN(BN6)-LEN(SUBSTITUTE(BN6,"0","")))&gt;=2,SUMPRODUCT(--ISNUMBER(SEARCH({"a0","a-0","a_0","a/0","a.0","a#0","0a","0-a","0_a","0/a"},BN6)))&gt;0),AND((LEN(BN6)-LEN(SUBSTITUTE(BN6,"a","")))=0,(LEN(BN6)-LEN(SUBSTITUTE(BN6,"0","")))&gt;=5)))),1,0),0)</f>
        <v>0</v>
      </c>
    </row>
    <row r="7" customFormat="false" ht="41.25" hidden="false" customHeight="true" outlineLevel="0" collapsed="false">
      <c r="A7" s="57" t="s">
        <v>388</v>
      </c>
      <c r="B7" s="57" t="s">
        <v>183</v>
      </c>
      <c r="C7" s="57" t="str">
        <f aca="false">Flights!$F$5</f>
        <v>MH0001</v>
      </c>
      <c r="D7" s="58" t="n">
        <f aca="false">Flights!$D$5</f>
        <v>46303</v>
      </c>
      <c r="E7" s="57" t="str">
        <f aca="false">Flights!$G$5&amp;"-"&amp;Flights!$H$5</f>
        <v>LHR-KUL</v>
      </c>
      <c r="F7" s="57" t="str">
        <f aca="false">Flights!$K$5</f>
        <v>EY</v>
      </c>
      <c r="G7" s="57" t="s">
        <v>81</v>
      </c>
      <c r="H7" s="57" t="s">
        <v>378</v>
      </c>
      <c r="I7" s="57" t="s">
        <v>389</v>
      </c>
      <c r="J7" s="57" t="s">
        <v>390</v>
      </c>
      <c r="K7" s="67" t="s">
        <v>391</v>
      </c>
      <c r="L7" s="67" t="s">
        <v>382</v>
      </c>
      <c r="M7" s="67"/>
      <c r="N7" s="67" t="str">
        <f aca="false">IF(TRIM(Flights!$L$5)="A339","Required","N/A – rule")</f>
        <v>N/A – rule</v>
      </c>
      <c r="O7" s="67" t="s">
        <v>392</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60"/>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open",IF(AND(NOT(OR(LEN(AZ7)&lt;15,ISNUMBER(MATCH(AZ7,L_Placeholder,0)))),BK7=0,NOT(OR(LEN(AU7)&lt;2,ISNUMBER(MATCH(AU7,L_Placeholder,0)))),NOT(OR(LEN(AX7)&lt;2,ISNUMBER(MATCH(AX7,L_Placeholder,0)))),TRIM(AE7)&lt;&gt;TRIM(T7)),"N/A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missing",IF(OR(OR(LEN(AU7)&lt;2,ISNUMBER(MATCH(AU7,L_Placeholder,0))),BR7&lt;3),"INVALID – PIC missing or not a named person (a role such as QA / CSM is not a name)",IF(OR(LEN(AV7)&lt;2,ISNUMBER(MATCH(AV7,L_Placeholder,0))),"INVALID – result / assessment missing",IF(OR(OR(LEN(AW7)&lt;3,ISNUMBER(MATCH(AW7,L_Placeholder,0))),SUMPRODUCT(--ISNUMBER(SEARCH(" "&amp;L_EvidencePhrase&amp;" ",BD7)))&gt;0,BI7=1),"INVALID – evidence missing, placeholder or not yet on file",IF(ISNA(MATCH(TRIM(S7),L_EvidenceType,0)),"INVALID – choose the evidence type from the list (column S)",IF(BL7=0,"INVALID – evidence ID must be the record's ID only (e.g. SF-2210, IMG_2231, 1045521), or a link / path for links",IF(OR(OR(LEN(AX7)&lt;2,ISNUMBER(MATCH(AX7,L_Placeholder,0))),BS7&lt;3),"INVALID – verifier missing or not a named person (a role such as QA / CSM is not a name)",IF(OR(AX7=AU7,AND(LEN(AU7)&gt;=4,ISNUMBER(SEARCH(AU7,AX7))),AND(LEN(AX7)&gt;=4,ISNUMBER(SEARCH(AX7,AU7)))),"INVALID – verifier must be a different, named person (not the PIC or a role)",IF(BH7=1,"INVALID – result not yet available (awaiting / TBC)",IF(BV7=1,"INVALID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future",IF(AND(ISNUMBER(BY7),AG7&lt;BY7),IF(H7="Physical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t="n">
        <f aca="false">IF(ISNA(MATCH(TRIM(S7),L_EvidenceType,0)),0,BZ7)</f>
        <v>0</v>
      </c>
      <c r="BM7" s="61" t="str">
        <f aca="false">SUBSTITUTE(SUBSTITUTE(SUBSTITUTE(SUBSTITUTE(SUBSTITUTE(SUBSTITUTE(SUBSTITUTE(SUBSTITUTE(SUBSTITUTE(LOWER(Z7&amp;""),"1","0"),"2","0"),"3","0"),"4","0"),"5","0"),"6","0"),"7","0"),"8","0"),"9","0")</f>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jan",""),"feb",""),"mar",""),"apr",""),"may",""),"jun",""),"jul",""),"aug",""),"sep",""),"oct",""),"nov",""),"dec",""),"hrs",""),"hr",""),"lt",""),"utc",""),"am",""),"pm",""),"rev",""),"ver",""),"b","a"),"c","a"),"d","a"),"e","a"),"f","a"),"g","a"),"h","a"),"i","a"),"j","a"),"k","a"),"l","a"),"m","a"),"n","a"),"o","a"),"p","a"),"q","a"),"r","a"),"s","a"),"t","a"),"u","a"),"v","a"),"w","a"),"x","a"),"y","a"),"z","a")</f>
        <v/>
      </c>
      <c r="BO7" s="61" t="str">
        <f aca="false">SUBSTITUTE(SUBSTITUTE(SUBSTITUTE(SUBSTITUTE(SUBSTITUTE(SUBSTITUTE(SUBSTITUTE(SUBSTITUTE(SUBSTITUTE(LOWER(W7&amp;""),"1","0"),"2","0"),"3","0"),"4","0"),"5","0"),"6","0"),"7","0"),"8","0"),"9","0")</f>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c>
      <c r="BQ7" s="61" t="n">
        <f aca="false">IFERROR(IF(AND(ISERROR(SEARCH(" mh"," "&amp;LOWER(W7))),ISNA(MATCH(LEFT(TRIM(BP7),255),{"0000a","000a","00a","0000aa","000aa","00.00.0000","00/00/0000","00-00-0000","0000-00-00","00.00.00","00/00/00","00-00-00","0.00.0000","0/00/0000","0-00-0000"},0)),OR(SUMPRODUCT(--ISNUMBER(SEARCH({"a0","a-0","a_0","a/0","a.0","a#0","0a","0-a","0_a","0/a"},BP7)))&gt;0,ISNUMBER(SEARCH("000000",BP7)))),1,0),0)</f>
        <v>0</v>
      </c>
      <c r="BR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supervisor",""),"inspector",""),"controller",""),"executive",""),"catering",""),"manager",""),"officer",""),"caterer",""),"station",""),"captain",""),"verified",""),"verifier",""),"checked",""),"senior",""),"leader",""),"cabin",""),"staff",""),"crew",""),"team",""),"duty",""),"lead",""),"head",""),"chef",""),"pasb",""),"mcat",""),"magcs",""),"qaqc",""),"ccic",""),"cic",""),"csm",""),"ops",""),"pic",""),"self",""),"qa",""),"qc",""),"by",""),"sr",""))</f>
        <v>0</v>
      </c>
      <c r="BS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supervisor",""),"inspector",""),"controller",""),"executive",""),"catering",""),"manager",""),"officer",""),"caterer",""),"station",""),"captain",""),"verified",""),"verifier",""),"checked",""),"senior",""),"leader",""),"cabin",""),"staff",""),"crew",""),"team",""),"duty",""),"lead",""),"head",""),"chef",""),"pasb",""),"mcat",""),"magcs",""),"qaqc",""),"ccic",""),"cic",""),"csm",""),"ops",""),"pic",""),"self",""),"qa",""),"qc",""),"by",""),"sr",""))</f>
        <v>0</v>
      </c>
      <c r="BT7" s="61"/>
      <c r="BU7" s="61"/>
      <c r="BV7" s="61" t="n">
        <f aca="false">0</f>
        <v>0</v>
      </c>
      <c r="BW7" s="61"/>
      <c r="BX7" s="61"/>
      <c r="BY7" s="62" t="n">
        <f aca="false">Q7-T7EarlyD*24/24</f>
        <v>46282.8576388889</v>
      </c>
      <c r="BZ7" s="61" t="n">
        <f aca="false">IFERROR(IF(IF(TRIM(S7)="Link / file path",AND(LEN(TRIM(Z7))&gt;=5,SUMPRODUCT(--ISNUMBER(SEARCH({"http","www.","\\",":\",".pdf",".jpg",".jpeg",".png",".heic",".xls",".doc",".msg",".eml",".ppt",".txt",".zip"},Z7)))&gt;0),AND(ISERROR(FIND(" ",TRIM(Z7))),NOT(OR(LOWER(TRIM(Z7))=LOWER(Flights!$F$5),AND(LEFT(LOWER(TRIM(Z7)),2)="mh",(LEN(BN7)-LEN(SUBSTITUTE(BN7,"a","")))&lt;=2))),NOT(ISNUMBER(MATCH(LEFT(BN7,255),{"0000a","000a","00a","0000aa","000aa","00.00.0000","00/00/0000","00-00-0000","0000-00-00","00.00.00","00/00/00","00-00-00","0.00.0000","0/00/0000","0-00-0000"},0))),OR(AND((LEN(BN7)-LEN(SUBSTITUTE(BN7,"a","")))&gt;=1,(LEN(BN7)-LEN(SUBSTITUTE(BN7,"0","")))&gt;=2,SUMPRODUCT(--ISNUMBER(SEARCH({"a0","a-0","a_0","a/0","a.0","a#0","0a","0-a","0_a","0/a"},BN7)))&gt;0),AND((LEN(BN7)-LEN(SUBSTITUTE(BN7,"a","")))=0,(LEN(BN7)-LEN(SUBSTITUTE(BN7,"0","")))&gt;=5)))),1,0),0)</f>
        <v>0</v>
      </c>
    </row>
    <row r="8" customFormat="false" ht="39.75" hidden="false" customHeight="true" outlineLevel="0" collapsed="false">
      <c r="A8" s="57" t="s">
        <v>393</v>
      </c>
      <c r="B8" s="57" t="s">
        <v>183</v>
      </c>
      <c r="C8" s="57" t="str">
        <f aca="false">Flights!$F$5</f>
        <v>MH0001</v>
      </c>
      <c r="D8" s="58" t="n">
        <f aca="false">Flights!$D$5</f>
        <v>46303</v>
      </c>
      <c r="E8" s="57" t="str">
        <f aca="false">Flights!$G$5&amp;"-"&amp;Flights!$H$5</f>
        <v>LHR-KUL</v>
      </c>
      <c r="F8" s="57" t="str">
        <f aca="false">Flights!$K$5</f>
        <v>EY</v>
      </c>
      <c r="G8" s="57" t="s">
        <v>81</v>
      </c>
      <c r="H8" s="57" t="s">
        <v>378</v>
      </c>
      <c r="I8" s="57" t="s">
        <v>394</v>
      </c>
      <c r="J8" s="57" t="s">
        <v>395</v>
      </c>
      <c r="K8" s="67" t="s">
        <v>396</v>
      </c>
      <c r="L8" s="67" t="s">
        <v>382</v>
      </c>
      <c r="M8" s="67"/>
      <c r="N8" s="67" t="s">
        <v>383</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60"/>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open",IF(AND(NOT(OR(LEN(AZ8)&lt;15,ISNUMBER(MATCH(AZ8,L_Placeholder,0)))),BK8=0,NOT(OR(LEN(AU8)&lt;2,ISNUMBER(MATCH(AU8,L_Placeholder,0)))),NOT(OR(LEN(AX8)&lt;2,ISNUMBER(MATCH(AX8,L_Placeholder,0)))),TRIM(AE8)&lt;&gt;TRIM(T8)),"N/A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missing",IF(OR(OR(LEN(AU8)&lt;2,ISNUMBER(MATCH(AU8,L_Placeholder,0))),BR8&lt;3),"INVALID – PIC missing or not a named person (a role such as QA / CSM is not a name)",IF(OR(LEN(AV8)&lt;2,ISNUMBER(MATCH(AV8,L_Placeholder,0))),"INVALID – result / assessment missing",IF(OR(OR(LEN(AW8)&lt;3,ISNUMBER(MATCH(AW8,L_Placeholder,0))),SUMPRODUCT(--ISNUMBER(SEARCH(" "&amp;L_EvidencePhrase&amp;" ",BD8)))&gt;0,BI8=1),"INVALID – evidence missing, placeholder or not yet on file",IF(ISNA(MATCH(TRIM(S8),L_EvidenceType,0)),"INVALID – choose the evidence type from the list (column S)",IF(BL8=0,"INVALID – evidence ID must be the record's ID only (e.g. SF-2210, IMG_2231, 1045521), or a link / path for links",IF(OR(OR(LEN(AX8)&lt;2,ISNUMBER(MATCH(AX8,L_Placeholder,0))),BS8&lt;3),"INVALID – verifier missing or not a named person (a role such as QA / CSM is not a name)",IF(OR(AX8=AU8,AND(LEN(AU8)&gt;=4,ISNUMBER(SEARCH(AU8,AX8))),AND(LEN(AX8)&gt;=4,ISNUMBER(SEARCH(AX8,AU8)))),"INVALID – verifier must be a different, named person (not the PIC or a role)",IF(BH8=1,"INVALID – result not yet available (awaiting / TBC)",IF(BV8=1,"INVALID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future",IF(AND(ISNUMBER(BY8),AG8&lt;BY8),IF(H8="Physical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t="n">
        <f aca="false">IF(ISNA(MATCH(TRIM(S8),L_EvidenceType,0)),0,BZ8)</f>
        <v>0</v>
      </c>
      <c r="BM8" s="61" t="str">
        <f aca="false">SUBSTITUTE(SUBSTITUTE(SUBSTITUTE(SUBSTITUTE(SUBSTITUTE(SUBSTITUTE(SUBSTITUTE(SUBSTITUTE(SUBSTITUTE(LOWER(Z8&amp;""),"1","0"),"2","0"),"3","0"),"4","0"),"5","0"),"6","0"),"7","0"),"8","0"),"9","0")</f>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jan",""),"feb",""),"mar",""),"apr",""),"may",""),"jun",""),"jul",""),"aug",""),"sep",""),"oct",""),"nov",""),"dec",""),"hrs",""),"hr",""),"lt",""),"utc",""),"am",""),"pm",""),"rev",""),"ver",""),"b","a"),"c","a"),"d","a"),"e","a"),"f","a"),"g","a"),"h","a"),"i","a"),"j","a"),"k","a"),"l","a"),"m","a"),"n","a"),"o","a"),"p","a"),"q","a"),"r","a"),"s","a"),"t","a"),"u","a"),"v","a"),"w","a"),"x","a"),"y","a"),"z","a")</f>
        <v/>
      </c>
      <c r="BO8" s="61" t="str">
        <f aca="false">SUBSTITUTE(SUBSTITUTE(SUBSTITUTE(SUBSTITUTE(SUBSTITUTE(SUBSTITUTE(SUBSTITUTE(SUBSTITUTE(SUBSTITUTE(LOWER(W8&amp;""),"1","0"),"2","0"),"3","0"),"4","0"),"5","0"),"6","0"),"7","0"),"8","0"),"9","0")</f>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c>
      <c r="BQ8" s="61" t="n">
        <f aca="false">IFERROR(IF(AND(ISERROR(SEARCH(" mh"," "&amp;LOWER(W8))),ISNA(MATCH(LEFT(TRIM(BP8),255),{"0000a","000a","00a","0000aa","000aa","00.00.0000","00/00/0000","00-00-0000","0000-00-00","00.00.00","00/00/00","00-00-00","0.00.0000","0/00/0000","0-00-0000"},0)),OR(SUMPRODUCT(--ISNUMBER(SEARCH({"a0","a-0","a_0","a/0","a.0","a#0","0a","0-a","0_a","0/a"},BP8)))&gt;0,ISNUMBER(SEARCH("000000",BP8)))),1,0),0)</f>
        <v>0</v>
      </c>
      <c r="BR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supervisor",""),"inspector",""),"controller",""),"executive",""),"catering",""),"manager",""),"officer",""),"caterer",""),"station",""),"captain",""),"verified",""),"verifier",""),"checked",""),"senior",""),"leader",""),"cabin",""),"staff",""),"crew",""),"team",""),"duty",""),"lead",""),"head",""),"chef",""),"pasb",""),"mcat",""),"magcs",""),"qaqc",""),"ccic",""),"cic",""),"csm",""),"ops",""),"pic",""),"self",""),"qa",""),"qc",""),"by",""),"sr",""))</f>
        <v>0</v>
      </c>
      <c r="BS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supervisor",""),"inspector",""),"controller",""),"executive",""),"catering",""),"manager",""),"officer",""),"caterer",""),"station",""),"captain",""),"verified",""),"verifier",""),"checked",""),"senior",""),"leader",""),"cabin",""),"staff",""),"crew",""),"team",""),"duty",""),"lead",""),"head",""),"chef",""),"pasb",""),"mcat",""),"magcs",""),"qaqc",""),"ccic",""),"cic",""),"csm",""),"ops",""),"pic",""),"self",""),"qa",""),"qc",""),"by",""),"sr",""))</f>
        <v>0</v>
      </c>
      <c r="BT8" s="61"/>
      <c r="BU8" s="61"/>
      <c r="BV8" s="61" t="n">
        <f aca="false">0</f>
        <v>0</v>
      </c>
      <c r="BW8" s="61"/>
      <c r="BX8" s="61"/>
      <c r="BY8" s="62" t="n">
        <f aca="false">Q8-T7EarlyD*24/24</f>
        <v>46282.8576388889</v>
      </c>
      <c r="BZ8" s="61" t="n">
        <f aca="false">IFERROR(IF(IF(TRIM(S8)="Link / file path",AND(LEN(TRIM(Z8))&gt;=5,SUMPRODUCT(--ISNUMBER(SEARCH({"http","www.","\\",":\",".pdf",".jpg",".jpeg",".png",".heic",".xls",".doc",".msg",".eml",".ppt",".txt",".zip"},Z8)))&gt;0),AND(ISERROR(FIND(" ",TRIM(Z8))),NOT(OR(LOWER(TRIM(Z8))=LOWER(Flights!$F$5),AND(LEFT(LOWER(TRIM(Z8)),2)="mh",(LEN(BN8)-LEN(SUBSTITUTE(BN8,"a","")))&lt;=2))),NOT(ISNUMBER(MATCH(LEFT(BN8,255),{"0000a","000a","00a","0000aa","000aa","00.00.0000","00/00/0000","00-00-0000","0000-00-00","00.00.00","00/00/00","00-00-00","0.00.0000","0/00/0000","0-00-0000"},0))),OR(AND((LEN(BN8)-LEN(SUBSTITUTE(BN8,"a","")))&gt;=1,(LEN(BN8)-LEN(SUBSTITUTE(BN8,"0","")))&gt;=2,SUMPRODUCT(--ISNUMBER(SEARCH({"a0","a-0","a_0","a/0","a.0","a#0","0a","0-a","0_a","0/a"},BN8)))&gt;0),AND((LEN(BN8)-LEN(SUBSTITUTE(BN8,"a","")))=0,(LEN(BN8)-LEN(SUBSTITUTE(BN8,"0","")))&gt;=5)))),1,0),0)</f>
        <v>0</v>
      </c>
    </row>
    <row r="9" customFormat="false" ht="39.75" hidden="false" customHeight="true" outlineLevel="0" collapsed="false">
      <c r="A9" s="57" t="s">
        <v>397</v>
      </c>
      <c r="B9" s="57" t="s">
        <v>183</v>
      </c>
      <c r="C9" s="57" t="str">
        <f aca="false">Flights!$F$5</f>
        <v>MH0001</v>
      </c>
      <c r="D9" s="58" t="n">
        <f aca="false">Flights!$D$5</f>
        <v>46303</v>
      </c>
      <c r="E9" s="57" t="str">
        <f aca="false">Flights!$G$5&amp;"-"&amp;Flights!$H$5</f>
        <v>LHR-KUL</v>
      </c>
      <c r="F9" s="57" t="str">
        <f aca="false">Flights!$K$5</f>
        <v>EY</v>
      </c>
      <c r="G9" s="57" t="s">
        <v>81</v>
      </c>
      <c r="H9" s="57" t="s">
        <v>378</v>
      </c>
      <c r="I9" s="57" t="s">
        <v>398</v>
      </c>
      <c r="J9" s="57" t="s">
        <v>399</v>
      </c>
      <c r="K9" s="67" t="s">
        <v>400</v>
      </c>
      <c r="L9" s="67" t="s">
        <v>382</v>
      </c>
      <c r="M9" s="67"/>
      <c r="N9" s="67" t="s">
        <v>383</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60"/>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open",IF(AND(NOT(OR(LEN(AZ9)&lt;15,ISNUMBER(MATCH(AZ9,L_Placeholder,0)))),BK9=0,NOT(OR(LEN(AU9)&lt;2,ISNUMBER(MATCH(AU9,L_Placeholder,0)))),NOT(OR(LEN(AX9)&lt;2,ISNUMBER(MATCH(AX9,L_Placeholder,0)))),TRIM(AE9)&lt;&gt;TRIM(T9)),"N/A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missing",IF(OR(OR(LEN(AU9)&lt;2,ISNUMBER(MATCH(AU9,L_Placeholder,0))),BR9&lt;3),"INVALID – PIC missing or not a named person (a role such as QA / CSM is not a name)",IF(OR(LEN(AV9)&lt;2,ISNUMBER(MATCH(AV9,L_Placeholder,0))),"INVALID – result / assessment missing",IF(OR(OR(LEN(AW9)&lt;3,ISNUMBER(MATCH(AW9,L_Placeholder,0))),SUMPRODUCT(--ISNUMBER(SEARCH(" "&amp;L_EvidencePhrase&amp;" ",BD9)))&gt;0,BI9=1),"INVALID – evidence missing, placeholder or not yet on file",IF(ISNA(MATCH(TRIM(S9),L_EvidenceType,0)),"INVALID – choose the evidence type from the list (column S)",IF(BL9=0,"INVALID – evidence ID must be the record's ID only (e.g. SF-2210, IMG_2231, 1045521), or a link / path for links",IF(OR(OR(LEN(AX9)&lt;2,ISNUMBER(MATCH(AX9,L_Placeholder,0))),BS9&lt;3),"INVALID – verifier missing or not a named person (a role such as QA / CSM is not a name)",IF(OR(AX9=AU9,AND(LEN(AU9)&gt;=4,ISNUMBER(SEARCH(AU9,AX9))),AND(LEN(AX9)&gt;=4,ISNUMBER(SEARCH(AX9,AU9)))),"INVALID – verifier must be a different, named person (not the PIC or a role)",IF(BH9=1,"INVALID – result not yet available (awaiting / TBC)",IF(BV9=1,"INVALID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future",IF(AND(ISNUMBER(BY9),AG9&lt;BY9),IF(H9="Physical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t="n">
        <f aca="false">IF(ISNA(MATCH(TRIM(S9),L_EvidenceType,0)),0,BZ9)</f>
        <v>0</v>
      </c>
      <c r="BM9" s="61" t="str">
        <f aca="false">SUBSTITUTE(SUBSTITUTE(SUBSTITUTE(SUBSTITUTE(SUBSTITUTE(SUBSTITUTE(SUBSTITUTE(SUBSTITUTE(SUBSTITUTE(LOWER(Z9&amp;""),"1","0"),"2","0"),"3","0"),"4","0"),"5","0"),"6","0"),"7","0"),"8","0"),"9","0")</f>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jan",""),"feb",""),"mar",""),"apr",""),"may",""),"jun",""),"jul",""),"aug",""),"sep",""),"oct",""),"nov",""),"dec",""),"hrs",""),"hr",""),"lt",""),"utc",""),"am",""),"pm",""),"rev",""),"ver",""),"b","a"),"c","a"),"d","a"),"e","a"),"f","a"),"g","a"),"h","a"),"i","a"),"j","a"),"k","a"),"l","a"),"m","a"),"n","a"),"o","a"),"p","a"),"q","a"),"r","a"),"s","a"),"t","a"),"u","a"),"v","a"),"w","a"),"x","a"),"y","a"),"z","a")</f>
        <v/>
      </c>
      <c r="BO9" s="61" t="str">
        <f aca="false">SUBSTITUTE(SUBSTITUTE(SUBSTITUTE(SUBSTITUTE(SUBSTITUTE(SUBSTITUTE(SUBSTITUTE(SUBSTITUTE(SUBSTITUTE(LOWER(W9&amp;""),"1","0"),"2","0"),"3","0"),"4","0"),"5","0"),"6","0"),"7","0"),"8","0"),"9","0")</f>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c>
      <c r="BQ9" s="61" t="n">
        <f aca="false">IFERROR(IF(AND(ISERROR(SEARCH(" mh"," "&amp;LOWER(W9))),ISNA(MATCH(LEFT(TRIM(BP9),255),{"0000a","000a","00a","0000aa","000aa","00.00.0000","00/00/0000","00-00-0000","0000-00-00","00.00.00","00/00/00","00-00-00","0.00.0000","0/00/0000","0-00-0000"},0)),OR(SUMPRODUCT(--ISNUMBER(SEARCH({"a0","a-0","a_0","a/0","a.0","a#0","0a","0-a","0_a","0/a"},BP9)))&gt;0,ISNUMBER(SEARCH("000000",BP9)))),1,0),0)</f>
        <v>0</v>
      </c>
      <c r="BR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supervisor",""),"inspector",""),"controller",""),"executive",""),"catering",""),"manager",""),"officer",""),"caterer",""),"station",""),"captain",""),"verified",""),"verifier",""),"checked",""),"senior",""),"leader",""),"cabin",""),"staff",""),"crew",""),"team",""),"duty",""),"lead",""),"head",""),"chef",""),"pasb",""),"mcat",""),"magcs",""),"qaqc",""),"ccic",""),"cic",""),"csm",""),"ops",""),"pic",""),"self",""),"qa",""),"qc",""),"by",""),"sr",""))</f>
        <v>0</v>
      </c>
      <c r="BS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supervisor",""),"inspector",""),"controller",""),"executive",""),"catering",""),"manager",""),"officer",""),"caterer",""),"station",""),"captain",""),"verified",""),"verifier",""),"checked",""),"senior",""),"leader",""),"cabin",""),"staff",""),"crew",""),"team",""),"duty",""),"lead",""),"head",""),"chef",""),"pasb",""),"mcat",""),"magcs",""),"qaqc",""),"ccic",""),"cic",""),"csm",""),"ops",""),"pic",""),"self",""),"qa",""),"qc",""),"by",""),"sr",""))</f>
        <v>0</v>
      </c>
      <c r="BT9" s="61"/>
      <c r="BU9" s="61"/>
      <c r="BV9" s="61" t="n">
        <f aca="false">0</f>
        <v>0</v>
      </c>
      <c r="BW9" s="61"/>
      <c r="BX9" s="61"/>
      <c r="BY9" s="62" t="n">
        <f aca="false">Q9-T7EarlyD*24/24</f>
        <v>46282.8576388889</v>
      </c>
      <c r="BZ9" s="61" t="n">
        <f aca="false">IFERROR(IF(IF(TRIM(S9)="Link / file path",AND(LEN(TRIM(Z9))&gt;=5,SUMPRODUCT(--ISNUMBER(SEARCH({"http","www.","\\",":\",".pdf",".jpg",".jpeg",".png",".heic",".xls",".doc",".msg",".eml",".ppt",".txt",".zip"},Z9)))&gt;0),AND(ISERROR(FIND(" ",TRIM(Z9))),NOT(OR(LOWER(TRIM(Z9))=LOWER(Flights!$F$5),AND(LEFT(LOWER(TRIM(Z9)),2)="mh",(LEN(BN9)-LEN(SUBSTITUTE(BN9,"a","")))&lt;=2))),NOT(ISNUMBER(MATCH(LEFT(BN9,255),{"0000a","000a","00a","0000aa","000aa","00.00.0000","00/00/0000","00-00-0000","0000-00-00","00.00.00","00/00/00","00-00-00","0.00.0000","0/00/0000","0-00-0000"},0))),OR(AND((LEN(BN9)-LEN(SUBSTITUTE(BN9,"a","")))&gt;=1,(LEN(BN9)-LEN(SUBSTITUTE(BN9,"0","")))&gt;=2,SUMPRODUCT(--ISNUMBER(SEARCH({"a0","a-0","a_0","a/0","a.0","a#0","0a","0-a","0_a","0/a"},BN9)))&gt;0),AND((LEN(BN9)-LEN(SUBSTITUTE(BN9,"a","")))=0,(LEN(BN9)-LEN(SUBSTITUTE(BN9,"0","")))&gt;=5)))),1,0),0)</f>
        <v>0</v>
      </c>
    </row>
    <row r="10" customFormat="false" ht="39.75" hidden="false" customHeight="true" outlineLevel="0" collapsed="false">
      <c r="A10" s="57" t="s">
        <v>401</v>
      </c>
      <c r="B10" s="57" t="s">
        <v>183</v>
      </c>
      <c r="C10" s="57" t="str">
        <f aca="false">Flights!$F$5</f>
        <v>MH0001</v>
      </c>
      <c r="D10" s="58" t="n">
        <f aca="false">Flights!$D$5</f>
        <v>46303</v>
      </c>
      <c r="E10" s="57" t="str">
        <f aca="false">Flights!$G$5&amp;"-"&amp;Flights!$H$5</f>
        <v>LHR-KUL</v>
      </c>
      <c r="F10" s="57" t="str">
        <f aca="false">Flights!$K$5</f>
        <v>EY</v>
      </c>
      <c r="G10" s="57" t="s">
        <v>81</v>
      </c>
      <c r="H10" s="57" t="s">
        <v>378</v>
      </c>
      <c r="I10" s="57" t="s">
        <v>398</v>
      </c>
      <c r="J10" s="57" t="s">
        <v>402</v>
      </c>
      <c r="K10" s="67" t="s">
        <v>403</v>
      </c>
      <c r="L10" s="67" t="s">
        <v>382</v>
      </c>
      <c r="M10" s="67"/>
      <c r="N10" s="67" t="s">
        <v>383</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60"/>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open",IF(AND(NOT(OR(LEN(AZ10)&lt;15,ISNUMBER(MATCH(AZ10,L_Placeholder,0)))),BK10=0,NOT(OR(LEN(AU10)&lt;2,ISNUMBER(MATCH(AU10,L_Placeholder,0)))),NOT(OR(LEN(AX10)&lt;2,ISNUMBER(MATCH(AX10,L_Placeholder,0)))),TRIM(AE10)&lt;&gt;TRIM(T10)),"N/A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missing",IF(OR(OR(LEN(AU10)&lt;2,ISNUMBER(MATCH(AU10,L_Placeholder,0))),BR10&lt;3),"INVALID – PIC missing or not a named person (a role such as QA / CSM is not a name)",IF(OR(LEN(AV10)&lt;2,ISNUMBER(MATCH(AV10,L_Placeholder,0))),"INVALID – result / assessment missing",IF(OR(OR(LEN(AW10)&lt;3,ISNUMBER(MATCH(AW10,L_Placeholder,0))),SUMPRODUCT(--ISNUMBER(SEARCH(" "&amp;L_EvidencePhrase&amp;" ",BD10)))&gt;0,BI10=1),"INVALID – evidence missing, placeholder or not yet on file",IF(ISNA(MATCH(TRIM(S10),L_EvidenceType,0)),"INVALID – choose the evidence type from the list (column S)",IF(BL10=0,"INVALID – evidence ID must be the record's ID only (e.g. SF-2210, IMG_2231, 1045521), or a link / path for links",IF(OR(OR(LEN(AX10)&lt;2,ISNUMBER(MATCH(AX10,L_Placeholder,0))),BS10&lt;3),"INVALID – verifier missing or not a named person (a role such as QA / CSM is not a name)",IF(OR(AX10=AU10,AND(LEN(AU10)&gt;=4,ISNUMBER(SEARCH(AU10,AX10))),AND(LEN(AX10)&gt;=4,ISNUMBER(SEARCH(AX10,AU10)))),"INVALID – verifier must be a different, named person (not the PIC or a role)",IF(BH10=1,"INVALID – result not yet available (awaiting / TBC)",IF(BV10=1,"INVALID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future",IF(AND(ISNUMBER(BY10),AG10&lt;BY10),IF(H10="Physical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t="n">
        <f aca="false">IF(ISNA(MATCH(TRIM(S10),L_EvidenceType,0)),0,BZ10)</f>
        <v>0</v>
      </c>
      <c r="BM10" s="61" t="str">
        <f aca="false">SUBSTITUTE(SUBSTITUTE(SUBSTITUTE(SUBSTITUTE(SUBSTITUTE(SUBSTITUTE(SUBSTITUTE(SUBSTITUTE(SUBSTITUTE(LOWER(Z10&amp;""),"1","0"),"2","0"),"3","0"),"4","0"),"5","0"),"6","0"),"7","0"),"8","0"),"9","0")</f>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jan",""),"feb",""),"mar",""),"apr",""),"may",""),"jun",""),"jul",""),"aug",""),"sep",""),"oct",""),"nov",""),"dec",""),"hrs",""),"hr",""),"lt",""),"utc",""),"am",""),"pm",""),"rev",""),"ver",""),"b","a"),"c","a"),"d","a"),"e","a"),"f","a"),"g","a"),"h","a"),"i","a"),"j","a"),"k","a"),"l","a"),"m","a"),"n","a"),"o","a"),"p","a"),"q","a"),"r","a"),"s","a"),"t","a"),"u","a"),"v","a"),"w","a"),"x","a"),"y","a"),"z","a")</f>
        <v/>
      </c>
      <c r="BO10" s="61" t="str">
        <f aca="false">SUBSTITUTE(SUBSTITUTE(SUBSTITUTE(SUBSTITUTE(SUBSTITUTE(SUBSTITUTE(SUBSTITUTE(SUBSTITUTE(SUBSTITUTE(LOWER(W10&amp;""),"1","0"),"2","0"),"3","0"),"4","0"),"5","0"),"6","0"),"7","0"),"8","0"),"9","0")</f>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c>
      <c r="BQ10" s="61" t="n">
        <f aca="false">IFERROR(IF(AND(ISERROR(SEARCH(" mh"," "&amp;LOWER(W10))),ISNA(MATCH(LEFT(TRIM(BP10),255),{"0000a","000a","00a","0000aa","000aa","00.00.0000","00/00/0000","00-00-0000","0000-00-00","00.00.00","00/00/00","00-00-00","0.00.0000","0/00/0000","0-00-0000"},0)),OR(SUMPRODUCT(--ISNUMBER(SEARCH({"a0","a-0","a_0","a/0","a.0","a#0","0a","0-a","0_a","0/a"},BP10)))&gt;0,ISNUMBER(SEARCH("000000",BP10)))),1,0),0)</f>
        <v>0</v>
      </c>
      <c r="BR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supervisor",""),"inspector",""),"controller",""),"executive",""),"catering",""),"manager",""),"officer",""),"caterer",""),"station",""),"captain",""),"verified",""),"verifier",""),"checked",""),"senior",""),"leader",""),"cabin",""),"staff",""),"crew",""),"team",""),"duty",""),"lead",""),"head",""),"chef",""),"pasb",""),"mcat",""),"magcs",""),"qaqc",""),"ccic",""),"cic",""),"csm",""),"ops",""),"pic",""),"self",""),"qa",""),"qc",""),"by",""),"sr",""))</f>
        <v>0</v>
      </c>
      <c r="BS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supervisor",""),"inspector",""),"controller",""),"executive",""),"catering",""),"manager",""),"officer",""),"caterer",""),"station",""),"captain",""),"verified",""),"verifier",""),"checked",""),"senior",""),"leader",""),"cabin",""),"staff",""),"crew",""),"team",""),"duty",""),"lead",""),"head",""),"chef",""),"pasb",""),"mcat",""),"magcs",""),"qaqc",""),"ccic",""),"cic",""),"csm",""),"ops",""),"pic",""),"self",""),"qa",""),"qc",""),"by",""),"sr",""))</f>
        <v>0</v>
      </c>
      <c r="BT10" s="61"/>
      <c r="BU10" s="61"/>
      <c r="BV10" s="61" t="n">
        <f aca="false">0</f>
        <v>0</v>
      </c>
      <c r="BW10" s="61"/>
      <c r="BX10" s="61"/>
      <c r="BY10" s="62" t="n">
        <f aca="false">Q10-T7EarlyD*24/24</f>
        <v>46282.8576388889</v>
      </c>
      <c r="BZ10" s="61" t="n">
        <f aca="false">IFERROR(IF(IF(TRIM(S10)="Link / file path",AND(LEN(TRIM(Z10))&gt;=5,SUMPRODUCT(--ISNUMBER(SEARCH({"http","www.","\\",":\",".pdf",".jpg",".jpeg",".png",".heic",".xls",".doc",".msg",".eml",".ppt",".txt",".zip"},Z10)))&gt;0),AND(ISERROR(FIND(" ",TRIM(Z10))),NOT(OR(LOWER(TRIM(Z10))=LOWER(Flights!$F$5),AND(LEFT(LOWER(TRIM(Z10)),2)="mh",(LEN(BN10)-LEN(SUBSTITUTE(BN10,"a","")))&lt;=2))),NOT(ISNUMBER(MATCH(LEFT(BN10,255),{"0000a","000a","00a","0000aa","000aa","00.00.0000","00/00/0000","00-00-0000","0000-00-00","00.00.00","00/00/00","00-00-00","0.00.0000","0/00/0000","0-00-0000"},0))),OR(AND((LEN(BN10)-LEN(SUBSTITUTE(BN10,"a","")))&gt;=1,(LEN(BN10)-LEN(SUBSTITUTE(BN10,"0","")))&gt;=2,SUMPRODUCT(--ISNUMBER(SEARCH({"a0","a-0","a_0","a/0","a.0","a#0","0a","0-a","0_a","0/a"},BN10)))&gt;0),AND((LEN(BN10)-LEN(SUBSTITUTE(BN10,"a","")))=0,(LEN(BN10)-LEN(SUBSTITUTE(BN10,"0","")))&gt;=5)))),1,0),0)</f>
        <v>0</v>
      </c>
    </row>
    <row r="11" customFormat="false" ht="39.75" hidden="false" customHeight="true" outlineLevel="0" collapsed="false">
      <c r="A11" s="57" t="s">
        <v>404</v>
      </c>
      <c r="B11" s="57" t="s">
        <v>183</v>
      </c>
      <c r="C11" s="57" t="str">
        <f aca="false">Flights!$F$5</f>
        <v>MH0001</v>
      </c>
      <c r="D11" s="58" t="n">
        <f aca="false">Flights!$D$5</f>
        <v>46303</v>
      </c>
      <c r="E11" s="57" t="str">
        <f aca="false">Flights!$G$5&amp;"-"&amp;Flights!$H$5</f>
        <v>LHR-KUL</v>
      </c>
      <c r="F11" s="57" t="str">
        <f aca="false">Flights!$K$5</f>
        <v>EY</v>
      </c>
      <c r="G11" s="57" t="s">
        <v>81</v>
      </c>
      <c r="H11" s="57" t="s">
        <v>378</v>
      </c>
      <c r="I11" s="57" t="s">
        <v>405</v>
      </c>
      <c r="J11" s="57" t="s">
        <v>406</v>
      </c>
      <c r="K11" s="67" t="s">
        <v>407</v>
      </c>
      <c r="L11" s="67" t="s">
        <v>382</v>
      </c>
      <c r="M11" s="67"/>
      <c r="N11" s="67" t="s">
        <v>383</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60"/>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open",IF(AND(NOT(OR(LEN(AZ11)&lt;15,ISNUMBER(MATCH(AZ11,L_Placeholder,0)))),BK11=0,NOT(OR(LEN(AU11)&lt;2,ISNUMBER(MATCH(AU11,L_Placeholder,0)))),NOT(OR(LEN(AX11)&lt;2,ISNUMBER(MATCH(AX11,L_Placeholder,0)))),TRIM(AE11)&lt;&gt;TRIM(T11)),"N/A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missing",IF(OR(OR(LEN(AU11)&lt;2,ISNUMBER(MATCH(AU11,L_Placeholder,0))),BR11&lt;3),"INVALID – PIC missing or not a named person (a role such as QA / CSM is not a name)",IF(OR(LEN(AV11)&lt;2,ISNUMBER(MATCH(AV11,L_Placeholder,0))),"INVALID – result / assessment missing",IF(OR(OR(LEN(AW11)&lt;3,ISNUMBER(MATCH(AW11,L_Placeholder,0))),SUMPRODUCT(--ISNUMBER(SEARCH(" "&amp;L_EvidencePhrase&amp;" ",BD11)))&gt;0,BI11=1),"INVALID – evidence missing, placeholder or not yet on file",IF(ISNA(MATCH(TRIM(S11),L_EvidenceType,0)),"INVALID – choose the evidence type from the list (column S)",IF(BL11=0,"INVALID – evidence ID must be the record's ID only (e.g. SF-2210, IMG_2231, 1045521), or a link / path for links",IF(OR(OR(LEN(AX11)&lt;2,ISNUMBER(MATCH(AX11,L_Placeholder,0))),BS11&lt;3),"INVALID – verifier missing or not a named person (a role such as QA / CSM is not a name)",IF(OR(AX11=AU11,AND(LEN(AU11)&gt;=4,ISNUMBER(SEARCH(AU11,AX11))),AND(LEN(AX11)&gt;=4,ISNUMBER(SEARCH(AX11,AU11)))),"INVALID – verifier must be a different, named person (not the PIC or a role)",IF(BH11=1,"INVALID – result not yet available (awaiting / TBC)",IF(BV11=1,"INVALID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future",IF(AND(ISNUMBER(BY11),AG11&lt;BY11),IF(H11="Physical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t="n">
        <f aca="false">IF(ISNA(MATCH(TRIM(S11),L_EvidenceType,0)),0,BZ11)</f>
        <v>0</v>
      </c>
      <c r="BM11" s="61" t="str">
        <f aca="false">SUBSTITUTE(SUBSTITUTE(SUBSTITUTE(SUBSTITUTE(SUBSTITUTE(SUBSTITUTE(SUBSTITUTE(SUBSTITUTE(SUBSTITUTE(LOWER(Z11&amp;""),"1","0"),"2","0"),"3","0"),"4","0"),"5","0"),"6","0"),"7","0"),"8","0"),"9","0")</f>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jan",""),"feb",""),"mar",""),"apr",""),"may",""),"jun",""),"jul",""),"aug",""),"sep",""),"oct",""),"nov",""),"dec",""),"hrs",""),"hr",""),"lt",""),"utc",""),"am",""),"pm",""),"rev",""),"ver",""),"b","a"),"c","a"),"d","a"),"e","a"),"f","a"),"g","a"),"h","a"),"i","a"),"j","a"),"k","a"),"l","a"),"m","a"),"n","a"),"o","a"),"p","a"),"q","a"),"r","a"),"s","a"),"t","a"),"u","a"),"v","a"),"w","a"),"x","a"),"y","a"),"z","a")</f>
        <v/>
      </c>
      <c r="BO11" s="61" t="str">
        <f aca="false">SUBSTITUTE(SUBSTITUTE(SUBSTITUTE(SUBSTITUTE(SUBSTITUTE(SUBSTITUTE(SUBSTITUTE(SUBSTITUTE(SUBSTITUTE(LOWER(W11&amp;""),"1","0"),"2","0"),"3","0"),"4","0"),"5","0"),"6","0"),"7","0"),"8","0"),"9","0")</f>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c>
      <c r="BQ11" s="61" t="n">
        <f aca="false">IFERROR(IF(AND(ISERROR(SEARCH(" mh"," "&amp;LOWER(W11))),ISNA(MATCH(LEFT(TRIM(BP11),255),{"0000a","000a","00a","0000aa","000aa","00.00.0000","00/00/0000","00-00-0000","0000-00-00","00.00.00","00/00/00","00-00-00","0.00.0000","0/00/0000","0-00-0000"},0)),OR(SUMPRODUCT(--ISNUMBER(SEARCH({"a0","a-0","a_0","a/0","a.0","a#0","0a","0-a","0_a","0/a"},BP11)))&gt;0,ISNUMBER(SEARCH("000000",BP11)))),1,0),0)</f>
        <v>0</v>
      </c>
      <c r="BR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supervisor",""),"inspector",""),"controller",""),"executive",""),"catering",""),"manager",""),"officer",""),"caterer",""),"station",""),"captain",""),"verified",""),"verifier",""),"checked",""),"senior",""),"leader",""),"cabin",""),"staff",""),"crew",""),"team",""),"duty",""),"lead",""),"head",""),"chef",""),"pasb",""),"mcat",""),"magcs",""),"qaqc",""),"ccic",""),"cic",""),"csm",""),"ops",""),"pic",""),"self",""),"qa",""),"qc",""),"by",""),"sr",""))</f>
        <v>0</v>
      </c>
      <c r="BS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supervisor",""),"inspector",""),"controller",""),"executive",""),"catering",""),"manager",""),"officer",""),"caterer",""),"station",""),"captain",""),"verified",""),"verifier",""),"checked",""),"senior",""),"leader",""),"cabin",""),"staff",""),"crew",""),"team",""),"duty",""),"lead",""),"head",""),"chef",""),"pasb",""),"mcat",""),"magcs",""),"qaqc",""),"ccic",""),"cic",""),"csm",""),"ops",""),"pic",""),"self",""),"qa",""),"qc",""),"by",""),"sr",""))</f>
        <v>0</v>
      </c>
      <c r="BT11" s="61"/>
      <c r="BU11" s="61"/>
      <c r="BV11" s="61" t="n">
        <f aca="false">0</f>
        <v>0</v>
      </c>
      <c r="BW11" s="61"/>
      <c r="BX11" s="61"/>
      <c r="BY11" s="62" t="n">
        <f aca="false">Q11-T7EarlyD*24/24</f>
        <v>46282.8576388889</v>
      </c>
      <c r="BZ11" s="61" t="n">
        <f aca="false">IFERROR(IF(IF(TRIM(S11)="Link / file path",AND(LEN(TRIM(Z11))&gt;=5,SUMPRODUCT(--ISNUMBER(SEARCH({"http","www.","\\",":\",".pdf",".jpg",".jpeg",".png",".heic",".xls",".doc",".msg",".eml",".ppt",".txt",".zip"},Z11)))&gt;0),AND(ISERROR(FIND(" ",TRIM(Z11))),NOT(OR(LOWER(TRIM(Z11))=LOWER(Flights!$F$5),AND(LEFT(LOWER(TRIM(Z11)),2)="mh",(LEN(BN11)-LEN(SUBSTITUTE(BN11,"a","")))&lt;=2))),NOT(ISNUMBER(MATCH(LEFT(BN11,255),{"0000a","000a","00a","0000aa","000aa","00.00.0000","00/00/0000","00-00-0000","0000-00-00","00.00.00","00/00/00","00-00-00","0.00.0000","0/00/0000","0-00-0000"},0))),OR(AND((LEN(BN11)-LEN(SUBSTITUTE(BN11,"a","")))&gt;=1,(LEN(BN11)-LEN(SUBSTITUTE(BN11,"0","")))&gt;=2,SUMPRODUCT(--ISNUMBER(SEARCH({"a0","a-0","a_0","a/0","a.0","a#0","0a","0-a","0_a","0/a"},BN11)))&gt;0),AND((LEN(BN11)-LEN(SUBSTITUTE(BN11,"a","")))=0,(LEN(BN11)-LEN(SUBSTITUTE(BN11,"0","")))&gt;=5)))),1,0),0)</f>
        <v>0</v>
      </c>
    </row>
    <row r="12" customFormat="false" ht="39.75" hidden="false" customHeight="true" outlineLevel="0" collapsed="false">
      <c r="A12" s="57" t="s">
        <v>408</v>
      </c>
      <c r="B12" s="57" t="s">
        <v>183</v>
      </c>
      <c r="C12" s="57" t="str">
        <f aca="false">Flights!$F$5</f>
        <v>MH0001</v>
      </c>
      <c r="D12" s="58" t="n">
        <f aca="false">Flights!$D$5</f>
        <v>46303</v>
      </c>
      <c r="E12" s="57" t="str">
        <f aca="false">Flights!$G$5&amp;"-"&amp;Flights!$H$5</f>
        <v>LHR-KUL</v>
      </c>
      <c r="F12" s="57" t="str">
        <f aca="false">Flights!$K$5</f>
        <v>EY</v>
      </c>
      <c r="G12" s="57" t="s">
        <v>81</v>
      </c>
      <c r="H12" s="57" t="s">
        <v>378</v>
      </c>
      <c r="I12" s="57" t="s">
        <v>405</v>
      </c>
      <c r="J12" s="57" t="s">
        <v>409</v>
      </c>
      <c r="K12" s="67" t="s">
        <v>407</v>
      </c>
      <c r="L12" s="67" t="s">
        <v>382</v>
      </c>
      <c r="M12" s="67"/>
      <c r="N12" s="67" t="s">
        <v>383</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60"/>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open",IF(AND(NOT(OR(LEN(AZ12)&lt;15,ISNUMBER(MATCH(AZ12,L_Placeholder,0)))),BK12=0,NOT(OR(LEN(AU12)&lt;2,ISNUMBER(MATCH(AU12,L_Placeholder,0)))),NOT(OR(LEN(AX12)&lt;2,ISNUMBER(MATCH(AX12,L_Placeholder,0)))),TRIM(AE12)&lt;&gt;TRIM(T12)),"N/A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missing",IF(OR(OR(LEN(AU12)&lt;2,ISNUMBER(MATCH(AU12,L_Placeholder,0))),BR12&lt;3),"INVALID – PIC missing or not a named person (a role such as QA / CSM is not a name)",IF(OR(LEN(AV12)&lt;2,ISNUMBER(MATCH(AV12,L_Placeholder,0))),"INVALID – result / assessment missing",IF(OR(OR(LEN(AW12)&lt;3,ISNUMBER(MATCH(AW12,L_Placeholder,0))),SUMPRODUCT(--ISNUMBER(SEARCH(" "&amp;L_EvidencePhrase&amp;" ",BD12)))&gt;0,BI12=1),"INVALID – evidence missing, placeholder or not yet on file",IF(ISNA(MATCH(TRIM(S12),L_EvidenceType,0)),"INVALID – choose the evidence type from the list (column S)",IF(BL12=0,"INVALID – evidence ID must be the record's ID only (e.g. SF-2210, IMG_2231, 1045521), or a link / path for links",IF(OR(OR(LEN(AX12)&lt;2,ISNUMBER(MATCH(AX12,L_Placeholder,0))),BS12&lt;3),"INVALID – verifier missing or not a named person (a role such as QA / CSM is not a name)",IF(OR(AX12=AU12,AND(LEN(AU12)&gt;=4,ISNUMBER(SEARCH(AU12,AX12))),AND(LEN(AX12)&gt;=4,ISNUMBER(SEARCH(AX12,AU12)))),"INVALID – verifier must be a different, named person (not the PIC or a role)",IF(BH12=1,"INVALID – result not yet available (awaiting / TBC)",IF(BV12=1,"INVALID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future",IF(AND(ISNUMBER(BY12),AG12&lt;BY12),IF(H12="Physical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t="n">
        <f aca="false">IF(ISNA(MATCH(TRIM(S12),L_EvidenceType,0)),0,BZ12)</f>
        <v>0</v>
      </c>
      <c r="BM12" s="61" t="str">
        <f aca="false">SUBSTITUTE(SUBSTITUTE(SUBSTITUTE(SUBSTITUTE(SUBSTITUTE(SUBSTITUTE(SUBSTITUTE(SUBSTITUTE(SUBSTITUTE(LOWER(Z12&amp;""),"1","0"),"2","0"),"3","0"),"4","0"),"5","0"),"6","0"),"7","0"),"8","0"),"9","0")</f>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jan",""),"feb",""),"mar",""),"apr",""),"may",""),"jun",""),"jul",""),"aug",""),"sep",""),"oct",""),"nov",""),"dec",""),"hrs",""),"hr",""),"lt",""),"utc",""),"am",""),"pm",""),"rev",""),"ver",""),"b","a"),"c","a"),"d","a"),"e","a"),"f","a"),"g","a"),"h","a"),"i","a"),"j","a"),"k","a"),"l","a"),"m","a"),"n","a"),"o","a"),"p","a"),"q","a"),"r","a"),"s","a"),"t","a"),"u","a"),"v","a"),"w","a"),"x","a"),"y","a"),"z","a")</f>
        <v/>
      </c>
      <c r="BO12" s="61" t="str">
        <f aca="false">SUBSTITUTE(SUBSTITUTE(SUBSTITUTE(SUBSTITUTE(SUBSTITUTE(SUBSTITUTE(SUBSTITUTE(SUBSTITUTE(SUBSTITUTE(LOWER(W12&amp;""),"1","0"),"2","0"),"3","0"),"4","0"),"5","0"),"6","0"),"7","0"),"8","0"),"9","0")</f>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c>
      <c r="BQ12" s="61" t="n">
        <f aca="false">IFERROR(IF(AND(ISERROR(SEARCH(" mh"," "&amp;LOWER(W12))),ISNA(MATCH(LEFT(TRIM(BP12),255),{"0000a","000a","00a","0000aa","000aa","00.00.0000","00/00/0000","00-00-0000","0000-00-00","00.00.00","00/00/00","00-00-00","0.00.0000","0/00/0000","0-00-0000"},0)),OR(SUMPRODUCT(--ISNUMBER(SEARCH({"a0","a-0","a_0","a/0","a.0","a#0","0a","0-a","0_a","0/a"},BP12)))&gt;0,ISNUMBER(SEARCH("000000",BP12)))),1,0),0)</f>
        <v>0</v>
      </c>
      <c r="BR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supervisor",""),"inspector",""),"controller",""),"executive",""),"catering",""),"manager",""),"officer",""),"caterer",""),"station",""),"captain",""),"verified",""),"verifier",""),"checked",""),"senior",""),"leader",""),"cabin",""),"staff",""),"crew",""),"team",""),"duty",""),"lead",""),"head",""),"chef",""),"pasb",""),"mcat",""),"magcs",""),"qaqc",""),"ccic",""),"cic",""),"csm",""),"ops",""),"pic",""),"self",""),"qa",""),"qc",""),"by",""),"sr",""))</f>
        <v>0</v>
      </c>
      <c r="BS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supervisor",""),"inspector",""),"controller",""),"executive",""),"catering",""),"manager",""),"officer",""),"caterer",""),"station",""),"captain",""),"verified",""),"verifier",""),"checked",""),"senior",""),"leader",""),"cabin",""),"staff",""),"crew",""),"team",""),"duty",""),"lead",""),"head",""),"chef",""),"pasb",""),"mcat",""),"magcs",""),"qaqc",""),"ccic",""),"cic",""),"csm",""),"ops",""),"pic",""),"self",""),"qa",""),"qc",""),"by",""),"sr",""))</f>
        <v>0</v>
      </c>
      <c r="BT12" s="61"/>
      <c r="BU12" s="61"/>
      <c r="BV12" s="61" t="n">
        <f aca="false">0</f>
        <v>0</v>
      </c>
      <c r="BW12" s="61"/>
      <c r="BX12" s="61"/>
      <c r="BY12" s="62" t="n">
        <f aca="false">Q12-T7EarlyD*24/24</f>
        <v>46282.8576388889</v>
      </c>
      <c r="BZ12" s="61" t="n">
        <f aca="false">IFERROR(IF(IF(TRIM(S12)="Link / file path",AND(LEN(TRIM(Z12))&gt;=5,SUMPRODUCT(--ISNUMBER(SEARCH({"http","www.","\\",":\",".pdf",".jpg",".jpeg",".png",".heic",".xls",".doc",".msg",".eml",".ppt",".txt",".zip"},Z12)))&gt;0),AND(ISERROR(FIND(" ",TRIM(Z12))),NOT(OR(LOWER(TRIM(Z12))=LOWER(Flights!$F$5),AND(LEFT(LOWER(TRIM(Z12)),2)="mh",(LEN(BN12)-LEN(SUBSTITUTE(BN12,"a","")))&lt;=2))),NOT(ISNUMBER(MATCH(LEFT(BN12,255),{"0000a","000a","00a","0000aa","000aa","00.00.0000","00/00/0000","00-00-0000","0000-00-00","00.00.00","00/00/00","00-00-00","0.00.0000","0/00/0000","0-00-0000"},0))),OR(AND((LEN(BN12)-LEN(SUBSTITUTE(BN12,"a","")))&gt;=1,(LEN(BN12)-LEN(SUBSTITUTE(BN12,"0","")))&gt;=2,SUMPRODUCT(--ISNUMBER(SEARCH({"a0","a-0","a_0","a/0","a.0","a#0","0a","0-a","0_a","0/a"},BN12)))&gt;0),AND((LEN(BN12)-LEN(SUBSTITUTE(BN12,"a","")))=0,(LEN(BN12)-LEN(SUBSTITUTE(BN12,"0","")))&gt;=5)))),1,0),0)</f>
        <v>0</v>
      </c>
    </row>
    <row r="13" customFormat="false" ht="39.75" hidden="false" customHeight="true" outlineLevel="0" collapsed="false">
      <c r="A13" s="57" t="s">
        <v>410</v>
      </c>
      <c r="B13" s="57" t="s">
        <v>183</v>
      </c>
      <c r="C13" s="57" t="str">
        <f aca="false">Flights!$F$5</f>
        <v>MH0001</v>
      </c>
      <c r="D13" s="58" t="n">
        <f aca="false">Flights!$D$5</f>
        <v>46303</v>
      </c>
      <c r="E13" s="57" t="str">
        <f aca="false">Flights!$G$5&amp;"-"&amp;Flights!$H$5</f>
        <v>LHR-KUL</v>
      </c>
      <c r="F13" s="57" t="str">
        <f aca="false">Flights!$K$5</f>
        <v>EY</v>
      </c>
      <c r="G13" s="57" t="s">
        <v>81</v>
      </c>
      <c r="H13" s="57" t="s">
        <v>378</v>
      </c>
      <c r="I13" s="57" t="s">
        <v>411</v>
      </c>
      <c r="J13" s="57" t="s">
        <v>412</v>
      </c>
      <c r="K13" s="67" t="s">
        <v>413</v>
      </c>
      <c r="L13" s="67" t="s">
        <v>414</v>
      </c>
      <c r="M13" s="67"/>
      <c r="N13" s="67" t="s">
        <v>383</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60"/>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open",IF(AND(NOT(OR(LEN(AZ13)&lt;15,ISNUMBER(MATCH(AZ13,L_Placeholder,0)))),BK13=0,NOT(OR(LEN(AU13)&lt;2,ISNUMBER(MATCH(AU13,L_Placeholder,0)))),NOT(OR(LEN(AX13)&lt;2,ISNUMBER(MATCH(AX13,L_Placeholder,0)))),TRIM(AE13)&lt;&gt;TRIM(T13)),"N/A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missing",IF(OR(OR(LEN(AU13)&lt;2,ISNUMBER(MATCH(AU13,L_Placeholder,0))),BR13&lt;3),"INVALID – PIC missing or not a named person (a role such as QA / CSM is not a name)",IF(OR(LEN(AV13)&lt;2,ISNUMBER(MATCH(AV13,L_Placeholder,0))),"INVALID – result / assessment missing",IF(OR(OR(LEN(AW13)&lt;3,ISNUMBER(MATCH(AW13,L_Placeholder,0))),SUMPRODUCT(--ISNUMBER(SEARCH(" "&amp;L_EvidencePhrase&amp;" ",BD13)))&gt;0,BI13=1),"INVALID – evidence missing, placeholder or not yet on file",IF(ISNA(MATCH(TRIM(S13),L_EvidenceType,0)),"INVALID – choose the evidence type from the list (column S)",IF(BL13=0,"INVALID – evidence ID must be the record's ID only (e.g. SF-2210, IMG_2231, 1045521), or a link / path for links",IF(OR(OR(LEN(AX13)&lt;2,ISNUMBER(MATCH(AX13,L_Placeholder,0))),BS13&lt;3),"INVALID – verifier missing or not a named person (a role such as QA / CSM is not a name)",IF(OR(AX13=AU13,AND(LEN(AU13)&gt;=4,ISNUMBER(SEARCH(AU13,AX13))),AND(LEN(AX13)&gt;=4,ISNUMBER(SEARCH(AX13,AU13)))),"INVALID – verifier must be a different, named person (not the PIC or a role)",IF(BH13=1,"INVALID – result not yet available (awaiting / TBC)",IF(BV13=1,"INVALID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future",IF(AND(ISNUMBER(BY13),AG13&lt;BY13),IF(H13="Physical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t="n">
        <f aca="false">IF(ISNA(MATCH(TRIM(S13),L_EvidenceType,0)),0,BZ13)</f>
        <v>0</v>
      </c>
      <c r="BM13" s="61" t="str">
        <f aca="false">SUBSTITUTE(SUBSTITUTE(SUBSTITUTE(SUBSTITUTE(SUBSTITUTE(SUBSTITUTE(SUBSTITUTE(SUBSTITUTE(SUBSTITUTE(LOWER(Z13&amp;""),"1","0"),"2","0"),"3","0"),"4","0"),"5","0"),"6","0"),"7","0"),"8","0"),"9","0")</f>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jan",""),"feb",""),"mar",""),"apr",""),"may",""),"jun",""),"jul",""),"aug",""),"sep",""),"oct",""),"nov",""),"dec",""),"hrs",""),"hr",""),"lt",""),"utc",""),"am",""),"pm",""),"rev",""),"ver",""),"b","a"),"c","a"),"d","a"),"e","a"),"f","a"),"g","a"),"h","a"),"i","a"),"j","a"),"k","a"),"l","a"),"m","a"),"n","a"),"o","a"),"p","a"),"q","a"),"r","a"),"s","a"),"t","a"),"u","a"),"v","a"),"w","a"),"x","a"),"y","a"),"z","a")</f>
        <v/>
      </c>
      <c r="BO13" s="61" t="str">
        <f aca="false">SUBSTITUTE(SUBSTITUTE(SUBSTITUTE(SUBSTITUTE(SUBSTITUTE(SUBSTITUTE(SUBSTITUTE(SUBSTITUTE(SUBSTITUTE(LOWER(W13&amp;""),"1","0"),"2","0"),"3","0"),"4","0"),"5","0"),"6","0"),"7","0"),"8","0"),"9","0")</f>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c>
      <c r="BQ13" s="61" t="n">
        <f aca="false">IFERROR(IF(AND(ISERROR(SEARCH(" mh"," "&amp;LOWER(W13))),ISNA(MATCH(LEFT(TRIM(BP13),255),{"0000a","000a","00a","0000aa","000aa","00.00.0000","00/00/0000","00-00-0000","0000-00-00","00.00.00","00/00/00","00-00-00","0.00.0000","0/00/0000","0-00-0000"},0)),OR(SUMPRODUCT(--ISNUMBER(SEARCH({"a0","a-0","a_0","a/0","a.0","a#0","0a","0-a","0_a","0/a"},BP13)))&gt;0,ISNUMBER(SEARCH("000000",BP13)))),1,0),0)</f>
        <v>0</v>
      </c>
      <c r="BR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supervisor",""),"inspector",""),"controller",""),"executive",""),"catering",""),"manager",""),"officer",""),"caterer",""),"station",""),"captain",""),"verified",""),"verifier",""),"checked",""),"senior",""),"leader",""),"cabin",""),"staff",""),"crew",""),"team",""),"duty",""),"lead",""),"head",""),"chef",""),"pasb",""),"mcat",""),"magcs",""),"qaqc",""),"ccic",""),"cic",""),"csm",""),"ops",""),"pic",""),"self",""),"qa",""),"qc",""),"by",""),"sr",""))</f>
        <v>0</v>
      </c>
      <c r="BS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supervisor",""),"inspector",""),"controller",""),"executive",""),"catering",""),"manager",""),"officer",""),"caterer",""),"station",""),"captain",""),"verified",""),"verifier",""),"checked",""),"senior",""),"leader",""),"cabin",""),"staff",""),"crew",""),"team",""),"duty",""),"lead",""),"head",""),"chef",""),"pasb",""),"mcat",""),"magcs",""),"qaqc",""),"ccic",""),"cic",""),"csm",""),"ops",""),"pic",""),"self",""),"qa",""),"qc",""),"by",""),"sr",""))</f>
        <v>0</v>
      </c>
      <c r="BT13" s="61"/>
      <c r="BU13" s="61"/>
      <c r="BV13" s="61" t="n">
        <f aca="false">0</f>
        <v>0</v>
      </c>
      <c r="BW13" s="61"/>
      <c r="BX13" s="61"/>
      <c r="BY13" s="62" t="n">
        <f aca="false">Q13-T7EarlyD*24/24</f>
        <v>46282.8576388889</v>
      </c>
      <c r="BZ13" s="61" t="n">
        <f aca="false">IFERROR(IF(IF(TRIM(S13)="Link / file path",AND(LEN(TRIM(Z13))&gt;=5,SUMPRODUCT(--ISNUMBER(SEARCH({"http","www.","\\",":\",".pdf",".jpg",".jpeg",".png",".heic",".xls",".doc",".msg",".eml",".ppt",".txt",".zip"},Z13)))&gt;0),AND(ISERROR(FIND(" ",TRIM(Z13))),NOT(OR(LOWER(TRIM(Z13))=LOWER(Flights!$F$5),AND(LEFT(LOWER(TRIM(Z13)),2)="mh",(LEN(BN13)-LEN(SUBSTITUTE(BN13,"a","")))&lt;=2))),NOT(ISNUMBER(MATCH(LEFT(BN13,255),{"0000a","000a","00a","0000aa","000aa","00.00.0000","00/00/0000","00-00-0000","0000-00-00","00.00.00","00/00/00","00-00-00","0.00.0000","0/00/0000","0-00-0000"},0))),OR(AND((LEN(BN13)-LEN(SUBSTITUTE(BN13,"a","")))&gt;=1,(LEN(BN13)-LEN(SUBSTITUTE(BN13,"0","")))&gt;=2,SUMPRODUCT(--ISNUMBER(SEARCH({"a0","a-0","a_0","a/0","a.0","a#0","0a","0-a","0_a","0/a"},BN13)))&gt;0),AND((LEN(BN13)-LEN(SUBSTITUTE(BN13,"a","")))=0,(LEN(BN13)-LEN(SUBSTITUTE(BN13,"0","")))&gt;=5)))),1,0),0)</f>
        <v>0</v>
      </c>
    </row>
    <row r="14" customFormat="false" ht="39.75" hidden="false" customHeight="true" outlineLevel="0" collapsed="false">
      <c r="A14" s="57" t="s">
        <v>415</v>
      </c>
      <c r="B14" s="57" t="s">
        <v>183</v>
      </c>
      <c r="C14" s="57" t="str">
        <f aca="false">Flights!$F$5</f>
        <v>MH0001</v>
      </c>
      <c r="D14" s="58" t="n">
        <f aca="false">Flights!$D$5</f>
        <v>46303</v>
      </c>
      <c r="E14" s="57" t="str">
        <f aca="false">Flights!$G$5&amp;"-"&amp;Flights!$H$5</f>
        <v>LHR-KUL</v>
      </c>
      <c r="F14" s="57" t="str">
        <f aca="false">Flights!$K$5</f>
        <v>EY</v>
      </c>
      <c r="G14" s="57" t="s">
        <v>83</v>
      </c>
      <c r="H14" s="57" t="s">
        <v>378</v>
      </c>
      <c r="I14" s="57" t="s">
        <v>379</v>
      </c>
      <c r="J14" s="57" t="s">
        <v>416</v>
      </c>
      <c r="K14" s="67" t="s">
        <v>417</v>
      </c>
      <c r="L14" s="67" t="s">
        <v>418</v>
      </c>
      <c r="M14" s="67"/>
      <c r="N14" s="67" t="s">
        <v>383</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60"/>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open",IF(AND(NOT(OR(LEN(AZ14)&lt;15,ISNUMBER(MATCH(AZ14,L_Placeholder,0)))),BK14=0,NOT(OR(LEN(AU14)&lt;2,ISNUMBER(MATCH(AU14,L_Placeholder,0)))),NOT(OR(LEN(AX14)&lt;2,ISNUMBER(MATCH(AX14,L_Placeholder,0)))),TRIM(AE14)&lt;&gt;TRIM(T14)),"N/A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missing",IF(OR(OR(LEN(AU14)&lt;2,ISNUMBER(MATCH(AU14,L_Placeholder,0))),BR14&lt;3),"INVALID – PIC missing or not a named person (a role such as QA / CSM is not a name)",IF(OR(LEN(AV14)&lt;2,ISNUMBER(MATCH(AV14,L_Placeholder,0))),"INVALID – result / assessment missing",IF(OR(OR(LEN(AW14)&lt;3,ISNUMBER(MATCH(AW14,L_Placeholder,0))),SUMPRODUCT(--ISNUMBER(SEARCH(" "&amp;L_EvidencePhrase&amp;" ",BD14)))&gt;0,BI14=1),"INVALID – evidence missing, placeholder or not yet on file",IF(ISNA(MATCH(TRIM(S14),L_EvidenceType,0)),"INVALID – choose the evidence type from the list (column S)",IF(BL14=0,"INVALID – evidence ID must be the record's ID only (e.g. SF-2210, IMG_2231, 1045521), or a link / path for links",IF(OR(OR(LEN(AX14)&lt;2,ISNUMBER(MATCH(AX14,L_Placeholder,0))),BS14&lt;3),"INVALID – verifier missing or not a named person (a role such as QA / CSM is not a name)",IF(OR(AX14=AU14,AND(LEN(AU14)&gt;=4,ISNUMBER(SEARCH(AU14,AX14))),AND(LEN(AX14)&gt;=4,ISNUMBER(SEARCH(AX14,AU14)))),"INVALID – verifier must be a different, named person (not the PIC or a role)",IF(BH14=1,"INVALID – result not yet available (awaiting / TBC)",IF(BV14=1,"INVALID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future",IF(AND(ISNUMBER(BY14),AG14&lt;BY14),IF(H14="Physical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t="n">
        <f aca="false">IF(ISNA(MATCH(TRIM(S14),L_EvidenceType,0)),0,BZ14)</f>
        <v>0</v>
      </c>
      <c r="BM14" s="61" t="str">
        <f aca="false">SUBSTITUTE(SUBSTITUTE(SUBSTITUTE(SUBSTITUTE(SUBSTITUTE(SUBSTITUTE(SUBSTITUTE(SUBSTITUTE(SUBSTITUTE(LOWER(Z14&amp;""),"1","0"),"2","0"),"3","0"),"4","0"),"5","0"),"6","0"),"7","0"),"8","0"),"9","0")</f>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jan",""),"feb",""),"mar",""),"apr",""),"may",""),"jun",""),"jul",""),"aug",""),"sep",""),"oct",""),"nov",""),"dec",""),"hrs",""),"hr",""),"lt",""),"utc",""),"am",""),"pm",""),"rev",""),"ver",""),"b","a"),"c","a"),"d","a"),"e","a"),"f","a"),"g","a"),"h","a"),"i","a"),"j","a"),"k","a"),"l","a"),"m","a"),"n","a"),"o","a"),"p","a"),"q","a"),"r","a"),"s","a"),"t","a"),"u","a"),"v","a"),"w","a"),"x","a"),"y","a"),"z","a")</f>
        <v/>
      </c>
      <c r="BO14" s="61" t="str">
        <f aca="false">SUBSTITUTE(SUBSTITUTE(SUBSTITUTE(SUBSTITUTE(SUBSTITUTE(SUBSTITUTE(SUBSTITUTE(SUBSTITUTE(SUBSTITUTE(LOWER(W14&amp;""),"1","0"),"2","0"),"3","0"),"4","0"),"5","0"),"6","0"),"7","0"),"8","0"),"9","0")</f>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c>
      <c r="BQ14" s="61" t="n">
        <f aca="false">IFERROR(IF(AND(ISERROR(SEARCH(" mh"," "&amp;LOWER(W14))),ISNA(MATCH(LEFT(TRIM(BP14),255),{"0000a","000a","00a","0000aa","000aa","00.00.0000","00/00/0000","00-00-0000","0000-00-00","00.00.00","00/00/00","00-00-00","0.00.0000","0/00/0000","0-00-0000"},0)),OR(SUMPRODUCT(--ISNUMBER(SEARCH({"a0","a-0","a_0","a/0","a.0","a#0","0a","0-a","0_a","0/a"},BP14)))&gt;0,ISNUMBER(SEARCH("000000",BP14)))),1,0),0)</f>
        <v>0</v>
      </c>
      <c r="BR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supervisor",""),"inspector",""),"controller",""),"executive",""),"catering",""),"manager",""),"officer",""),"caterer",""),"station",""),"captain",""),"verified",""),"verifier",""),"checked",""),"senior",""),"leader",""),"cabin",""),"staff",""),"crew",""),"team",""),"duty",""),"lead",""),"head",""),"chef",""),"pasb",""),"mcat",""),"magcs",""),"qaqc",""),"ccic",""),"cic",""),"csm",""),"ops",""),"pic",""),"self",""),"qa",""),"qc",""),"by",""),"sr",""))</f>
        <v>0</v>
      </c>
      <c r="BS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supervisor",""),"inspector",""),"controller",""),"executive",""),"catering",""),"manager",""),"officer",""),"caterer",""),"station",""),"captain",""),"verified",""),"verifier",""),"checked",""),"senior",""),"leader",""),"cabin",""),"staff",""),"crew",""),"team",""),"duty",""),"lead",""),"head",""),"chef",""),"pasb",""),"mcat",""),"magcs",""),"qaqc",""),"ccic",""),"cic",""),"csm",""),"ops",""),"pic",""),"self",""),"qa",""),"qc",""),"by",""),"sr",""))</f>
        <v>0</v>
      </c>
      <c r="BT14" s="61"/>
      <c r="BU14" s="61"/>
      <c r="BV14" s="61" t="n">
        <f aca="false">0</f>
        <v>0</v>
      </c>
      <c r="BW14" s="61"/>
      <c r="BX14" s="61"/>
      <c r="BY14" s="62" t="n">
        <f aca="false">Q14-T24EarlyH/24</f>
        <v>46301.8576388889</v>
      </c>
      <c r="BZ14" s="61" t="n">
        <f aca="false">IFERROR(IF(IF(TRIM(S14)="Link / file path",AND(LEN(TRIM(Z14))&gt;=5,SUMPRODUCT(--ISNUMBER(SEARCH({"http","www.","\\",":\",".pdf",".jpg",".jpeg",".png",".heic",".xls",".doc",".msg",".eml",".ppt",".txt",".zip"},Z14)))&gt;0),AND(ISERROR(FIND(" ",TRIM(Z14))),NOT(OR(LOWER(TRIM(Z14))=LOWER(Flights!$F$5),AND(LEFT(LOWER(TRIM(Z14)),2)="mh",(LEN(BN14)-LEN(SUBSTITUTE(BN14,"a","")))&lt;=2))),NOT(ISNUMBER(MATCH(LEFT(BN14,255),{"0000a","000a","00a","0000aa","000aa","00.00.0000","00/00/0000","00-00-0000","0000-00-00","00.00.00","00/00/00","00-00-00","0.00.0000","0/00/0000","0-00-0000"},0))),OR(AND((LEN(BN14)-LEN(SUBSTITUTE(BN14,"a","")))&gt;=1,(LEN(BN14)-LEN(SUBSTITUTE(BN14,"0","")))&gt;=2,SUMPRODUCT(--ISNUMBER(SEARCH({"a0","a-0","a_0","a/0","a.0","a#0","0a","0-a","0_a","0/a"},BN14)))&gt;0),AND((LEN(BN14)-LEN(SUBSTITUTE(BN14,"a","")))=0,(LEN(BN14)-LEN(SUBSTITUTE(BN14,"0","")))&gt;=5)))),1,0),0)</f>
        <v>0</v>
      </c>
    </row>
    <row r="15" customFormat="false" ht="39.75" hidden="false" customHeight="true" outlineLevel="0" collapsed="false">
      <c r="A15" s="57" t="s">
        <v>419</v>
      </c>
      <c r="B15" s="57" t="s">
        <v>183</v>
      </c>
      <c r="C15" s="57" t="str">
        <f aca="false">Flights!$F$5</f>
        <v>MH0001</v>
      </c>
      <c r="D15" s="58" t="n">
        <f aca="false">Flights!$D$5</f>
        <v>46303</v>
      </c>
      <c r="E15" s="57" t="str">
        <f aca="false">Flights!$G$5&amp;"-"&amp;Flights!$H$5</f>
        <v>LHR-KUL</v>
      </c>
      <c r="F15" s="57" t="str">
        <f aca="false">Flights!$K$5</f>
        <v>EY</v>
      </c>
      <c r="G15" s="57" t="s">
        <v>420</v>
      </c>
      <c r="H15" s="57" t="s">
        <v>378</v>
      </c>
      <c r="I15" s="57" t="s">
        <v>379</v>
      </c>
      <c r="J15" s="57" t="s">
        <v>421</v>
      </c>
      <c r="K15" s="67"/>
      <c r="L15" s="67" t="s">
        <v>422</v>
      </c>
      <c r="M15" s="67"/>
      <c r="N15" s="67" t="s">
        <v>383</v>
      </c>
      <c r="O15" s="67" t="s">
        <v>423</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60"/>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open",IF(AND(NOT(OR(LEN(AZ15)&lt;15,ISNUMBER(MATCH(AZ15,L_Placeholder,0)))),BK15=0,NOT(OR(LEN(AU15)&lt;2,ISNUMBER(MATCH(AU15,L_Placeholder,0)))),NOT(OR(LEN(AX15)&lt;2,ISNUMBER(MATCH(AX15,L_Placeholder,0)))),TRIM(AE15)&lt;&gt;TRIM(T15)),"N/A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missing",IF(OR(OR(LEN(AU15)&lt;2,ISNUMBER(MATCH(AU15,L_Placeholder,0))),BR15&lt;3),"INVALID – PIC missing or not a named person (a role such as QA / CSM is not a name)",IF(OR(LEN(AV15)&lt;2,ISNUMBER(MATCH(AV15,L_Placeholder,0))),"INVALID – result / assessment missing",IF(OR(OR(LEN(AW15)&lt;3,ISNUMBER(MATCH(AW15,L_Placeholder,0))),SUMPRODUCT(--ISNUMBER(SEARCH(" "&amp;L_EvidencePhrase&amp;" ",BD15)))&gt;0,BI15=1),"INVALID – evidence missing, placeholder or not yet on file",IF(ISNA(MATCH(TRIM(S15),L_EvidenceType,0)),"INVALID – choose the evidence type from the list (column S)",IF(BL15=0,"INVALID – evidence ID must be the record's ID only (e.g. SF-2210, IMG_2231, 1045521), or a link / path for links",IF(OR(OR(LEN(AX15)&lt;2,ISNUMBER(MATCH(AX15,L_Placeholder,0))),BS15&lt;3),"INVALID – verifier missing or not a named person (a role such as QA / CSM is not a name)",IF(OR(AX15=AU15,AND(LEN(AU15)&gt;=4,ISNUMBER(SEARCH(AU15,AX15))),AND(LEN(AX15)&gt;=4,ISNUMBER(SEARCH(AX15,AU15)))),"INVALID – verifier must be a different, named person (not the PIC or a role)",IF(BH15=1,"INVALID – result not yet available (awaiting / TBC)",IF(BV15=1,"INVALID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future",IF(AND(ISNUMBER(BY15),AG15&lt;BY15),IF(H15="Physical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t="n">
        <f aca="false">IF(ISNA(MATCH(TRIM(S15),L_EvidenceType,0)),0,BZ15)</f>
        <v>0</v>
      </c>
      <c r="BM15" s="61" t="str">
        <f aca="false">SUBSTITUTE(SUBSTITUTE(SUBSTITUTE(SUBSTITUTE(SUBSTITUTE(SUBSTITUTE(SUBSTITUTE(SUBSTITUTE(SUBSTITUTE(LOWER(Z15&amp;""),"1","0"),"2","0"),"3","0"),"4","0"),"5","0"),"6","0"),"7","0"),"8","0"),"9","0")</f>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jan",""),"feb",""),"mar",""),"apr",""),"may",""),"jun",""),"jul",""),"aug",""),"sep",""),"oct",""),"nov",""),"dec",""),"hrs",""),"hr",""),"lt",""),"utc",""),"am",""),"pm",""),"rev",""),"ver",""),"b","a"),"c","a"),"d","a"),"e","a"),"f","a"),"g","a"),"h","a"),"i","a"),"j","a"),"k","a"),"l","a"),"m","a"),"n","a"),"o","a"),"p","a"),"q","a"),"r","a"),"s","a"),"t","a"),"u","a"),"v","a"),"w","a"),"x","a"),"y","a"),"z","a")</f>
        <v/>
      </c>
      <c r="BO15" s="61" t="str">
        <f aca="false">SUBSTITUTE(SUBSTITUTE(SUBSTITUTE(SUBSTITUTE(SUBSTITUTE(SUBSTITUTE(SUBSTITUTE(SUBSTITUTE(SUBSTITUTE(LOWER(W15&amp;""),"1","0"),"2","0"),"3","0"),"4","0"),"5","0"),"6","0"),"7","0"),"8","0"),"9","0")</f>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c>
      <c r="BQ15" s="61" t="n">
        <f aca="false">IFERROR(IF(AND(ISERROR(SEARCH(" mh"," "&amp;LOWER(W15))),ISNA(MATCH(LEFT(TRIM(BP15),255),{"0000a","000a","00a","0000aa","000aa","00.00.0000","00/00/0000","00-00-0000","0000-00-00","00.00.00","00/00/00","00-00-00","0.00.0000","0/00/0000","0-00-0000"},0)),OR(SUMPRODUCT(--ISNUMBER(SEARCH({"a0","a-0","a_0","a/0","a.0","a#0","0a","0-a","0_a","0/a"},BP15)))&gt;0,ISNUMBER(SEARCH("000000",BP15)))),1,0),0)</f>
        <v>0</v>
      </c>
      <c r="BR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supervisor",""),"inspector",""),"controller",""),"executive",""),"catering",""),"manager",""),"officer",""),"caterer",""),"station",""),"captain",""),"verified",""),"verifier",""),"checked",""),"senior",""),"leader",""),"cabin",""),"staff",""),"crew",""),"team",""),"duty",""),"lead",""),"head",""),"chef",""),"pasb",""),"mcat",""),"magcs",""),"qaqc",""),"ccic",""),"cic",""),"csm",""),"ops",""),"pic",""),"self",""),"qa",""),"qc",""),"by",""),"sr",""))</f>
        <v>0</v>
      </c>
      <c r="BS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supervisor",""),"inspector",""),"controller",""),"executive",""),"catering",""),"manager",""),"officer",""),"caterer",""),"station",""),"captain",""),"verified",""),"verifier",""),"checked",""),"senior",""),"leader",""),"cabin",""),"staff",""),"crew",""),"team",""),"duty",""),"lead",""),"head",""),"chef",""),"pasb",""),"mcat",""),"magcs",""),"qaqc",""),"ccic",""),"cic",""),"csm",""),"ops",""),"pic",""),"self",""),"qa",""),"qc",""),"by",""),"sr",""))</f>
        <v>0</v>
      </c>
      <c r="BT15" s="61"/>
      <c r="BU15" s="61"/>
      <c r="BV15" s="61" t="n">
        <f aca="false">0</f>
        <v>0</v>
      </c>
      <c r="BW15" s="61"/>
      <c r="BX15" s="61"/>
      <c r="BY15" s="62" t="n">
        <f aca="false">Q15-T12EarlyH/24</f>
        <v>46302.8576388889</v>
      </c>
      <c r="BZ15" s="61" t="n">
        <f aca="false">IFERROR(IF(IF(TRIM(S15)="Link / file path",AND(LEN(TRIM(Z15))&gt;=5,SUMPRODUCT(--ISNUMBER(SEARCH({"http","www.","\\",":\",".pdf",".jpg",".jpeg",".png",".heic",".xls",".doc",".msg",".eml",".ppt",".txt",".zip"},Z15)))&gt;0),AND(ISERROR(FIND(" ",TRIM(Z15))),NOT(OR(LOWER(TRIM(Z15))=LOWER(Flights!$F$5),AND(LEFT(LOWER(TRIM(Z15)),2)="mh",(LEN(BN15)-LEN(SUBSTITUTE(BN15,"a","")))&lt;=2))),NOT(ISNUMBER(MATCH(LEFT(BN15,255),{"0000a","000a","00a","0000aa","000aa","00.00.0000","00/00/0000","00-00-0000","0000-00-00","00.00.00","00/00/00","00-00-00","0.00.0000","0/00/0000","0-00-0000"},0))),OR(AND((LEN(BN15)-LEN(SUBSTITUTE(BN15,"a","")))&gt;=1,(LEN(BN15)-LEN(SUBSTITUTE(BN15,"0","")))&gt;=2,SUMPRODUCT(--ISNUMBER(SEARCH({"a0","a-0","a_0","a/0","a.0","a#0","0a","0-a","0_a","0/a"},BN15)))&gt;0),AND((LEN(BN15)-LEN(SUBSTITUTE(BN15,"a","")))=0,(LEN(BN15)-LEN(SUBSTITUTE(BN15,"0","")))&gt;=5)))),1,0),0)</f>
        <v>0</v>
      </c>
    </row>
    <row r="16" customFormat="false" ht="39.75" hidden="false" customHeight="true" outlineLevel="0" collapsed="false">
      <c r="A16" s="57" t="s">
        <v>424</v>
      </c>
      <c r="B16" s="57" t="s">
        <v>183</v>
      </c>
      <c r="C16" s="57" t="str">
        <f aca="false">Flights!$F$5</f>
        <v>MH0001</v>
      </c>
      <c r="D16" s="58" t="n">
        <f aca="false">Flights!$D$5</f>
        <v>46303</v>
      </c>
      <c r="E16" s="57" t="str">
        <f aca="false">Flights!$G$5&amp;"-"&amp;Flights!$H$5</f>
        <v>LHR-KUL</v>
      </c>
      <c r="F16" s="57" t="str">
        <f aca="false">Flights!$K$5</f>
        <v>EY</v>
      </c>
      <c r="G16" s="57" t="s">
        <v>420</v>
      </c>
      <c r="H16" s="57" t="s">
        <v>378</v>
      </c>
      <c r="I16" s="57" t="s">
        <v>379</v>
      </c>
      <c r="J16" s="57" t="s">
        <v>425</v>
      </c>
      <c r="K16" s="67" t="s">
        <v>426</v>
      </c>
      <c r="L16" s="67" t="s">
        <v>422</v>
      </c>
      <c r="M16" s="67"/>
      <c r="N16" s="67" t="s">
        <v>383</v>
      </c>
      <c r="O16" s="67" t="s">
        <v>423</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60"/>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open",IF(AND(NOT(OR(LEN(AZ16)&lt;15,ISNUMBER(MATCH(AZ16,L_Placeholder,0)))),BK16=0,NOT(OR(LEN(AU16)&lt;2,ISNUMBER(MATCH(AU16,L_Placeholder,0)))),NOT(OR(LEN(AX16)&lt;2,ISNUMBER(MATCH(AX16,L_Placeholder,0)))),TRIM(AE16)&lt;&gt;TRIM(T16)),"N/A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missing",IF(OR(OR(LEN(AU16)&lt;2,ISNUMBER(MATCH(AU16,L_Placeholder,0))),BR16&lt;3),"INVALID – PIC missing or not a named person (a role such as QA / CSM is not a name)",IF(OR(LEN(AV16)&lt;2,ISNUMBER(MATCH(AV16,L_Placeholder,0))),"INVALID – result / assessment missing",IF(OR(OR(LEN(AW16)&lt;3,ISNUMBER(MATCH(AW16,L_Placeholder,0))),SUMPRODUCT(--ISNUMBER(SEARCH(" "&amp;L_EvidencePhrase&amp;" ",BD16)))&gt;0,BI16=1),"INVALID – evidence missing, placeholder or not yet on file",IF(ISNA(MATCH(TRIM(S16),L_EvidenceType,0)),"INVALID – choose the evidence type from the list (column S)",IF(BL16=0,"INVALID – evidence ID must be the record's ID only (e.g. SF-2210, IMG_2231, 1045521), or a link / path for links",IF(OR(OR(LEN(AX16)&lt;2,ISNUMBER(MATCH(AX16,L_Placeholder,0))),BS16&lt;3),"INVALID – verifier missing or not a named person (a role such as QA / CSM is not a name)",IF(OR(AX16=AU16,AND(LEN(AU16)&gt;=4,ISNUMBER(SEARCH(AU16,AX16))),AND(LEN(AX16)&gt;=4,ISNUMBER(SEARCH(AX16,AU16)))),"INVALID – verifier must be a different, named person (not the PIC or a role)",IF(BH16=1,"INVALID – result not yet available (awaiting / TBC)",IF(BV16=1,"INVALID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future",IF(AND(ISNUMBER(BY16),AG16&lt;BY16),IF(H16="Physical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t="n">
        <f aca="false">IF(ISNA(MATCH(TRIM(S16),L_EvidenceType,0)),0,BZ16)</f>
        <v>0</v>
      </c>
      <c r="BM16" s="61" t="str">
        <f aca="false">SUBSTITUTE(SUBSTITUTE(SUBSTITUTE(SUBSTITUTE(SUBSTITUTE(SUBSTITUTE(SUBSTITUTE(SUBSTITUTE(SUBSTITUTE(LOWER(Z16&amp;""),"1","0"),"2","0"),"3","0"),"4","0"),"5","0"),"6","0"),"7","0"),"8","0"),"9","0")</f>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jan",""),"feb",""),"mar",""),"apr",""),"may",""),"jun",""),"jul",""),"aug",""),"sep",""),"oct",""),"nov",""),"dec",""),"hrs",""),"hr",""),"lt",""),"utc",""),"am",""),"pm",""),"rev",""),"ver",""),"b","a"),"c","a"),"d","a"),"e","a"),"f","a"),"g","a"),"h","a"),"i","a"),"j","a"),"k","a"),"l","a"),"m","a"),"n","a"),"o","a"),"p","a"),"q","a"),"r","a"),"s","a"),"t","a"),"u","a"),"v","a"),"w","a"),"x","a"),"y","a"),"z","a")</f>
        <v/>
      </c>
      <c r="BO16" s="61" t="str">
        <f aca="false">SUBSTITUTE(SUBSTITUTE(SUBSTITUTE(SUBSTITUTE(SUBSTITUTE(SUBSTITUTE(SUBSTITUTE(SUBSTITUTE(SUBSTITUTE(LOWER(W16&amp;""),"1","0"),"2","0"),"3","0"),"4","0"),"5","0"),"6","0"),"7","0"),"8","0"),"9","0")</f>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c>
      <c r="BQ16" s="61" t="n">
        <f aca="false">IFERROR(IF(AND(ISERROR(SEARCH(" mh"," "&amp;LOWER(W16))),ISNA(MATCH(LEFT(TRIM(BP16),255),{"0000a","000a","00a","0000aa","000aa","00.00.0000","00/00/0000","00-00-0000","0000-00-00","00.00.00","00/00/00","00-00-00","0.00.0000","0/00/0000","0-00-0000"},0)),OR(SUMPRODUCT(--ISNUMBER(SEARCH({"a0","a-0","a_0","a/0","a.0","a#0","0a","0-a","0_a","0/a"},BP16)))&gt;0,ISNUMBER(SEARCH("000000",BP16)))),1,0),0)</f>
        <v>0</v>
      </c>
      <c r="BR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supervisor",""),"inspector",""),"controller",""),"executive",""),"catering",""),"manager",""),"officer",""),"caterer",""),"station",""),"captain",""),"verified",""),"verifier",""),"checked",""),"senior",""),"leader",""),"cabin",""),"staff",""),"crew",""),"team",""),"duty",""),"lead",""),"head",""),"chef",""),"pasb",""),"mcat",""),"magcs",""),"qaqc",""),"ccic",""),"cic",""),"csm",""),"ops",""),"pic",""),"self",""),"qa",""),"qc",""),"by",""),"sr",""))</f>
        <v>0</v>
      </c>
      <c r="BS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supervisor",""),"inspector",""),"controller",""),"executive",""),"catering",""),"manager",""),"officer",""),"caterer",""),"station",""),"captain",""),"verified",""),"verifier",""),"checked",""),"senior",""),"leader",""),"cabin",""),"staff",""),"crew",""),"team",""),"duty",""),"lead",""),"head",""),"chef",""),"pasb",""),"mcat",""),"magcs",""),"qaqc",""),"ccic",""),"cic",""),"csm",""),"ops",""),"pic",""),"self",""),"qa",""),"qc",""),"by",""),"sr",""))</f>
        <v>0</v>
      </c>
      <c r="BT16" s="61"/>
      <c r="BU16" s="61"/>
      <c r="BV16" s="61" t="n">
        <f aca="false">0</f>
        <v>0</v>
      </c>
      <c r="BW16" s="61"/>
      <c r="BX16" s="61"/>
      <c r="BY16" s="62" t="n">
        <f aca="false">Q16-T12EarlyH/24</f>
        <v>46302.8576388889</v>
      </c>
      <c r="BZ16" s="61" t="n">
        <f aca="false">IFERROR(IF(IF(TRIM(S16)="Link / file path",AND(LEN(TRIM(Z16))&gt;=5,SUMPRODUCT(--ISNUMBER(SEARCH({"http","www.","\\",":\",".pdf",".jpg",".jpeg",".png",".heic",".xls",".doc",".msg",".eml",".ppt",".txt",".zip"},Z16)))&gt;0),AND(ISERROR(FIND(" ",TRIM(Z16))),NOT(OR(LOWER(TRIM(Z16))=LOWER(Flights!$F$5),AND(LEFT(LOWER(TRIM(Z16)),2)="mh",(LEN(BN16)-LEN(SUBSTITUTE(BN16,"a","")))&lt;=2))),NOT(ISNUMBER(MATCH(LEFT(BN16,255),{"0000a","000a","00a","0000aa","000aa","00.00.0000","00/00/0000","00-00-0000","0000-00-00","00.00.00","00/00/00","00-00-00","0.00.0000","0/00/0000","0-00-0000"},0))),OR(AND((LEN(BN16)-LEN(SUBSTITUTE(BN16,"a","")))&gt;=1,(LEN(BN16)-LEN(SUBSTITUTE(BN16,"0","")))&gt;=2,SUMPRODUCT(--ISNUMBER(SEARCH({"a0","a-0","a_0","a/0","a.0","a#0","0a","0-a","0_a","0/a"},BN16)))&gt;0),AND((LEN(BN16)-LEN(SUBSTITUTE(BN16,"a","")))=0,(LEN(BN16)-LEN(SUBSTITUTE(BN16,"0","")))&gt;=5)))),1,0),0)</f>
        <v>0</v>
      </c>
    </row>
    <row r="17" customFormat="false" ht="39.75" hidden="false" customHeight="true" outlineLevel="0" collapsed="false">
      <c r="A17" s="57" t="s">
        <v>427</v>
      </c>
      <c r="B17" s="57" t="s">
        <v>183</v>
      </c>
      <c r="C17" s="57" t="str">
        <f aca="false">Flights!$F$5</f>
        <v>MH0001</v>
      </c>
      <c r="D17" s="58" t="n">
        <f aca="false">Flights!$D$5</f>
        <v>46303</v>
      </c>
      <c r="E17" s="57" t="str">
        <f aca="false">Flights!$G$5&amp;"-"&amp;Flights!$H$5</f>
        <v>LHR-KUL</v>
      </c>
      <c r="F17" s="57" t="str">
        <f aca="false">Flights!$K$5</f>
        <v>EY</v>
      </c>
      <c r="G17" s="57" t="s">
        <v>420</v>
      </c>
      <c r="H17" s="57" t="s">
        <v>378</v>
      </c>
      <c r="I17" s="57" t="s">
        <v>428</v>
      </c>
      <c r="J17" s="57" t="s">
        <v>429</v>
      </c>
      <c r="K17" s="67"/>
      <c r="L17" s="67" t="s">
        <v>422</v>
      </c>
      <c r="M17" s="67"/>
      <c r="N17" s="67" t="s">
        <v>383</v>
      </c>
      <c r="O17" s="67" t="s">
        <v>423</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60"/>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open",IF(AND(NOT(OR(LEN(AZ17)&lt;15,ISNUMBER(MATCH(AZ17,L_Placeholder,0)))),BK17=0,NOT(OR(LEN(AU17)&lt;2,ISNUMBER(MATCH(AU17,L_Placeholder,0)))),NOT(OR(LEN(AX17)&lt;2,ISNUMBER(MATCH(AX17,L_Placeholder,0)))),TRIM(AE17)&lt;&gt;TRIM(T17)),"N/A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missing",IF(OR(OR(LEN(AU17)&lt;2,ISNUMBER(MATCH(AU17,L_Placeholder,0))),BR17&lt;3),"INVALID – PIC missing or not a named person (a role such as QA / CSM is not a name)",IF(OR(LEN(AV17)&lt;2,ISNUMBER(MATCH(AV17,L_Placeholder,0))),"INVALID – result / assessment missing",IF(OR(OR(LEN(AW17)&lt;3,ISNUMBER(MATCH(AW17,L_Placeholder,0))),SUMPRODUCT(--ISNUMBER(SEARCH(" "&amp;L_EvidencePhrase&amp;" ",BD17)))&gt;0,BI17=1),"INVALID – evidence missing, placeholder or not yet on file",IF(ISNA(MATCH(TRIM(S17),L_EvidenceType,0)),"INVALID – choose the evidence type from the list (column S)",IF(BL17=0,"INVALID – evidence ID must be the record's ID only (e.g. SF-2210, IMG_2231, 1045521), or a link / path for links",IF(OR(OR(LEN(AX17)&lt;2,ISNUMBER(MATCH(AX17,L_Placeholder,0))),BS17&lt;3),"INVALID – verifier missing or not a named person (a role such as QA / CSM is not a name)",IF(OR(AX17=AU17,AND(LEN(AU17)&gt;=4,ISNUMBER(SEARCH(AU17,AX17))),AND(LEN(AX17)&gt;=4,ISNUMBER(SEARCH(AX17,AU17)))),"INVALID – verifier must be a different, named person (not the PIC or a role)",IF(BH17=1,"INVALID – result not yet available (awaiting / TBC)",IF(BV17=1,"INVALID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future",IF(AND(ISNUMBER(BY17),AG17&lt;BY17),IF(H17="Physical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t="n">
        <f aca="false">IF(ISNA(MATCH(TRIM(S17),L_EvidenceType,0)),0,BZ17)</f>
        <v>0</v>
      </c>
      <c r="BM17" s="61" t="str">
        <f aca="false">SUBSTITUTE(SUBSTITUTE(SUBSTITUTE(SUBSTITUTE(SUBSTITUTE(SUBSTITUTE(SUBSTITUTE(SUBSTITUTE(SUBSTITUTE(LOWER(Z17&amp;""),"1","0"),"2","0"),"3","0"),"4","0"),"5","0"),"6","0"),"7","0"),"8","0"),"9","0")</f>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jan",""),"feb",""),"mar",""),"apr",""),"may",""),"jun",""),"jul",""),"aug",""),"sep",""),"oct",""),"nov",""),"dec",""),"hrs",""),"hr",""),"lt",""),"utc",""),"am",""),"pm",""),"rev",""),"ver",""),"b","a"),"c","a"),"d","a"),"e","a"),"f","a"),"g","a"),"h","a"),"i","a"),"j","a"),"k","a"),"l","a"),"m","a"),"n","a"),"o","a"),"p","a"),"q","a"),"r","a"),"s","a"),"t","a"),"u","a"),"v","a"),"w","a"),"x","a"),"y","a"),"z","a")</f>
        <v/>
      </c>
      <c r="BO17" s="61" t="str">
        <f aca="false">SUBSTITUTE(SUBSTITUTE(SUBSTITUTE(SUBSTITUTE(SUBSTITUTE(SUBSTITUTE(SUBSTITUTE(SUBSTITUTE(SUBSTITUTE(LOWER(W17&amp;""),"1","0"),"2","0"),"3","0"),"4","0"),"5","0"),"6","0"),"7","0"),"8","0"),"9","0")</f>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c>
      <c r="BQ17" s="61" t="n">
        <f aca="false">IFERROR(IF(AND(ISERROR(SEARCH(" mh"," "&amp;LOWER(W17))),ISNA(MATCH(LEFT(TRIM(BP17),255),{"0000a","000a","00a","0000aa","000aa","00.00.0000","00/00/0000","00-00-0000","0000-00-00","00.00.00","00/00/00","00-00-00","0.00.0000","0/00/0000","0-00-0000"},0)),OR(SUMPRODUCT(--ISNUMBER(SEARCH({"a0","a-0","a_0","a/0","a.0","a#0","0a","0-a","0_a","0/a"},BP17)))&gt;0,ISNUMBER(SEARCH("000000",BP17)))),1,0),0)</f>
        <v>0</v>
      </c>
      <c r="BR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supervisor",""),"inspector",""),"controller",""),"executive",""),"catering",""),"manager",""),"officer",""),"caterer",""),"station",""),"captain",""),"verified",""),"verifier",""),"checked",""),"senior",""),"leader",""),"cabin",""),"staff",""),"crew",""),"team",""),"duty",""),"lead",""),"head",""),"chef",""),"pasb",""),"mcat",""),"magcs",""),"qaqc",""),"ccic",""),"cic",""),"csm",""),"ops",""),"pic",""),"self",""),"qa",""),"qc",""),"by",""),"sr",""))</f>
        <v>0</v>
      </c>
      <c r="BS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supervisor",""),"inspector",""),"controller",""),"executive",""),"catering",""),"manager",""),"officer",""),"caterer",""),"station",""),"captain",""),"verified",""),"verifier",""),"checked",""),"senior",""),"leader",""),"cabin",""),"staff",""),"crew",""),"team",""),"duty",""),"lead",""),"head",""),"chef",""),"pasb",""),"mcat",""),"magcs",""),"qaqc",""),"ccic",""),"cic",""),"csm",""),"ops",""),"pic",""),"self",""),"qa",""),"qc",""),"by",""),"sr",""))</f>
        <v>0</v>
      </c>
      <c r="BT17" s="61"/>
      <c r="BU17" s="61"/>
      <c r="BV17" s="61" t="n">
        <f aca="false">0</f>
        <v>0</v>
      </c>
      <c r="BW17" s="61"/>
      <c r="BX17" s="61"/>
      <c r="BY17" s="62" t="n">
        <f aca="false">Q17-T12EarlyH/24</f>
        <v>46302.8576388889</v>
      </c>
      <c r="BZ17" s="61" t="n">
        <f aca="false">IFERROR(IF(IF(TRIM(S17)="Link / file path",AND(LEN(TRIM(Z17))&gt;=5,SUMPRODUCT(--ISNUMBER(SEARCH({"http","www.","\\",":\",".pdf",".jpg",".jpeg",".png",".heic",".xls",".doc",".msg",".eml",".ppt",".txt",".zip"},Z17)))&gt;0),AND(ISERROR(FIND(" ",TRIM(Z17))),NOT(OR(LOWER(TRIM(Z17))=LOWER(Flights!$F$5),AND(LEFT(LOWER(TRIM(Z17)),2)="mh",(LEN(BN17)-LEN(SUBSTITUTE(BN17,"a","")))&lt;=2))),NOT(ISNUMBER(MATCH(LEFT(BN17,255),{"0000a","000a","00a","0000aa","000aa","00.00.0000","00/00/0000","00-00-0000","0000-00-00","00.00.00","00/00/00","00-00-00","0.00.0000","0/00/0000","0-00-0000"},0))),OR(AND((LEN(BN17)-LEN(SUBSTITUTE(BN17,"a","")))&gt;=1,(LEN(BN17)-LEN(SUBSTITUTE(BN17,"0","")))&gt;=2,SUMPRODUCT(--ISNUMBER(SEARCH({"a0","a-0","a_0","a/0","a.0","a#0","0a","0-a","0_a","0/a"},BN17)))&gt;0),AND((LEN(BN17)-LEN(SUBSTITUTE(BN17,"a","")))=0,(LEN(BN17)-LEN(SUBSTITUTE(BN17,"0","")))&gt;=5)))),1,0),0)</f>
        <v>0</v>
      </c>
    </row>
    <row r="18" customFormat="false" ht="39.75" hidden="false" customHeight="true" outlineLevel="0" collapsed="false">
      <c r="A18" s="57" t="s">
        <v>430</v>
      </c>
      <c r="B18" s="57" t="s">
        <v>183</v>
      </c>
      <c r="C18" s="57" t="str">
        <f aca="false">Flights!$F$5</f>
        <v>MH0001</v>
      </c>
      <c r="D18" s="58" t="n">
        <f aca="false">Flights!$D$5</f>
        <v>46303</v>
      </c>
      <c r="E18" s="57" t="str">
        <f aca="false">Flights!$G$5&amp;"-"&amp;Flights!$H$5</f>
        <v>LHR-KUL</v>
      </c>
      <c r="F18" s="57" t="str">
        <f aca="false">Flights!$K$5</f>
        <v>EY</v>
      </c>
      <c r="G18" s="57" t="s">
        <v>420</v>
      </c>
      <c r="H18" s="57" t="s">
        <v>378</v>
      </c>
      <c r="I18" s="57" t="s">
        <v>428</v>
      </c>
      <c r="J18" s="57" t="s">
        <v>431</v>
      </c>
      <c r="K18" s="67"/>
      <c r="L18" s="67" t="s">
        <v>422</v>
      </c>
      <c r="M18" s="67"/>
      <c r="N18" s="67" t="s">
        <v>383</v>
      </c>
      <c r="O18" s="67" t="s">
        <v>423</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60"/>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open",IF(AND(NOT(OR(LEN(AZ18)&lt;15,ISNUMBER(MATCH(AZ18,L_Placeholder,0)))),BK18=0,NOT(OR(LEN(AU18)&lt;2,ISNUMBER(MATCH(AU18,L_Placeholder,0)))),NOT(OR(LEN(AX18)&lt;2,ISNUMBER(MATCH(AX18,L_Placeholder,0)))),TRIM(AE18)&lt;&gt;TRIM(T18)),"N/A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missing",IF(OR(OR(LEN(AU18)&lt;2,ISNUMBER(MATCH(AU18,L_Placeholder,0))),BR18&lt;3),"INVALID – PIC missing or not a named person (a role such as QA / CSM is not a name)",IF(OR(LEN(AV18)&lt;2,ISNUMBER(MATCH(AV18,L_Placeholder,0))),"INVALID – result / assessment missing",IF(OR(OR(LEN(AW18)&lt;3,ISNUMBER(MATCH(AW18,L_Placeholder,0))),SUMPRODUCT(--ISNUMBER(SEARCH(" "&amp;L_EvidencePhrase&amp;" ",BD18)))&gt;0,BI18=1),"INVALID – evidence missing, placeholder or not yet on file",IF(ISNA(MATCH(TRIM(S18),L_EvidenceType,0)),"INVALID – choose the evidence type from the list (column S)",IF(BL18=0,"INVALID – evidence ID must be the record's ID only (e.g. SF-2210, IMG_2231, 1045521), or a link / path for links",IF(OR(OR(LEN(AX18)&lt;2,ISNUMBER(MATCH(AX18,L_Placeholder,0))),BS18&lt;3),"INVALID – verifier missing or not a named person (a role such as QA / CSM is not a name)",IF(OR(AX18=AU18,AND(LEN(AU18)&gt;=4,ISNUMBER(SEARCH(AU18,AX18))),AND(LEN(AX18)&gt;=4,ISNUMBER(SEARCH(AX18,AU18)))),"INVALID – verifier must be a different, named person (not the PIC or a role)",IF(BH18=1,"INVALID – result not yet available (awaiting / TBC)",IF(BV18=1,"INVALID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future",IF(AND(ISNUMBER(BY18),AG18&lt;BY18),IF(H18="Physical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t="n">
        <f aca="false">IF(ISNA(MATCH(TRIM(S18),L_EvidenceType,0)),0,BZ18)</f>
        <v>0</v>
      </c>
      <c r="BM18" s="61" t="str">
        <f aca="false">SUBSTITUTE(SUBSTITUTE(SUBSTITUTE(SUBSTITUTE(SUBSTITUTE(SUBSTITUTE(SUBSTITUTE(SUBSTITUTE(SUBSTITUTE(LOWER(Z18&amp;""),"1","0"),"2","0"),"3","0"),"4","0"),"5","0"),"6","0"),"7","0"),"8","0"),"9","0")</f>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jan",""),"feb",""),"mar",""),"apr",""),"may",""),"jun",""),"jul",""),"aug",""),"sep",""),"oct",""),"nov",""),"dec",""),"hrs",""),"hr",""),"lt",""),"utc",""),"am",""),"pm",""),"rev",""),"ver",""),"b","a"),"c","a"),"d","a"),"e","a"),"f","a"),"g","a"),"h","a"),"i","a"),"j","a"),"k","a"),"l","a"),"m","a"),"n","a"),"o","a"),"p","a"),"q","a"),"r","a"),"s","a"),"t","a"),"u","a"),"v","a"),"w","a"),"x","a"),"y","a"),"z","a")</f>
        <v/>
      </c>
      <c r="BO18" s="61" t="str">
        <f aca="false">SUBSTITUTE(SUBSTITUTE(SUBSTITUTE(SUBSTITUTE(SUBSTITUTE(SUBSTITUTE(SUBSTITUTE(SUBSTITUTE(SUBSTITUTE(LOWER(W18&amp;""),"1","0"),"2","0"),"3","0"),"4","0"),"5","0"),"6","0"),"7","0"),"8","0"),"9","0")</f>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c>
      <c r="BQ18" s="61" t="n">
        <f aca="false">IFERROR(IF(AND(ISERROR(SEARCH(" mh"," "&amp;LOWER(W18))),ISNA(MATCH(LEFT(TRIM(BP18),255),{"0000a","000a","00a","0000aa","000aa","00.00.0000","00/00/0000","00-00-0000","0000-00-00","00.00.00","00/00/00","00-00-00","0.00.0000","0/00/0000","0-00-0000"},0)),OR(SUMPRODUCT(--ISNUMBER(SEARCH({"a0","a-0","a_0","a/0","a.0","a#0","0a","0-a","0_a","0/a"},BP18)))&gt;0,ISNUMBER(SEARCH("000000",BP18)))),1,0),0)</f>
        <v>0</v>
      </c>
      <c r="BR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supervisor",""),"inspector",""),"controller",""),"executive",""),"catering",""),"manager",""),"officer",""),"caterer",""),"station",""),"captain",""),"verified",""),"verifier",""),"checked",""),"senior",""),"leader",""),"cabin",""),"staff",""),"crew",""),"team",""),"duty",""),"lead",""),"head",""),"chef",""),"pasb",""),"mcat",""),"magcs",""),"qaqc",""),"ccic",""),"cic",""),"csm",""),"ops",""),"pic",""),"self",""),"qa",""),"qc",""),"by",""),"sr",""))</f>
        <v>0</v>
      </c>
      <c r="BS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supervisor",""),"inspector",""),"controller",""),"executive",""),"catering",""),"manager",""),"officer",""),"caterer",""),"station",""),"captain",""),"verified",""),"verifier",""),"checked",""),"senior",""),"leader",""),"cabin",""),"staff",""),"crew",""),"team",""),"duty",""),"lead",""),"head",""),"chef",""),"pasb",""),"mcat",""),"magcs",""),"qaqc",""),"ccic",""),"cic",""),"csm",""),"ops",""),"pic",""),"self",""),"qa",""),"qc",""),"by",""),"sr",""))</f>
        <v>0</v>
      </c>
      <c r="BT18" s="61"/>
      <c r="BU18" s="61"/>
      <c r="BV18" s="61" t="n">
        <f aca="false">0</f>
        <v>0</v>
      </c>
      <c r="BW18" s="61"/>
      <c r="BX18" s="61"/>
      <c r="BY18" s="62" t="n">
        <f aca="false">Q18-T12EarlyH/24</f>
        <v>46302.8576388889</v>
      </c>
      <c r="BZ18" s="61" t="n">
        <f aca="false">IFERROR(IF(IF(TRIM(S18)="Link / file path",AND(LEN(TRIM(Z18))&gt;=5,SUMPRODUCT(--ISNUMBER(SEARCH({"http","www.","\\",":\",".pdf",".jpg",".jpeg",".png",".heic",".xls",".doc",".msg",".eml",".ppt",".txt",".zip"},Z18)))&gt;0),AND(ISERROR(FIND(" ",TRIM(Z18))),NOT(OR(LOWER(TRIM(Z18))=LOWER(Flights!$F$5),AND(LEFT(LOWER(TRIM(Z18)),2)="mh",(LEN(BN18)-LEN(SUBSTITUTE(BN18,"a","")))&lt;=2))),NOT(ISNUMBER(MATCH(LEFT(BN18,255),{"0000a","000a","00a","0000aa","000aa","00.00.0000","00/00/0000","00-00-0000","0000-00-00","00.00.00","00/00/00","00-00-00","0.00.0000","0/00/0000","0-00-0000"},0))),OR(AND((LEN(BN18)-LEN(SUBSTITUTE(BN18,"a","")))&gt;=1,(LEN(BN18)-LEN(SUBSTITUTE(BN18,"0","")))&gt;=2,SUMPRODUCT(--ISNUMBER(SEARCH({"a0","a-0","a_0","a/0","a.0","a#0","0a","0-a","0_a","0/a"},BN18)))&gt;0),AND((LEN(BN18)-LEN(SUBSTITUTE(BN18,"a","")))=0,(LEN(BN18)-LEN(SUBSTITUTE(BN18,"0","")))&gt;=5)))),1,0),0)</f>
        <v>0</v>
      </c>
    </row>
    <row r="19" customFormat="false" ht="39.75" hidden="false" customHeight="true" outlineLevel="0" collapsed="false">
      <c r="A19" s="57" t="s">
        <v>432</v>
      </c>
      <c r="B19" s="57" t="s">
        <v>183</v>
      </c>
      <c r="C19" s="57" t="str">
        <f aca="false">Flights!$F$5</f>
        <v>MH0001</v>
      </c>
      <c r="D19" s="58" t="n">
        <f aca="false">Flights!$D$5</f>
        <v>46303</v>
      </c>
      <c r="E19" s="57" t="str">
        <f aca="false">Flights!$G$5&amp;"-"&amp;Flights!$H$5</f>
        <v>LHR-KUL</v>
      </c>
      <c r="F19" s="57" t="str">
        <f aca="false">Flights!$K$5</f>
        <v>EY</v>
      </c>
      <c r="G19" s="57" t="s">
        <v>420</v>
      </c>
      <c r="H19" s="57" t="s">
        <v>378</v>
      </c>
      <c r="I19" s="57" t="s">
        <v>428</v>
      </c>
      <c r="J19" s="57" t="s">
        <v>433</v>
      </c>
      <c r="K19" s="67"/>
      <c r="L19" s="67" t="s">
        <v>422</v>
      </c>
      <c r="M19" s="67"/>
      <c r="N19" s="67" t="s">
        <v>383</v>
      </c>
      <c r="O19" s="67" t="s">
        <v>423</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60"/>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open",IF(AND(NOT(OR(LEN(AZ19)&lt;15,ISNUMBER(MATCH(AZ19,L_Placeholder,0)))),BK19=0,NOT(OR(LEN(AU19)&lt;2,ISNUMBER(MATCH(AU19,L_Placeholder,0)))),NOT(OR(LEN(AX19)&lt;2,ISNUMBER(MATCH(AX19,L_Placeholder,0)))),TRIM(AE19)&lt;&gt;TRIM(T19)),"N/A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missing",IF(OR(OR(LEN(AU19)&lt;2,ISNUMBER(MATCH(AU19,L_Placeholder,0))),BR19&lt;3),"INVALID – PIC missing or not a named person (a role such as QA / CSM is not a name)",IF(OR(LEN(AV19)&lt;2,ISNUMBER(MATCH(AV19,L_Placeholder,0))),"INVALID – result / assessment missing",IF(OR(OR(LEN(AW19)&lt;3,ISNUMBER(MATCH(AW19,L_Placeholder,0))),SUMPRODUCT(--ISNUMBER(SEARCH(" "&amp;L_EvidencePhrase&amp;" ",BD19)))&gt;0,BI19=1),"INVALID – evidence missing, placeholder or not yet on file",IF(ISNA(MATCH(TRIM(S19),L_EvidenceType,0)),"INVALID – choose the evidence type from the list (column S)",IF(BL19=0,"INVALID – evidence ID must be the record's ID only (e.g. SF-2210, IMG_2231, 1045521), or a link / path for links",IF(OR(OR(LEN(AX19)&lt;2,ISNUMBER(MATCH(AX19,L_Placeholder,0))),BS19&lt;3),"INVALID – verifier missing or not a named person (a role such as QA / CSM is not a name)",IF(OR(AX19=AU19,AND(LEN(AU19)&gt;=4,ISNUMBER(SEARCH(AU19,AX19))),AND(LEN(AX19)&gt;=4,ISNUMBER(SEARCH(AX19,AU19)))),"INVALID – verifier must be a different, named person (not the PIC or a role)",IF(BH19=1,"INVALID – result not yet available (awaiting / TBC)",IF(BV19=1,"INVALID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future",IF(AND(ISNUMBER(BY19),AG19&lt;BY19),IF(H19="Physical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t="n">
        <f aca="false">IF(ISNA(MATCH(TRIM(S19),L_EvidenceType,0)),0,BZ19)</f>
        <v>0</v>
      </c>
      <c r="BM19" s="61" t="str">
        <f aca="false">SUBSTITUTE(SUBSTITUTE(SUBSTITUTE(SUBSTITUTE(SUBSTITUTE(SUBSTITUTE(SUBSTITUTE(SUBSTITUTE(SUBSTITUTE(LOWER(Z19&amp;""),"1","0"),"2","0"),"3","0"),"4","0"),"5","0"),"6","0"),"7","0"),"8","0"),"9","0")</f>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jan",""),"feb",""),"mar",""),"apr",""),"may",""),"jun",""),"jul",""),"aug",""),"sep",""),"oct",""),"nov",""),"dec",""),"hrs",""),"hr",""),"lt",""),"utc",""),"am",""),"pm",""),"rev",""),"ver",""),"b","a"),"c","a"),"d","a"),"e","a"),"f","a"),"g","a"),"h","a"),"i","a"),"j","a"),"k","a"),"l","a"),"m","a"),"n","a"),"o","a"),"p","a"),"q","a"),"r","a"),"s","a"),"t","a"),"u","a"),"v","a"),"w","a"),"x","a"),"y","a"),"z","a")</f>
        <v/>
      </c>
      <c r="BO19" s="61" t="str">
        <f aca="false">SUBSTITUTE(SUBSTITUTE(SUBSTITUTE(SUBSTITUTE(SUBSTITUTE(SUBSTITUTE(SUBSTITUTE(SUBSTITUTE(SUBSTITUTE(LOWER(W19&amp;""),"1","0"),"2","0"),"3","0"),"4","0"),"5","0"),"6","0"),"7","0"),"8","0"),"9","0")</f>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c>
      <c r="BQ19" s="61" t="n">
        <f aca="false">IFERROR(IF(AND(ISERROR(SEARCH(" mh"," "&amp;LOWER(W19))),ISNA(MATCH(LEFT(TRIM(BP19),255),{"0000a","000a","00a","0000aa","000aa","00.00.0000","00/00/0000","00-00-0000","0000-00-00","00.00.00","00/00/00","00-00-00","0.00.0000","0/00/0000","0-00-0000"},0)),OR(SUMPRODUCT(--ISNUMBER(SEARCH({"a0","a-0","a_0","a/0","a.0","a#0","0a","0-a","0_a","0/a"},BP19)))&gt;0,ISNUMBER(SEARCH("000000",BP19)))),1,0),0)</f>
        <v>0</v>
      </c>
      <c r="BR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supervisor",""),"inspector",""),"controller",""),"executive",""),"catering",""),"manager",""),"officer",""),"caterer",""),"station",""),"captain",""),"verified",""),"verifier",""),"checked",""),"senior",""),"leader",""),"cabin",""),"staff",""),"crew",""),"team",""),"duty",""),"lead",""),"head",""),"chef",""),"pasb",""),"mcat",""),"magcs",""),"qaqc",""),"ccic",""),"cic",""),"csm",""),"ops",""),"pic",""),"self",""),"qa",""),"qc",""),"by",""),"sr",""))</f>
        <v>0</v>
      </c>
      <c r="BS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supervisor",""),"inspector",""),"controller",""),"executive",""),"catering",""),"manager",""),"officer",""),"caterer",""),"station",""),"captain",""),"verified",""),"verifier",""),"checked",""),"senior",""),"leader",""),"cabin",""),"staff",""),"crew",""),"team",""),"duty",""),"lead",""),"head",""),"chef",""),"pasb",""),"mcat",""),"magcs",""),"qaqc",""),"ccic",""),"cic",""),"csm",""),"ops",""),"pic",""),"self",""),"qa",""),"qc",""),"by",""),"sr",""))</f>
        <v>0</v>
      </c>
      <c r="BT19" s="61"/>
      <c r="BU19" s="61"/>
      <c r="BV19" s="61" t="n">
        <f aca="false">0</f>
        <v>0</v>
      </c>
      <c r="BW19" s="61"/>
      <c r="BX19" s="61"/>
      <c r="BY19" s="62" t="n">
        <f aca="false">Q19-T12EarlyH/24</f>
        <v>46302.8576388889</v>
      </c>
      <c r="BZ19" s="61" t="n">
        <f aca="false">IFERROR(IF(IF(TRIM(S19)="Link / file path",AND(LEN(TRIM(Z19))&gt;=5,SUMPRODUCT(--ISNUMBER(SEARCH({"http","www.","\\",":\",".pdf",".jpg",".jpeg",".png",".heic",".xls",".doc",".msg",".eml",".ppt",".txt",".zip"},Z19)))&gt;0),AND(ISERROR(FIND(" ",TRIM(Z19))),NOT(OR(LOWER(TRIM(Z19))=LOWER(Flights!$F$5),AND(LEFT(LOWER(TRIM(Z19)),2)="mh",(LEN(BN19)-LEN(SUBSTITUTE(BN19,"a","")))&lt;=2))),NOT(ISNUMBER(MATCH(LEFT(BN19,255),{"0000a","000a","00a","0000aa","000aa","00.00.0000","00/00/0000","00-00-0000","0000-00-00","00.00.00","00/00/00","00-00-00","0.00.0000","0/00/0000","0-00-0000"},0))),OR(AND((LEN(BN19)-LEN(SUBSTITUTE(BN19,"a","")))&gt;=1,(LEN(BN19)-LEN(SUBSTITUTE(BN19,"0","")))&gt;=2,SUMPRODUCT(--ISNUMBER(SEARCH({"a0","a-0","a_0","a/0","a.0","a#0","0a","0-a","0_a","0/a"},BN19)))&gt;0),AND((LEN(BN19)-LEN(SUBSTITUTE(BN19,"a","")))=0,(LEN(BN19)-LEN(SUBSTITUTE(BN19,"0","")))&gt;=5)))),1,0),0)</f>
        <v>0</v>
      </c>
    </row>
    <row r="20" customFormat="false" ht="141" hidden="false" customHeight="true" outlineLevel="0" collapsed="false">
      <c r="A20" s="57" t="s">
        <v>434</v>
      </c>
      <c r="B20" s="57" t="s">
        <v>183</v>
      </c>
      <c r="C20" s="57" t="str">
        <f aca="false">Flights!$F$5</f>
        <v>MH0001</v>
      </c>
      <c r="D20" s="58" t="n">
        <f aca="false">Flights!$D$5</f>
        <v>46303</v>
      </c>
      <c r="E20" s="57" t="str">
        <f aca="false">Flights!$G$5&amp;"-"&amp;Flights!$H$5</f>
        <v>LHR-KUL</v>
      </c>
      <c r="F20" s="57" t="str">
        <f aca="false">Flights!$K$5</f>
        <v>EY</v>
      </c>
      <c r="G20" s="57" t="s">
        <v>420</v>
      </c>
      <c r="H20" s="57" t="s">
        <v>378</v>
      </c>
      <c r="I20" s="57" t="s">
        <v>428</v>
      </c>
      <c r="J20" s="57" t="s">
        <v>435</v>
      </c>
      <c r="K20" s="67" t="s">
        <v>436</v>
      </c>
      <c r="L20" s="67" t="s">
        <v>422</v>
      </c>
      <c r="M20" s="67"/>
      <c r="N20" s="67" t="s">
        <v>383</v>
      </c>
      <c r="O20" s="67" t="s">
        <v>423</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60"/>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open",IF(AND(NOT(OR(LEN(AZ20)&lt;15,ISNUMBER(MATCH(AZ20,L_Placeholder,0)))),BK20=0,NOT(OR(LEN(AU20)&lt;2,ISNUMBER(MATCH(AU20,L_Placeholder,0)))),NOT(OR(LEN(AX20)&lt;2,ISNUMBER(MATCH(AX20,L_Placeholder,0)))),TRIM(AE20)&lt;&gt;TRIM(T20)),"N/A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missing",IF(OR(OR(LEN(AU20)&lt;2,ISNUMBER(MATCH(AU20,L_Placeholder,0))),BR20&lt;3),"INVALID – PIC missing or not a named person (a role such as QA / CSM is not a name)",IF(OR(LEN(AV20)&lt;2,ISNUMBER(MATCH(AV20,L_Placeholder,0))),"INVALID – result / assessment missing",IF(OR(OR(LEN(AW20)&lt;3,ISNUMBER(MATCH(AW20,L_Placeholder,0))),SUMPRODUCT(--ISNUMBER(SEARCH(" "&amp;L_EvidencePhrase&amp;" ",BD20)))&gt;0,BI20=1),"INVALID – evidence missing, placeholder or not yet on file",IF(ISNA(MATCH(TRIM(S20),L_EvidenceType,0)),"INVALID – choose the evidence type from the list (column S)",IF(BL20=0,"INVALID – evidence ID must be the record's ID only (e.g. SF-2210, IMG_2231, 1045521), or a link / path for links",IF(OR(OR(LEN(AX20)&lt;2,ISNUMBER(MATCH(AX20,L_Placeholder,0))),BS20&lt;3),"INVALID – verifier missing or not a named person (a role such as QA / CSM is not a name)",IF(OR(AX20=AU20,AND(LEN(AU20)&gt;=4,ISNUMBER(SEARCH(AU20,AX20))),AND(LEN(AX20)&gt;=4,ISNUMBER(SEARCH(AX20,AU20)))),"INVALID – verifier must be a different, named person (not the PIC or a role)",IF(BH20=1,"INVALID – result not yet available (awaiting / TBC)",IF(BV20=1,"INVALID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future",IF(AND(ISNUMBER(BY20),AG20&lt;BY20),IF(H20="Physical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t="n">
        <f aca="false">IF(ISNA(MATCH(TRIM(S20),L_EvidenceType,0)),0,BZ20)</f>
        <v>0</v>
      </c>
      <c r="BM20" s="61" t="str">
        <f aca="false">SUBSTITUTE(SUBSTITUTE(SUBSTITUTE(SUBSTITUTE(SUBSTITUTE(SUBSTITUTE(SUBSTITUTE(SUBSTITUTE(SUBSTITUTE(LOWER(Z20&amp;""),"1","0"),"2","0"),"3","0"),"4","0"),"5","0"),"6","0"),"7","0"),"8","0"),"9","0")</f>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jan",""),"feb",""),"mar",""),"apr",""),"may",""),"jun",""),"jul",""),"aug",""),"sep",""),"oct",""),"nov",""),"dec",""),"hrs",""),"hr",""),"lt",""),"utc",""),"am",""),"pm",""),"rev",""),"ver",""),"b","a"),"c","a"),"d","a"),"e","a"),"f","a"),"g","a"),"h","a"),"i","a"),"j","a"),"k","a"),"l","a"),"m","a"),"n","a"),"o","a"),"p","a"),"q","a"),"r","a"),"s","a"),"t","a"),"u","a"),"v","a"),"w","a"),"x","a"),"y","a"),"z","a")</f>
        <v/>
      </c>
      <c r="BO20" s="61" t="str">
        <f aca="false">SUBSTITUTE(SUBSTITUTE(SUBSTITUTE(SUBSTITUTE(SUBSTITUTE(SUBSTITUTE(SUBSTITUTE(SUBSTITUTE(SUBSTITUTE(LOWER(W20&amp;""),"1","0"),"2","0"),"3","0"),"4","0"),"5","0"),"6","0"),"7","0"),"8","0"),"9","0")</f>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c>
      <c r="BQ20" s="61" t="n">
        <f aca="false">IFERROR(IF(AND(ISERROR(SEARCH(" mh"," "&amp;LOWER(W20))),ISNA(MATCH(LEFT(TRIM(BP20),255),{"0000a","000a","00a","0000aa","000aa","00.00.0000","00/00/0000","00-00-0000","0000-00-00","00.00.00","00/00/00","00-00-00","0.00.0000","0/00/0000","0-00-0000"},0)),OR(SUMPRODUCT(--ISNUMBER(SEARCH({"a0","a-0","a_0","a/0","a.0","a#0","0a","0-a","0_a","0/a"},BP20)))&gt;0,ISNUMBER(SEARCH("000000",BP20)))),1,0),0)</f>
        <v>0</v>
      </c>
      <c r="BR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supervisor",""),"inspector",""),"controller",""),"executive",""),"catering",""),"manager",""),"officer",""),"caterer",""),"station",""),"captain",""),"verified",""),"verifier",""),"checked",""),"senior",""),"leader",""),"cabin",""),"staff",""),"crew",""),"team",""),"duty",""),"lead",""),"head",""),"chef",""),"pasb",""),"mcat",""),"magcs",""),"qaqc",""),"ccic",""),"cic",""),"csm",""),"ops",""),"pic",""),"self",""),"qa",""),"qc",""),"by",""),"sr",""))</f>
        <v>0</v>
      </c>
      <c r="BS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supervisor",""),"inspector",""),"controller",""),"executive",""),"catering",""),"manager",""),"officer",""),"caterer",""),"station",""),"captain",""),"verified",""),"verifier",""),"checked",""),"senior",""),"leader",""),"cabin",""),"staff",""),"crew",""),"team",""),"duty",""),"lead",""),"head",""),"chef",""),"pasb",""),"mcat",""),"magcs",""),"qaqc",""),"ccic",""),"cic",""),"csm",""),"ops",""),"pic",""),"self",""),"qa",""),"qc",""),"by",""),"sr",""))</f>
        <v>0</v>
      </c>
      <c r="BT20" s="61"/>
      <c r="BU20" s="61"/>
      <c r="BV20" s="61" t="n">
        <f aca="false">0</f>
        <v>0</v>
      </c>
      <c r="BW20" s="61"/>
      <c r="BX20" s="61"/>
      <c r="BY20" s="62" t="n">
        <f aca="false">Q20-T12EarlyH/24</f>
        <v>46302.8576388889</v>
      </c>
      <c r="BZ20" s="61" t="n">
        <f aca="false">IFERROR(IF(IF(TRIM(S20)="Link / file path",AND(LEN(TRIM(Z20))&gt;=5,SUMPRODUCT(--ISNUMBER(SEARCH({"http","www.","\\",":\",".pdf",".jpg",".jpeg",".png",".heic",".xls",".doc",".msg",".eml",".ppt",".txt",".zip"},Z20)))&gt;0),AND(ISERROR(FIND(" ",TRIM(Z20))),NOT(OR(LOWER(TRIM(Z20))=LOWER(Flights!$F$5),AND(LEFT(LOWER(TRIM(Z20)),2)="mh",(LEN(BN20)-LEN(SUBSTITUTE(BN20,"a","")))&lt;=2))),NOT(ISNUMBER(MATCH(LEFT(BN20,255),{"0000a","000a","00a","0000aa","000aa","00.00.0000","00/00/0000","00-00-0000","0000-00-00","00.00.00","00/00/00","00-00-00","0.00.0000","0/00/0000","0-00-0000"},0))),OR(AND((LEN(BN20)-LEN(SUBSTITUTE(BN20,"a","")))&gt;=1,(LEN(BN20)-LEN(SUBSTITUTE(BN20,"0","")))&gt;=2,SUMPRODUCT(--ISNUMBER(SEARCH({"a0","a-0","a_0","a/0","a.0","a#0","0a","0-a","0_a","0/a"},BN20)))&gt;0),AND((LEN(BN20)-LEN(SUBSTITUTE(BN20,"a","")))=0,(LEN(BN20)-LEN(SUBSTITUTE(BN20,"0","")))&gt;=5)))),1,0),0)</f>
        <v>0</v>
      </c>
    </row>
    <row r="21" customFormat="false" ht="39.75" hidden="false" customHeight="true" outlineLevel="0" collapsed="false">
      <c r="A21" s="57" t="s">
        <v>437</v>
      </c>
      <c r="B21" s="57" t="s">
        <v>183</v>
      </c>
      <c r="C21" s="57" t="str">
        <f aca="false">Flights!$F$5</f>
        <v>MH0001</v>
      </c>
      <c r="D21" s="58" t="n">
        <f aca="false">Flights!$D$5</f>
        <v>46303</v>
      </c>
      <c r="E21" s="57" t="str">
        <f aca="false">Flights!$G$5&amp;"-"&amp;Flights!$H$5</f>
        <v>LHR-KUL</v>
      </c>
      <c r="F21" s="57" t="str">
        <f aca="false">Flights!$K$5</f>
        <v>EY</v>
      </c>
      <c r="G21" s="57" t="s">
        <v>420</v>
      </c>
      <c r="H21" s="57" t="s">
        <v>378</v>
      </c>
      <c r="I21" s="57" t="s">
        <v>428</v>
      </c>
      <c r="J21" s="57" t="s">
        <v>438</v>
      </c>
      <c r="K21" s="67"/>
      <c r="L21" s="67" t="s">
        <v>422</v>
      </c>
      <c r="M21" s="67"/>
      <c r="N21" s="67" t="s">
        <v>383</v>
      </c>
      <c r="O21" s="67" t="s">
        <v>423</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60"/>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open",IF(AND(NOT(OR(LEN(AZ21)&lt;15,ISNUMBER(MATCH(AZ21,L_Placeholder,0)))),BK21=0,NOT(OR(LEN(AU21)&lt;2,ISNUMBER(MATCH(AU21,L_Placeholder,0)))),NOT(OR(LEN(AX21)&lt;2,ISNUMBER(MATCH(AX21,L_Placeholder,0)))),TRIM(AE21)&lt;&gt;TRIM(T21)),"N/A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missing",IF(OR(OR(LEN(AU21)&lt;2,ISNUMBER(MATCH(AU21,L_Placeholder,0))),BR21&lt;3),"INVALID – PIC missing or not a named person (a role such as QA / CSM is not a name)",IF(OR(LEN(AV21)&lt;2,ISNUMBER(MATCH(AV21,L_Placeholder,0))),"INVALID – result / assessment missing",IF(OR(OR(LEN(AW21)&lt;3,ISNUMBER(MATCH(AW21,L_Placeholder,0))),SUMPRODUCT(--ISNUMBER(SEARCH(" "&amp;L_EvidencePhrase&amp;" ",BD21)))&gt;0,BI21=1),"INVALID – evidence missing, placeholder or not yet on file",IF(ISNA(MATCH(TRIM(S21),L_EvidenceType,0)),"INVALID – choose the evidence type from the list (column S)",IF(BL21=0,"INVALID – evidence ID must be the record's ID only (e.g. SF-2210, IMG_2231, 1045521), or a link / path for links",IF(OR(OR(LEN(AX21)&lt;2,ISNUMBER(MATCH(AX21,L_Placeholder,0))),BS21&lt;3),"INVALID – verifier missing or not a named person (a role such as QA / CSM is not a name)",IF(OR(AX21=AU21,AND(LEN(AU21)&gt;=4,ISNUMBER(SEARCH(AU21,AX21))),AND(LEN(AX21)&gt;=4,ISNUMBER(SEARCH(AX21,AU21)))),"INVALID – verifier must be a different, named person (not the PIC or a role)",IF(BH21=1,"INVALID – result not yet available (awaiting / TBC)",IF(BV21=1,"INVALID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future",IF(AND(ISNUMBER(BY21),AG21&lt;BY21),IF(H21="Physical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t="n">
        <f aca="false">IF(ISNA(MATCH(TRIM(S21),L_EvidenceType,0)),0,BZ21)</f>
        <v>0</v>
      </c>
      <c r="BM21" s="61" t="str">
        <f aca="false">SUBSTITUTE(SUBSTITUTE(SUBSTITUTE(SUBSTITUTE(SUBSTITUTE(SUBSTITUTE(SUBSTITUTE(SUBSTITUTE(SUBSTITUTE(LOWER(Z21&amp;""),"1","0"),"2","0"),"3","0"),"4","0"),"5","0"),"6","0"),"7","0"),"8","0"),"9","0")</f>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jan",""),"feb",""),"mar",""),"apr",""),"may",""),"jun",""),"jul",""),"aug",""),"sep",""),"oct",""),"nov",""),"dec",""),"hrs",""),"hr",""),"lt",""),"utc",""),"am",""),"pm",""),"rev",""),"ver",""),"b","a"),"c","a"),"d","a"),"e","a"),"f","a"),"g","a"),"h","a"),"i","a"),"j","a"),"k","a"),"l","a"),"m","a"),"n","a"),"o","a"),"p","a"),"q","a"),"r","a"),"s","a"),"t","a"),"u","a"),"v","a"),"w","a"),"x","a"),"y","a"),"z","a")</f>
        <v/>
      </c>
      <c r="BO21" s="61" t="str">
        <f aca="false">SUBSTITUTE(SUBSTITUTE(SUBSTITUTE(SUBSTITUTE(SUBSTITUTE(SUBSTITUTE(SUBSTITUTE(SUBSTITUTE(SUBSTITUTE(LOWER(W21&amp;""),"1","0"),"2","0"),"3","0"),"4","0"),"5","0"),"6","0"),"7","0"),"8","0"),"9","0")</f>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c>
      <c r="BQ21" s="61" t="n">
        <f aca="false">IFERROR(IF(AND(ISERROR(SEARCH(" mh"," "&amp;LOWER(W21))),ISNA(MATCH(LEFT(TRIM(BP21),255),{"0000a","000a","00a","0000aa","000aa","00.00.0000","00/00/0000","00-00-0000","0000-00-00","00.00.00","00/00/00","00-00-00","0.00.0000","0/00/0000","0-00-0000"},0)),OR(SUMPRODUCT(--ISNUMBER(SEARCH({"a0","a-0","a_0","a/0","a.0","a#0","0a","0-a","0_a","0/a"},BP21)))&gt;0,ISNUMBER(SEARCH("000000",BP21)))),1,0),0)</f>
        <v>0</v>
      </c>
      <c r="BR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supervisor",""),"inspector",""),"controller",""),"executive",""),"catering",""),"manager",""),"officer",""),"caterer",""),"station",""),"captain",""),"verified",""),"verifier",""),"checked",""),"senior",""),"leader",""),"cabin",""),"staff",""),"crew",""),"team",""),"duty",""),"lead",""),"head",""),"chef",""),"pasb",""),"mcat",""),"magcs",""),"qaqc",""),"ccic",""),"cic",""),"csm",""),"ops",""),"pic",""),"self",""),"qa",""),"qc",""),"by",""),"sr",""))</f>
        <v>0</v>
      </c>
      <c r="BS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supervisor",""),"inspector",""),"controller",""),"executive",""),"catering",""),"manager",""),"officer",""),"caterer",""),"station",""),"captain",""),"verified",""),"verifier",""),"checked",""),"senior",""),"leader",""),"cabin",""),"staff",""),"crew",""),"team",""),"duty",""),"lead",""),"head",""),"chef",""),"pasb",""),"mcat",""),"magcs",""),"qaqc",""),"ccic",""),"cic",""),"csm",""),"ops",""),"pic",""),"self",""),"qa",""),"qc",""),"by",""),"sr",""))</f>
        <v>0</v>
      </c>
      <c r="BT21" s="61"/>
      <c r="BU21" s="61"/>
      <c r="BV21" s="61" t="n">
        <f aca="false">0</f>
        <v>0</v>
      </c>
      <c r="BW21" s="61"/>
      <c r="BX21" s="61"/>
      <c r="BY21" s="62" t="n">
        <f aca="false">Q21-T12EarlyH/24</f>
        <v>46302.8576388889</v>
      </c>
      <c r="BZ21" s="61" t="n">
        <f aca="false">IFERROR(IF(IF(TRIM(S21)="Link / file path",AND(LEN(TRIM(Z21))&gt;=5,SUMPRODUCT(--ISNUMBER(SEARCH({"http","www.","\\",":\",".pdf",".jpg",".jpeg",".png",".heic",".xls",".doc",".msg",".eml",".ppt",".txt",".zip"},Z21)))&gt;0),AND(ISERROR(FIND(" ",TRIM(Z21))),NOT(OR(LOWER(TRIM(Z21))=LOWER(Flights!$F$5),AND(LEFT(LOWER(TRIM(Z21)),2)="mh",(LEN(BN21)-LEN(SUBSTITUTE(BN21,"a","")))&lt;=2))),NOT(ISNUMBER(MATCH(LEFT(BN21,255),{"0000a","000a","00a","0000aa","000aa","00.00.0000","00/00/0000","00-00-0000","0000-00-00","00.00.00","00/00/00","00-00-00","0.00.0000","0/00/0000","0-00-0000"},0))),OR(AND((LEN(BN21)-LEN(SUBSTITUTE(BN21,"a","")))&gt;=1,(LEN(BN21)-LEN(SUBSTITUTE(BN21,"0","")))&gt;=2,SUMPRODUCT(--ISNUMBER(SEARCH({"a0","a-0","a_0","a/0","a.0","a#0","0a","0-a","0_a","0/a"},BN21)))&gt;0),AND((LEN(BN21)-LEN(SUBSTITUTE(BN21,"a","")))=0,(LEN(BN21)-LEN(SUBSTITUTE(BN21,"0","")))&gt;=5)))),1,0),0)</f>
        <v>0</v>
      </c>
    </row>
    <row r="22" customFormat="false" ht="54" hidden="false" customHeight="true" outlineLevel="0" collapsed="false">
      <c r="A22" s="57" t="s">
        <v>439</v>
      </c>
      <c r="B22" s="57" t="s">
        <v>183</v>
      </c>
      <c r="C22" s="57" t="str">
        <f aca="false">Flights!$F$5</f>
        <v>MH0001</v>
      </c>
      <c r="D22" s="58" t="n">
        <f aca="false">Flights!$D$5</f>
        <v>46303</v>
      </c>
      <c r="E22" s="57" t="str">
        <f aca="false">Flights!$G$5&amp;"-"&amp;Flights!$H$5</f>
        <v>LHR-KUL</v>
      </c>
      <c r="F22" s="57" t="str">
        <f aca="false">Flights!$K$5</f>
        <v>EY</v>
      </c>
      <c r="G22" s="57" t="s">
        <v>420</v>
      </c>
      <c r="H22" s="57" t="s">
        <v>378</v>
      </c>
      <c r="I22" s="57" t="s">
        <v>440</v>
      </c>
      <c r="J22" s="57" t="s">
        <v>441</v>
      </c>
      <c r="K22" s="67" t="s">
        <v>442</v>
      </c>
      <c r="L22" s="67" t="s">
        <v>443</v>
      </c>
      <c r="M22" s="67" t="s">
        <v>186</v>
      </c>
      <c r="N22" s="67" t="s">
        <v>444</v>
      </c>
      <c r="O22" s="67" t="s">
        <v>445</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60"/>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open",IF(AND(NOT(OR(LEN(AZ22)&lt;15,ISNUMBER(MATCH(AZ22,L_Placeholder,0)))),BK22=0,NOT(OR(LEN(AU22)&lt;2,ISNUMBER(MATCH(AU22,L_Placeholder,0)))),NOT(OR(LEN(AX22)&lt;2,ISNUMBER(MATCH(AX22,L_Placeholder,0)))),TRIM(AE22)&lt;&gt;TRIM(T22)),"N/A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missing",IF(OR(OR(LEN(AU22)&lt;2,ISNUMBER(MATCH(AU22,L_Placeholder,0))),BR22&lt;3),"INVALID – PIC missing or not a named person (a role such as QA / CSM is not a name)",IF(OR(LEN(AV22)&lt;2,ISNUMBER(MATCH(AV22,L_Placeholder,0))),"INVALID – result / assessment missing",IF(OR(OR(LEN(AW22)&lt;3,ISNUMBER(MATCH(AW22,L_Placeholder,0))),SUMPRODUCT(--ISNUMBER(SEARCH(" "&amp;L_EvidencePhrase&amp;" ",BD22)))&gt;0,BI22=1),"INVALID – evidence missing, placeholder or not yet on file",IF(ISNA(MATCH(TRIM(S22),L_EvidenceType,0)),"INVALID – choose the evidence type from the list (column S)",IF(BL22=0,"INVALID – evidence ID must be the record's ID only (e.g. SF-2210, IMG_2231, 1045521), or a link / path for links",IF(OR(OR(LEN(AX22)&lt;2,ISNUMBER(MATCH(AX22,L_Placeholder,0))),BS22&lt;3),"INVALID – verifier missing or not a named person (a role such as QA / CSM is not a name)",IF(OR(AX22=AU22,AND(LEN(AU22)&gt;=4,ISNUMBER(SEARCH(AU22,AX22))),AND(LEN(AX22)&gt;=4,ISNUMBER(SEARCH(AX22,AU22)))),"INVALID – verifier must be a different, named person (not the PIC or a role)",IF(BH22=1,"INVALID – result not yet available (awaiting / TBC)",IF(BV22=1,"INVALID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future",IF(AND(ISNUMBER(BY22),AG22&lt;BY22),IF(H22="Physical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t="n">
        <f aca="false">IF(ISNA(MATCH(TRIM(S22),L_EvidenceType,0)),0,BZ22)</f>
        <v>0</v>
      </c>
      <c r="BM22" s="61" t="str">
        <f aca="false">SUBSTITUTE(SUBSTITUTE(SUBSTITUTE(SUBSTITUTE(SUBSTITUTE(SUBSTITUTE(SUBSTITUTE(SUBSTITUTE(SUBSTITUTE(LOWER(Z22&amp;""),"1","0"),"2","0"),"3","0"),"4","0"),"5","0"),"6","0"),"7","0"),"8","0"),"9","0")</f>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jan",""),"feb",""),"mar",""),"apr",""),"may",""),"jun",""),"jul",""),"aug",""),"sep",""),"oct",""),"nov",""),"dec",""),"hrs",""),"hr",""),"lt",""),"utc",""),"am",""),"pm",""),"rev",""),"ver",""),"b","a"),"c","a"),"d","a"),"e","a"),"f","a"),"g","a"),"h","a"),"i","a"),"j","a"),"k","a"),"l","a"),"m","a"),"n","a"),"o","a"),"p","a"),"q","a"),"r","a"),"s","a"),"t","a"),"u","a"),"v","a"),"w","a"),"x","a"),"y","a"),"z","a")</f>
        <v/>
      </c>
      <c r="BO22" s="61" t="str">
        <f aca="false">SUBSTITUTE(SUBSTITUTE(SUBSTITUTE(SUBSTITUTE(SUBSTITUTE(SUBSTITUTE(SUBSTITUTE(SUBSTITUTE(SUBSTITUTE(LOWER(W22&amp;""),"1","0"),"2","0"),"3","0"),"4","0"),"5","0"),"6","0"),"7","0"),"8","0"),"9","0")</f>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c>
      <c r="BQ22" s="61" t="n">
        <f aca="false">IFERROR(IF(AND(ISERROR(SEARCH(" mh"," "&amp;LOWER(W22))),ISNA(MATCH(LEFT(TRIM(BP22),255),{"0000a","000a","00a","0000aa","000aa","00.00.0000","00/00/0000","00-00-0000","0000-00-00","00.00.00","00/00/00","00-00-00","0.00.0000","0/00/0000","0-00-0000"},0)),OR(SUMPRODUCT(--ISNUMBER(SEARCH({"a0","a-0","a_0","a/0","a.0","a#0","0a","0-a","0_a","0/a"},BP22)))&gt;0,ISNUMBER(SEARCH("000000",BP22)))),1,0),0)</f>
        <v>0</v>
      </c>
      <c r="BR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supervisor",""),"inspector",""),"controller",""),"executive",""),"catering",""),"manager",""),"officer",""),"caterer",""),"station",""),"captain",""),"verified",""),"verifier",""),"checked",""),"senior",""),"leader",""),"cabin",""),"staff",""),"crew",""),"team",""),"duty",""),"lead",""),"head",""),"chef",""),"pasb",""),"mcat",""),"magcs",""),"qaqc",""),"ccic",""),"cic",""),"csm",""),"ops",""),"pic",""),"self",""),"qa",""),"qc",""),"by",""),"sr",""))</f>
        <v>0</v>
      </c>
      <c r="BS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supervisor",""),"inspector",""),"controller",""),"executive",""),"catering",""),"manager",""),"officer",""),"caterer",""),"station",""),"captain",""),"verified",""),"verifier",""),"checked",""),"senior",""),"leader",""),"cabin",""),"staff",""),"crew",""),"team",""),"duty",""),"lead",""),"head",""),"chef",""),"pasb",""),"mcat",""),"magcs",""),"qaqc",""),"ccic",""),"cic",""),"csm",""),"ops",""),"pic",""),"self",""),"qa",""),"qc",""),"by",""),"sr",""))</f>
        <v>0</v>
      </c>
      <c r="BT22" s="61"/>
      <c r="BU22" s="61"/>
      <c r="BV22" s="61" t="n">
        <f aca="false">0</f>
        <v>0</v>
      </c>
      <c r="BW22" s="61"/>
      <c r="BX22" s="61"/>
      <c r="BY22" s="62" t="n">
        <f aca="false">Q22-T12EarlyH/24</f>
        <v>46302.8576388889</v>
      </c>
      <c r="BZ22" s="61" t="n">
        <f aca="false">IFERROR(IF(IF(TRIM(S22)="Link / file path",AND(LEN(TRIM(Z22))&gt;=5,SUMPRODUCT(--ISNUMBER(SEARCH({"http","www.","\\",":\",".pdf",".jpg",".jpeg",".png",".heic",".xls",".doc",".msg",".eml",".ppt",".txt",".zip"},Z22)))&gt;0),AND(ISERROR(FIND(" ",TRIM(Z22))),NOT(OR(LOWER(TRIM(Z22))=LOWER(Flights!$F$5),AND(LEFT(LOWER(TRIM(Z22)),2)="mh",(LEN(BN22)-LEN(SUBSTITUTE(BN22,"a","")))&lt;=2))),NOT(ISNUMBER(MATCH(LEFT(BN22,255),{"0000a","000a","00a","0000aa","000aa","00.00.0000","00/00/0000","00-00-0000","0000-00-00","00.00.00","00/00/00","00-00-00","0.00.0000","0/00/0000","0-00-0000"},0))),OR(AND((LEN(BN22)-LEN(SUBSTITUTE(BN22,"a","")))&gt;=1,(LEN(BN22)-LEN(SUBSTITUTE(BN22,"0","")))&gt;=2,SUMPRODUCT(--ISNUMBER(SEARCH({"a0","a-0","a_0","a/0","a.0","a#0","0a","0-a","0_a","0/a"},BN22)))&gt;0),AND((LEN(BN22)-LEN(SUBSTITUTE(BN22,"a","")))=0,(LEN(BN22)-LEN(SUBSTITUTE(BN22,"0","")))&gt;=5)))),1,0),0)</f>
        <v>0</v>
      </c>
    </row>
    <row r="23" customFormat="false" ht="41.25" hidden="false" customHeight="true" outlineLevel="0" collapsed="false">
      <c r="A23" s="57" t="s">
        <v>446</v>
      </c>
      <c r="B23" s="57" t="s">
        <v>183</v>
      </c>
      <c r="C23" s="57" t="str">
        <f aca="false">Flights!$F$5</f>
        <v>MH0001</v>
      </c>
      <c r="D23" s="58" t="n">
        <f aca="false">Flights!$D$5</f>
        <v>46303</v>
      </c>
      <c r="E23" s="57" t="str">
        <f aca="false">Flights!$G$5&amp;"-"&amp;Flights!$H$5</f>
        <v>LHR-KUL</v>
      </c>
      <c r="F23" s="57" t="str">
        <f aca="false">Flights!$K$5</f>
        <v>EY</v>
      </c>
      <c r="G23" s="57" t="s">
        <v>420</v>
      </c>
      <c r="H23" s="57" t="s">
        <v>378</v>
      </c>
      <c r="I23" s="57" t="s">
        <v>447</v>
      </c>
      <c r="J23" s="57" t="s">
        <v>448</v>
      </c>
      <c r="K23" s="67" t="s">
        <v>449</v>
      </c>
      <c r="L23" s="67" t="s">
        <v>450</v>
      </c>
      <c r="M23" s="67" t="s">
        <v>451</v>
      </c>
      <c r="N23" s="67" t="s">
        <v>383</v>
      </c>
      <c r="O23" s="67" t="s">
        <v>452</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60"/>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open",IF(AND(NOT(OR(LEN(AZ23)&lt;15,ISNUMBER(MATCH(AZ23,L_Placeholder,0)))),BK23=0,NOT(OR(LEN(AU23)&lt;2,ISNUMBER(MATCH(AU23,L_Placeholder,0)))),NOT(OR(LEN(AX23)&lt;2,ISNUMBER(MATCH(AX23,L_Placeholder,0)))),TRIM(AE23)&lt;&gt;TRIM(T23)),"N/A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missing",IF(OR(OR(LEN(AU23)&lt;2,ISNUMBER(MATCH(AU23,L_Placeholder,0))),BR23&lt;3),"INVALID – PIC missing or not a named person (a role such as QA / CSM is not a name)",IF(OR(LEN(AV23)&lt;2,ISNUMBER(MATCH(AV23,L_Placeholder,0))),"INVALID – result / assessment missing",IF(OR(OR(LEN(AW23)&lt;3,ISNUMBER(MATCH(AW23,L_Placeholder,0))),SUMPRODUCT(--ISNUMBER(SEARCH(" "&amp;L_EvidencePhrase&amp;" ",BD23)))&gt;0,BI23=1),"INVALID – evidence missing, placeholder or not yet on file",IF(ISNA(MATCH(TRIM(S23),L_EvidenceType,0)),"INVALID – choose the evidence type from the list (column S)",IF(BL23=0,"INVALID – evidence ID must be the record's ID only (e.g. SF-2210, IMG_2231, 1045521), or a link / path for links",IF(OR(OR(LEN(AX23)&lt;2,ISNUMBER(MATCH(AX23,L_Placeholder,0))),BS23&lt;3),"INVALID – verifier missing or not a named person (a role such as QA / CSM is not a name)",IF(OR(AX23=AU23,AND(LEN(AU23)&gt;=4,ISNUMBER(SEARCH(AU23,AX23))),AND(LEN(AX23)&gt;=4,ISNUMBER(SEARCH(AX23,AU23)))),"INVALID – verifier must be a different, named person (not the PIC or a role)",IF(BH23=1,"INVALID – result not yet available (awaiting / TBC)",IF(BV23=1,"INVALID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future",IF(AND(ISNUMBER(BY23),AG23&lt;BY23),IF(H23="Physical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t="n">
        <f aca="false">IF(ISNA(MATCH(TRIM(S23),L_EvidenceType,0)),0,BZ23)</f>
        <v>0</v>
      </c>
      <c r="BM23" s="61" t="str">
        <f aca="false">SUBSTITUTE(SUBSTITUTE(SUBSTITUTE(SUBSTITUTE(SUBSTITUTE(SUBSTITUTE(SUBSTITUTE(SUBSTITUTE(SUBSTITUTE(LOWER(Z23&amp;""),"1","0"),"2","0"),"3","0"),"4","0"),"5","0"),"6","0"),"7","0"),"8","0"),"9","0")</f>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jan",""),"feb",""),"mar",""),"apr",""),"may",""),"jun",""),"jul",""),"aug",""),"sep",""),"oct",""),"nov",""),"dec",""),"hrs",""),"hr",""),"lt",""),"utc",""),"am",""),"pm",""),"rev",""),"ver",""),"b","a"),"c","a"),"d","a"),"e","a"),"f","a"),"g","a"),"h","a"),"i","a"),"j","a"),"k","a"),"l","a"),"m","a"),"n","a"),"o","a"),"p","a"),"q","a"),"r","a"),"s","a"),"t","a"),"u","a"),"v","a"),"w","a"),"x","a"),"y","a"),"z","a")</f>
        <v/>
      </c>
      <c r="BO23" s="61" t="str">
        <f aca="false">SUBSTITUTE(SUBSTITUTE(SUBSTITUTE(SUBSTITUTE(SUBSTITUTE(SUBSTITUTE(SUBSTITUTE(SUBSTITUTE(SUBSTITUTE(LOWER(W23&amp;""),"1","0"),"2","0"),"3","0"),"4","0"),"5","0"),"6","0"),"7","0"),"8","0"),"9","0")</f>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c>
      <c r="BQ23" s="61" t="n">
        <f aca="false">IFERROR(IF(AND(ISERROR(SEARCH(" mh"," "&amp;LOWER(W23))),ISNA(MATCH(LEFT(TRIM(BP23),255),{"0000a","000a","00a","0000aa","000aa","00.00.0000","00/00/0000","00-00-0000","0000-00-00","00.00.00","00/00/00","00-00-00","0.00.0000","0/00/0000","0-00-0000"},0)),OR(SUMPRODUCT(--ISNUMBER(SEARCH({"a0","a-0","a_0","a/0","a.0","a#0","0a","0-a","0_a","0/a"},BP23)))&gt;0,ISNUMBER(SEARCH("000000",BP23)))),1,0),0)</f>
        <v>0</v>
      </c>
      <c r="BR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supervisor",""),"inspector",""),"controller",""),"executive",""),"catering",""),"manager",""),"officer",""),"caterer",""),"station",""),"captain",""),"verified",""),"verifier",""),"checked",""),"senior",""),"leader",""),"cabin",""),"staff",""),"crew",""),"team",""),"duty",""),"lead",""),"head",""),"chef",""),"pasb",""),"mcat",""),"magcs",""),"qaqc",""),"ccic",""),"cic",""),"csm",""),"ops",""),"pic",""),"self",""),"qa",""),"qc",""),"by",""),"sr",""))</f>
        <v>0</v>
      </c>
      <c r="BS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supervisor",""),"inspector",""),"controller",""),"executive",""),"catering",""),"manager",""),"officer",""),"caterer",""),"station",""),"captain",""),"verified",""),"verifier",""),"checked",""),"senior",""),"leader",""),"cabin",""),"staff",""),"crew",""),"team",""),"duty",""),"lead",""),"head",""),"chef",""),"pasb",""),"mcat",""),"magcs",""),"qaqc",""),"ccic",""),"cic",""),"csm",""),"ops",""),"pic",""),"self",""),"qa",""),"qc",""),"by",""),"sr",""))</f>
        <v>0</v>
      </c>
      <c r="BT23" s="61"/>
      <c r="BU23" s="61"/>
      <c r="BV23" s="61" t="n">
        <f aca="false">0</f>
        <v>0</v>
      </c>
      <c r="BW23" s="61"/>
      <c r="BX23" s="61"/>
      <c r="BY23" s="62" t="n">
        <f aca="false">Q23-T12EarlyH/24</f>
        <v>46302.8576388889</v>
      </c>
      <c r="BZ23" s="61" t="n">
        <f aca="false">IFERROR(IF(IF(TRIM(S23)="Link / file path",AND(LEN(TRIM(Z23))&gt;=5,SUMPRODUCT(--ISNUMBER(SEARCH({"http","www.","\\",":\",".pdf",".jpg",".jpeg",".png",".heic",".xls",".doc",".msg",".eml",".ppt",".txt",".zip"},Z23)))&gt;0),AND(ISERROR(FIND(" ",TRIM(Z23))),NOT(OR(LOWER(TRIM(Z23))=LOWER(Flights!$F$5),AND(LEFT(LOWER(TRIM(Z23)),2)="mh",(LEN(BN23)-LEN(SUBSTITUTE(BN23,"a","")))&lt;=2))),NOT(ISNUMBER(MATCH(LEFT(BN23,255),{"0000a","000a","00a","0000aa","000aa","00.00.0000","00/00/0000","00-00-0000","0000-00-00","00.00.00","00/00/00","00-00-00","0.00.0000","0/00/0000","0-00-0000"},0))),OR(AND((LEN(BN23)-LEN(SUBSTITUTE(BN23,"a","")))&gt;=1,(LEN(BN23)-LEN(SUBSTITUTE(BN23,"0","")))&gt;=2,SUMPRODUCT(--ISNUMBER(SEARCH({"a0","a-0","a_0","a/0","a.0","a#0","0a","0-a","0_a","0/a"},BN23)))&gt;0),AND((LEN(BN23)-LEN(SUBSTITUTE(BN23,"a","")))=0,(LEN(BN23)-LEN(SUBSTITUTE(BN23,"0","")))&gt;=5)))),1,0),0)</f>
        <v>0</v>
      </c>
    </row>
    <row r="24" customFormat="false" ht="91.5" hidden="false" customHeight="true" outlineLevel="0" collapsed="false">
      <c r="A24" s="57" t="s">
        <v>453</v>
      </c>
      <c r="B24" s="57" t="s">
        <v>183</v>
      </c>
      <c r="C24" s="57" t="str">
        <f aca="false">Flights!$F$5</f>
        <v>MH0001</v>
      </c>
      <c r="D24" s="58" t="n">
        <f aca="false">Flights!$D$5</f>
        <v>46303</v>
      </c>
      <c r="E24" s="57" t="str">
        <f aca="false">Flights!$G$5&amp;"-"&amp;Flights!$H$5</f>
        <v>LHR-KUL</v>
      </c>
      <c r="F24" s="57" t="str">
        <f aca="false">Flights!$K$5</f>
        <v>EY</v>
      </c>
      <c r="G24" s="57" t="s">
        <v>420</v>
      </c>
      <c r="H24" s="57" t="s">
        <v>378</v>
      </c>
      <c r="I24" s="57" t="s">
        <v>447</v>
      </c>
      <c r="J24" s="57" t="s">
        <v>454</v>
      </c>
      <c r="K24" s="67" t="s">
        <v>455</v>
      </c>
      <c r="L24" s="67" t="s">
        <v>456</v>
      </c>
      <c r="M24" s="67" t="s">
        <v>451</v>
      </c>
      <c r="N24" s="67" t="s">
        <v>383</v>
      </c>
      <c r="O24" s="67" t="s">
        <v>457</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60"/>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open",IF(AND(NOT(OR(LEN(AZ24)&lt;15,ISNUMBER(MATCH(AZ24,L_Placeholder,0)))),BK24=0,NOT(OR(LEN(AU24)&lt;2,ISNUMBER(MATCH(AU24,L_Placeholder,0)))),NOT(OR(LEN(AX24)&lt;2,ISNUMBER(MATCH(AX24,L_Placeholder,0)))),TRIM(AE24)&lt;&gt;TRIM(T24)),"N/A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missing",IF(OR(OR(LEN(AU24)&lt;2,ISNUMBER(MATCH(AU24,L_Placeholder,0))),BR24&lt;3),"INVALID – PIC missing or not a named person (a role such as QA / CSM is not a name)",IF(OR(LEN(AV24)&lt;2,ISNUMBER(MATCH(AV24,L_Placeholder,0))),"INVALID – result / assessment missing",IF(OR(OR(LEN(AW24)&lt;3,ISNUMBER(MATCH(AW24,L_Placeholder,0))),SUMPRODUCT(--ISNUMBER(SEARCH(" "&amp;L_EvidencePhrase&amp;" ",BD24)))&gt;0,BI24=1),"INVALID – evidence missing, placeholder or not yet on file",IF(ISNA(MATCH(TRIM(S24),L_EvidenceType,0)),"INVALID – choose the evidence type from the list (column S)",IF(BL24=0,"INVALID – evidence ID must be the record's ID only (e.g. SF-2210, IMG_2231, 1045521), or a link / path for links",IF(OR(OR(LEN(AX24)&lt;2,ISNUMBER(MATCH(AX24,L_Placeholder,0))),BS24&lt;3),"INVALID – verifier missing or not a named person (a role such as QA / CSM is not a name)",IF(OR(AX24=AU24,AND(LEN(AU24)&gt;=4,ISNUMBER(SEARCH(AU24,AX24))),AND(LEN(AX24)&gt;=4,ISNUMBER(SEARCH(AX24,AU24)))),"INVALID – verifier must be a different, named person (not the PIC or a role)",IF(BH24=1,"INVALID – result not yet available (awaiting / TBC)",IF(BV24=1,"INVALID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future",IF(AND(ISNUMBER(BY24),AG24&lt;BY24),IF(H24="Physical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t="n">
        <f aca="false">IF(ISNA(MATCH(TRIM(S24),L_EvidenceType,0)),0,BZ24)</f>
        <v>0</v>
      </c>
      <c r="BM24" s="61" t="str">
        <f aca="false">SUBSTITUTE(SUBSTITUTE(SUBSTITUTE(SUBSTITUTE(SUBSTITUTE(SUBSTITUTE(SUBSTITUTE(SUBSTITUTE(SUBSTITUTE(LOWER(Z24&amp;""),"1","0"),"2","0"),"3","0"),"4","0"),"5","0"),"6","0"),"7","0"),"8","0"),"9","0")</f>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jan",""),"feb",""),"mar",""),"apr",""),"may",""),"jun",""),"jul",""),"aug",""),"sep",""),"oct",""),"nov",""),"dec",""),"hrs",""),"hr",""),"lt",""),"utc",""),"am",""),"pm",""),"rev",""),"ver",""),"b","a"),"c","a"),"d","a"),"e","a"),"f","a"),"g","a"),"h","a"),"i","a"),"j","a"),"k","a"),"l","a"),"m","a"),"n","a"),"o","a"),"p","a"),"q","a"),"r","a"),"s","a"),"t","a"),"u","a"),"v","a"),"w","a"),"x","a"),"y","a"),"z","a")</f>
        <v/>
      </c>
      <c r="BO24" s="61" t="str">
        <f aca="false">SUBSTITUTE(SUBSTITUTE(SUBSTITUTE(SUBSTITUTE(SUBSTITUTE(SUBSTITUTE(SUBSTITUTE(SUBSTITUTE(SUBSTITUTE(LOWER(W24&amp;""),"1","0"),"2","0"),"3","0"),"4","0"),"5","0"),"6","0"),"7","0"),"8","0"),"9","0")</f>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c>
      <c r="BQ24" s="61" t="n">
        <f aca="false">IFERROR(IF(AND(ISERROR(SEARCH(" mh"," "&amp;LOWER(W24))),ISNA(MATCH(LEFT(TRIM(BP24),255),{"0000a","000a","00a","0000aa","000aa","00.00.0000","00/00/0000","00-00-0000","0000-00-00","00.00.00","00/00/00","00-00-00","0.00.0000","0/00/0000","0-00-0000"},0)),OR(SUMPRODUCT(--ISNUMBER(SEARCH({"a0","a-0","a_0","a/0","a.0","a#0","0a","0-a","0_a","0/a"},BP24)))&gt;0,ISNUMBER(SEARCH("000000",BP24)))),1,0),0)</f>
        <v>0</v>
      </c>
      <c r="BR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supervisor",""),"inspector",""),"controller",""),"executive",""),"catering",""),"manager",""),"officer",""),"caterer",""),"station",""),"captain",""),"verified",""),"verifier",""),"checked",""),"senior",""),"leader",""),"cabin",""),"staff",""),"crew",""),"team",""),"duty",""),"lead",""),"head",""),"chef",""),"pasb",""),"mcat",""),"magcs",""),"qaqc",""),"ccic",""),"cic",""),"csm",""),"ops",""),"pic",""),"self",""),"qa",""),"qc",""),"by",""),"sr",""))</f>
        <v>0</v>
      </c>
      <c r="BS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supervisor",""),"inspector",""),"controller",""),"executive",""),"catering",""),"manager",""),"officer",""),"caterer",""),"station",""),"captain",""),"verified",""),"verifier",""),"checked",""),"senior",""),"leader",""),"cabin",""),"staff",""),"crew",""),"team",""),"duty",""),"lead",""),"head",""),"chef",""),"pasb",""),"mcat",""),"magcs",""),"qaqc",""),"ccic",""),"cic",""),"csm",""),"ops",""),"pic",""),"self",""),"qa",""),"qc",""),"by",""),"sr",""))</f>
        <v>0</v>
      </c>
      <c r="BT24" s="61"/>
      <c r="BU24" s="61"/>
      <c r="BV24" s="61" t="n">
        <f aca="false">0</f>
        <v>0</v>
      </c>
      <c r="BW24" s="61"/>
      <c r="BX24" s="61"/>
      <c r="BY24" s="62" t="n">
        <f aca="false">Q24-T12EarlyH/24</f>
        <v>46302.8576388889</v>
      </c>
      <c r="BZ24" s="61" t="n">
        <f aca="false">IFERROR(IF(IF(TRIM(S24)="Link / file path",AND(LEN(TRIM(Z24))&gt;=5,SUMPRODUCT(--ISNUMBER(SEARCH({"http","www.","\\",":\",".pdf",".jpg",".jpeg",".png",".heic",".xls",".doc",".msg",".eml",".ppt",".txt",".zip"},Z24)))&gt;0),AND(ISERROR(FIND(" ",TRIM(Z24))),NOT(OR(LOWER(TRIM(Z24))=LOWER(Flights!$F$5),AND(LEFT(LOWER(TRIM(Z24)),2)="mh",(LEN(BN24)-LEN(SUBSTITUTE(BN24,"a","")))&lt;=2))),NOT(ISNUMBER(MATCH(LEFT(BN24,255),{"0000a","000a","00a","0000aa","000aa","00.00.0000","00/00/0000","00-00-0000","0000-00-00","00.00.00","00/00/00","00-00-00","0.00.0000","0/00/0000","0-00-0000"},0))),OR(AND((LEN(BN24)-LEN(SUBSTITUTE(BN24,"a","")))&gt;=1,(LEN(BN24)-LEN(SUBSTITUTE(BN24,"0","")))&gt;=2,SUMPRODUCT(--ISNUMBER(SEARCH({"a0","a-0","a_0","a/0","a.0","a#0","0a","0-a","0_a","0/a"},BN24)))&gt;0),AND((LEN(BN24)-LEN(SUBSTITUTE(BN24,"a","")))=0,(LEN(BN24)-LEN(SUBSTITUTE(BN24,"0","")))&gt;=5)))),1,0),0)</f>
        <v>0</v>
      </c>
    </row>
    <row r="25" customFormat="false" ht="39.75" hidden="false" customHeight="true" outlineLevel="0" collapsed="false">
      <c r="A25" s="57" t="s">
        <v>458</v>
      </c>
      <c r="B25" s="57" t="s">
        <v>183</v>
      </c>
      <c r="C25" s="57" t="str">
        <f aca="false">Flights!$F$5</f>
        <v>MH0001</v>
      </c>
      <c r="D25" s="58" t="n">
        <f aca="false">Flights!$D$5</f>
        <v>46303</v>
      </c>
      <c r="E25" s="57" t="str">
        <f aca="false">Flights!$G$5&amp;"-"&amp;Flights!$H$5</f>
        <v>LHR-KUL</v>
      </c>
      <c r="F25" s="57" t="str">
        <f aca="false">Flights!$K$5</f>
        <v>EY</v>
      </c>
      <c r="G25" s="57" t="s">
        <v>459</v>
      </c>
      <c r="H25" s="57" t="s">
        <v>460</v>
      </c>
      <c r="I25" s="57" t="s">
        <v>379</v>
      </c>
      <c r="J25" s="57" t="s">
        <v>461</v>
      </c>
      <c r="K25" s="67" t="s">
        <v>426</v>
      </c>
      <c r="L25" s="67" t="s">
        <v>462</v>
      </c>
      <c r="M25" s="67"/>
      <c r="N25" s="67" t="s">
        <v>383</v>
      </c>
      <c r="O25" s="67" t="s">
        <v>463</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60"/>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open",IF(AND(NOT(OR(LEN(AZ25)&lt;15,ISNUMBER(MATCH(AZ25,L_Placeholder,0)))),BK25=0,NOT(OR(LEN(AU25)&lt;2,ISNUMBER(MATCH(AU25,L_Placeholder,0)))),NOT(OR(LEN(AX25)&lt;2,ISNUMBER(MATCH(AX25,L_Placeholder,0)))),TRIM(AE25)&lt;&gt;TRIM(T25)),"N/A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missing",IF(OR(OR(LEN(AU25)&lt;2,ISNUMBER(MATCH(AU25,L_Placeholder,0))),BR25&lt;3),"INVALID – PIC missing or not a named person (a role such as QA / CSM is not a name)",IF(OR(LEN(AV25)&lt;2,ISNUMBER(MATCH(AV25,L_Placeholder,0))),"INVALID – result / assessment missing",IF(OR(OR(LEN(AW25)&lt;3,ISNUMBER(MATCH(AW25,L_Placeholder,0))),SUMPRODUCT(--ISNUMBER(SEARCH(" "&amp;L_EvidencePhrase&amp;" ",BD25)))&gt;0,BI25=1),"INVALID – evidence missing, placeholder or not yet on file",IF(ISNA(MATCH(TRIM(S25),L_EvidenceType,0)),"INVALID – choose the evidence type from the list (column S)",IF(BL25=0,"INVALID – evidence ID must be the record's ID only (e.g. SF-2210, IMG_2231, 1045521), or a link / path for links",IF(OR(OR(LEN(AX25)&lt;2,ISNUMBER(MATCH(AX25,L_Placeholder,0))),BS25&lt;3),"INVALID – verifier missing or not a named person (a role such as QA / CSM is not a name)",IF(OR(AX25=AU25,AND(LEN(AU25)&gt;=4,ISNUMBER(SEARCH(AU25,AX25))),AND(LEN(AX25)&gt;=4,ISNUMBER(SEARCH(AX25,AU25)))),"INVALID – verifier must be a different, named person (not the PIC or a role)",IF(BH25=1,"INVALID – result not yet available (awaiting / TBC)",IF(BV25=1,"INVALID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future",IF(AND(ISNUMBER(BY25),AG25&lt;BY25),IF(H25="Physical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IF(ISNA(MATCH(TRIM(S25),L_EvidenceType,0)),0,BZ25)</f>
        <v>0</v>
      </c>
      <c r="BM25" s="61" t="str">
        <f aca="false">SUBSTITUTE(SUBSTITUTE(SUBSTITUTE(SUBSTITUTE(SUBSTITUTE(SUBSTITUTE(SUBSTITUTE(SUBSTITUTE(SUBSTITUTE(LOWER(Z25&amp;""),"1","0"),"2","0"),"3","0"),"4","0"),"5","0"),"6","0"),"7","0"),"8","0"),"9","0")</f>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jan",""),"feb",""),"mar",""),"apr",""),"may",""),"jun",""),"jul",""),"aug",""),"sep",""),"oct",""),"nov",""),"dec",""),"hrs",""),"hr",""),"lt",""),"utc",""),"am",""),"pm",""),"rev",""),"ver",""),"b","a"),"c","a"),"d","a"),"e","a"),"f","a"),"g","a"),"h","a"),"i","a"),"j","a"),"k","a"),"l","a"),"m","a"),"n","a"),"o","a"),"p","a"),"q","a"),"r","a"),"s","a"),"t","a"),"u","a"),"v","a"),"w","a"),"x","a"),"y","a"),"z","a")</f>
        <v/>
      </c>
      <c r="BO25" s="61" t="str">
        <f aca="false">SUBSTITUTE(SUBSTITUTE(SUBSTITUTE(SUBSTITUTE(SUBSTITUTE(SUBSTITUTE(SUBSTITUTE(SUBSTITUTE(SUBSTITUTE(LOWER(W25&amp;""),"1","0"),"2","0"),"3","0"),"4","0"),"5","0"),"6","0"),"7","0"),"8","0"),"9","0")</f>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c>
      <c r="BQ25" s="61" t="n">
        <f aca="false">IFERROR(IF(AND(ISERROR(SEARCH(" mh"," "&amp;LOWER(W25))),ISNA(MATCH(LEFT(TRIM(BP25),255),{"0000a","000a","00a","0000aa","000aa","00.00.0000","00/00/0000","00-00-0000","0000-00-00","00.00.00","00/00/00","00-00-00","0.00.0000","0/00/0000","0-00-0000"},0)),OR(SUMPRODUCT(--ISNUMBER(SEARCH({"a0","a-0","a_0","a/0","a.0","a#0","0a","0-a","0_a","0/a"},BP25)))&gt;0,ISNUMBER(SEARCH("000000",BP25)))),1,0),0)</f>
        <v>0</v>
      </c>
      <c r="BR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supervisor",""),"inspector",""),"controller",""),"executive",""),"catering",""),"manager",""),"officer",""),"caterer",""),"station",""),"captain",""),"verified",""),"verifier",""),"checked",""),"senior",""),"leader",""),"cabin",""),"staff",""),"crew",""),"team",""),"duty",""),"lead",""),"head",""),"chef",""),"pasb",""),"mcat",""),"magcs",""),"qaqc",""),"ccic",""),"cic",""),"csm",""),"ops",""),"pic",""),"self",""),"qa",""),"qc",""),"by",""),"sr",""))</f>
        <v>0</v>
      </c>
      <c r="BS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supervisor",""),"inspector",""),"controller",""),"executive",""),"catering",""),"manager",""),"officer",""),"caterer",""),"station",""),"captain",""),"verified",""),"verifier",""),"checked",""),"senior",""),"leader",""),"cabin",""),"staff",""),"crew",""),"team",""),"duty",""),"lead",""),"head",""),"chef",""),"pasb",""),"mcat",""),"magcs",""),"qaqc",""),"ccic",""),"cic",""),"csm",""),"ops",""),"pic",""),"self",""),"qa",""),"qc",""),"by",""),"sr",""))</f>
        <v>0</v>
      </c>
      <c r="BT25" s="61"/>
      <c r="BU25" s="61"/>
      <c r="BV25" s="61" t="n">
        <f aca="false">IFERROR(IF(OR(SUMPRODUCT((LEN(BC25)-LEN(SUBSTITUTE(BC25," "&amp;L_NotLoaded&amp;" "," ")))/(LEN(L_NotLoaded)+1))&gt;SUMPRODUCT((LEN(BC25)-LEN(SUBSTITUTE(BC25," "&amp;L_NotLoadedNeg&amp;" "," ")))/(LEN(L_NotLoadedNeg)+1)),SUMPRODUCT((LEN(BD25)-LEN(SUBSTITUTE(BD25," "&amp;L_NotLoaded&amp;" "," ")))/(LEN(L_NotLoaded)+1))&gt;SUMPRODUCT((LEN(BD25)-LEN(SUBSTITUTE(BD25," "&amp;L_NotLoadedNeg&amp;" "," ")))/(LEN(L_NotLoadedNeg)+1))),1,0),0)</f>
        <v>0</v>
      </c>
      <c r="BW25" s="61"/>
      <c r="BX25" s="61"/>
      <c r="BY25" s="62" t="n">
        <f aca="false">IF(ISNUMBER(Flights!$AZ$5),MAX(Q25-UpliftWindowH/24,Flights!$AZ$5),Q25-UpliftWindowH/24)</f>
        <v>46303.6076388889</v>
      </c>
      <c r="BZ25" s="61" t="n">
        <f aca="false">IFERROR(IF(IF(TRIM(S25)="Link / file path",AND(LEN(TRIM(Z25))&gt;=5,SUMPRODUCT(--ISNUMBER(SEARCH({"http","www.","\\",":\",".pdf",".jpg",".jpeg",".png",".heic",".xls",".doc",".msg",".eml",".ppt",".txt",".zip"},Z25)))&gt;0),AND(ISERROR(FIND(" ",TRIM(Z25))),NOT(OR(LOWER(TRIM(Z25))=LOWER(Flights!$F$5),AND(LEFT(LOWER(TRIM(Z25)),2)="mh",(LEN(BN25)-LEN(SUBSTITUTE(BN25,"a","")))&lt;=2))),NOT(ISNUMBER(MATCH(LEFT(BN25,255),{"0000a","000a","00a","0000aa","000aa","00.00.0000","00/00/0000","00-00-0000","0000-00-00","00.00.00","00/00/00","00-00-00","0.00.0000","0/00/0000","0-00-0000"},0))),OR(AND((LEN(BN25)-LEN(SUBSTITUTE(BN25,"a","")))&gt;=1,(LEN(BN25)-LEN(SUBSTITUTE(BN25,"0","")))&gt;=2,SUMPRODUCT(--ISNUMBER(SEARCH({"a0","a-0","a_0","a/0","a.0","a#0","0a","0-a","0_a","0/a"},BN25)))&gt;0),AND((LEN(BN25)-LEN(SUBSTITUTE(BN25,"a","")))=0,(LEN(BN25)-LEN(SUBSTITUTE(BN25,"0","")))&gt;=5)))),1,0),0)</f>
        <v>0</v>
      </c>
    </row>
    <row r="26" customFormat="false" ht="39.75" hidden="false" customHeight="true" outlineLevel="0" collapsed="false">
      <c r="A26" s="57" t="s">
        <v>464</v>
      </c>
      <c r="B26" s="57" t="s">
        <v>183</v>
      </c>
      <c r="C26" s="57" t="str">
        <f aca="false">Flights!$F$5</f>
        <v>MH0001</v>
      </c>
      <c r="D26" s="58" t="n">
        <f aca="false">Flights!$D$5</f>
        <v>46303</v>
      </c>
      <c r="E26" s="57" t="str">
        <f aca="false">Flights!$G$5&amp;"-"&amp;Flights!$H$5</f>
        <v>LHR-KUL</v>
      </c>
      <c r="F26" s="57" t="str">
        <f aca="false">Flights!$K$5</f>
        <v>EY</v>
      </c>
      <c r="G26" s="57" t="s">
        <v>459</v>
      </c>
      <c r="H26" s="57" t="s">
        <v>460</v>
      </c>
      <c r="I26" s="57" t="s">
        <v>428</v>
      </c>
      <c r="J26" s="57" t="s">
        <v>465</v>
      </c>
      <c r="K26" s="67" t="s">
        <v>426</v>
      </c>
      <c r="L26" s="67" t="s">
        <v>462</v>
      </c>
      <c r="M26" s="67"/>
      <c r="N26" s="67" t="s">
        <v>383</v>
      </c>
      <c r="O26" s="67" t="s">
        <v>463</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60"/>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open",IF(AND(NOT(OR(LEN(AZ26)&lt;15,ISNUMBER(MATCH(AZ26,L_Placeholder,0)))),BK26=0,NOT(OR(LEN(AU26)&lt;2,ISNUMBER(MATCH(AU26,L_Placeholder,0)))),NOT(OR(LEN(AX26)&lt;2,ISNUMBER(MATCH(AX26,L_Placeholder,0)))),TRIM(AE26)&lt;&gt;TRIM(T26)),"N/A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missing",IF(OR(OR(LEN(AU26)&lt;2,ISNUMBER(MATCH(AU26,L_Placeholder,0))),BR26&lt;3),"INVALID – PIC missing or not a named person (a role such as QA / CSM is not a name)",IF(OR(LEN(AV26)&lt;2,ISNUMBER(MATCH(AV26,L_Placeholder,0))),"INVALID – result / assessment missing",IF(OR(OR(LEN(AW26)&lt;3,ISNUMBER(MATCH(AW26,L_Placeholder,0))),SUMPRODUCT(--ISNUMBER(SEARCH(" "&amp;L_EvidencePhrase&amp;" ",BD26)))&gt;0,BI26=1),"INVALID – evidence missing, placeholder or not yet on file",IF(ISNA(MATCH(TRIM(S26),L_EvidenceType,0)),"INVALID – choose the evidence type from the list (column S)",IF(BL26=0,"INVALID – evidence ID must be the record's ID only (e.g. SF-2210, IMG_2231, 1045521), or a link / path for links",IF(OR(OR(LEN(AX26)&lt;2,ISNUMBER(MATCH(AX26,L_Placeholder,0))),BS26&lt;3),"INVALID – verifier missing or not a named person (a role such as QA / CSM is not a name)",IF(OR(AX26=AU26,AND(LEN(AU26)&gt;=4,ISNUMBER(SEARCH(AU26,AX26))),AND(LEN(AX26)&gt;=4,ISNUMBER(SEARCH(AX26,AU26)))),"INVALID – verifier must be a different, named person (not the PIC or a role)",IF(BH26=1,"INVALID – result not yet available (awaiting / TBC)",IF(BV26=1,"INVALID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future",IF(AND(ISNUMBER(BY26),AG26&lt;BY26),IF(H26="Physical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IF(ISNA(MATCH(TRIM(S26),L_EvidenceType,0)),0,BZ26)</f>
        <v>0</v>
      </c>
      <c r="BM26" s="61" t="str">
        <f aca="false">SUBSTITUTE(SUBSTITUTE(SUBSTITUTE(SUBSTITUTE(SUBSTITUTE(SUBSTITUTE(SUBSTITUTE(SUBSTITUTE(SUBSTITUTE(LOWER(Z26&amp;""),"1","0"),"2","0"),"3","0"),"4","0"),"5","0"),"6","0"),"7","0"),"8","0"),"9","0")</f>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jan",""),"feb",""),"mar",""),"apr",""),"may",""),"jun",""),"jul",""),"aug",""),"sep",""),"oct",""),"nov",""),"dec",""),"hrs",""),"hr",""),"lt",""),"utc",""),"am",""),"pm",""),"rev",""),"ver",""),"b","a"),"c","a"),"d","a"),"e","a"),"f","a"),"g","a"),"h","a"),"i","a"),"j","a"),"k","a"),"l","a"),"m","a"),"n","a"),"o","a"),"p","a"),"q","a"),"r","a"),"s","a"),"t","a"),"u","a"),"v","a"),"w","a"),"x","a"),"y","a"),"z","a")</f>
        <v/>
      </c>
      <c r="BO26" s="61" t="str">
        <f aca="false">SUBSTITUTE(SUBSTITUTE(SUBSTITUTE(SUBSTITUTE(SUBSTITUTE(SUBSTITUTE(SUBSTITUTE(SUBSTITUTE(SUBSTITUTE(LOWER(W26&amp;""),"1","0"),"2","0"),"3","0"),"4","0"),"5","0"),"6","0"),"7","0"),"8","0"),"9","0")</f>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c>
      <c r="BQ26" s="61" t="n">
        <f aca="false">IFERROR(IF(AND(ISERROR(SEARCH(" mh"," "&amp;LOWER(W26))),ISNA(MATCH(LEFT(TRIM(BP26),255),{"0000a","000a","00a","0000aa","000aa","00.00.0000","00/00/0000","00-00-0000","0000-00-00","00.00.00","00/00/00","00-00-00","0.00.0000","0/00/0000","0-00-0000"},0)),OR(SUMPRODUCT(--ISNUMBER(SEARCH({"a0","a-0","a_0","a/0","a.0","a#0","0a","0-a","0_a","0/a"},BP26)))&gt;0,ISNUMBER(SEARCH("000000",BP26)))),1,0),0)</f>
        <v>0</v>
      </c>
      <c r="BR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supervisor",""),"inspector",""),"controller",""),"executive",""),"catering",""),"manager",""),"officer",""),"caterer",""),"station",""),"captain",""),"verified",""),"verifier",""),"checked",""),"senior",""),"leader",""),"cabin",""),"staff",""),"crew",""),"team",""),"duty",""),"lead",""),"head",""),"chef",""),"pasb",""),"mcat",""),"magcs",""),"qaqc",""),"ccic",""),"cic",""),"csm",""),"ops",""),"pic",""),"self",""),"qa",""),"qc",""),"by",""),"sr",""))</f>
        <v>0</v>
      </c>
      <c r="BS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supervisor",""),"inspector",""),"controller",""),"executive",""),"catering",""),"manager",""),"officer",""),"caterer",""),"station",""),"captain",""),"verified",""),"verifier",""),"checked",""),"senior",""),"leader",""),"cabin",""),"staff",""),"crew",""),"team",""),"duty",""),"lead",""),"head",""),"chef",""),"pasb",""),"mcat",""),"magcs",""),"qaqc",""),"ccic",""),"cic",""),"csm",""),"ops",""),"pic",""),"self",""),"qa",""),"qc",""),"by",""),"sr",""))</f>
        <v>0</v>
      </c>
      <c r="BT26" s="61"/>
      <c r="BU26" s="61"/>
      <c r="BV26" s="61" t="n">
        <f aca="false">IFERROR(IF(OR(SUMPRODUCT((LEN(BC26)-LEN(SUBSTITUTE(BC26," "&amp;L_NotLoaded&amp;" "," ")))/(LEN(L_NotLoaded)+1))&gt;SUMPRODUCT((LEN(BC26)-LEN(SUBSTITUTE(BC26," "&amp;L_NotLoadedNeg&amp;" "," ")))/(LEN(L_NotLoadedNeg)+1)),SUMPRODUCT((LEN(BD26)-LEN(SUBSTITUTE(BD26," "&amp;L_NotLoaded&amp;" "," ")))/(LEN(L_NotLoaded)+1))&gt;SUMPRODUCT((LEN(BD26)-LEN(SUBSTITUTE(BD26," "&amp;L_NotLoadedNeg&amp;" "," ")))/(LEN(L_NotLoadedNeg)+1))),1,0),0)</f>
        <v>0</v>
      </c>
      <c r="BW26" s="61"/>
      <c r="BX26" s="61"/>
      <c r="BY26" s="62" t="n">
        <f aca="false">IF(ISNUMBER(Flights!$AZ$5),MAX(Q26-UpliftWindowH/24,Flights!$AZ$5),Q26-UpliftWindowH/24)</f>
        <v>46303.6076388889</v>
      </c>
      <c r="BZ26" s="61" t="n">
        <f aca="false">IFERROR(IF(IF(TRIM(S26)="Link / file path",AND(LEN(TRIM(Z26))&gt;=5,SUMPRODUCT(--ISNUMBER(SEARCH({"http","www.","\\",":\",".pdf",".jpg",".jpeg",".png",".heic",".xls",".doc",".msg",".eml",".ppt",".txt",".zip"},Z26)))&gt;0),AND(ISERROR(FIND(" ",TRIM(Z26))),NOT(OR(LOWER(TRIM(Z26))=LOWER(Flights!$F$5),AND(LEFT(LOWER(TRIM(Z26)),2)="mh",(LEN(BN26)-LEN(SUBSTITUTE(BN26,"a","")))&lt;=2))),NOT(ISNUMBER(MATCH(LEFT(BN26,255),{"0000a","000a","00a","0000aa","000aa","00.00.0000","00/00/0000","00-00-0000","0000-00-00","00.00.00","00/00/00","00-00-00","0.00.0000","0/00/0000","0-00-0000"},0))),OR(AND((LEN(BN26)-LEN(SUBSTITUTE(BN26,"a","")))&gt;=1,(LEN(BN26)-LEN(SUBSTITUTE(BN26,"0","")))&gt;=2,SUMPRODUCT(--ISNUMBER(SEARCH({"a0","a-0","a_0","a/0","a.0","a#0","0a","0-a","0_a","0/a"},BN26)))&gt;0),AND((LEN(BN26)-LEN(SUBSTITUTE(BN26,"a","")))=0,(LEN(BN26)-LEN(SUBSTITUTE(BN26,"0","")))&gt;=5)))),1,0),0)</f>
        <v>0</v>
      </c>
    </row>
    <row r="27" customFormat="false" ht="54" hidden="false" customHeight="true" outlineLevel="0" collapsed="false">
      <c r="A27" s="57" t="s">
        <v>466</v>
      </c>
      <c r="B27" s="57" t="s">
        <v>183</v>
      </c>
      <c r="C27" s="57" t="str">
        <f aca="false">Flights!$F$5</f>
        <v>MH0001</v>
      </c>
      <c r="D27" s="58" t="n">
        <f aca="false">Flights!$D$5</f>
        <v>46303</v>
      </c>
      <c r="E27" s="57" t="str">
        <f aca="false">Flights!$G$5&amp;"-"&amp;Flights!$H$5</f>
        <v>LHR-KUL</v>
      </c>
      <c r="F27" s="57" t="str">
        <f aca="false">Flights!$K$5</f>
        <v>EY</v>
      </c>
      <c r="G27" s="57" t="s">
        <v>459</v>
      </c>
      <c r="H27" s="57" t="s">
        <v>460</v>
      </c>
      <c r="I27" s="57" t="s">
        <v>440</v>
      </c>
      <c r="J27" s="57" t="s">
        <v>467</v>
      </c>
      <c r="K27" s="67" t="s">
        <v>442</v>
      </c>
      <c r="L27" s="67" t="s">
        <v>443</v>
      </c>
      <c r="M27" s="67" t="s">
        <v>186</v>
      </c>
      <c r="N27" s="67" t="s">
        <v>444</v>
      </c>
      <c r="O27" s="67" t="s">
        <v>445</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60"/>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open",IF(AND(NOT(OR(LEN(AZ27)&lt;15,ISNUMBER(MATCH(AZ27,L_Placeholder,0)))),BK27=0,NOT(OR(LEN(AU27)&lt;2,ISNUMBER(MATCH(AU27,L_Placeholder,0)))),NOT(OR(LEN(AX27)&lt;2,ISNUMBER(MATCH(AX27,L_Placeholder,0)))),TRIM(AE27)&lt;&gt;TRIM(T27)),"N/A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missing",IF(OR(OR(LEN(AU27)&lt;2,ISNUMBER(MATCH(AU27,L_Placeholder,0))),BR27&lt;3),"INVALID – PIC missing or not a named person (a role such as QA / CSM is not a name)",IF(OR(LEN(AV27)&lt;2,ISNUMBER(MATCH(AV27,L_Placeholder,0))),"INVALID – result / assessment missing",IF(OR(OR(LEN(AW27)&lt;3,ISNUMBER(MATCH(AW27,L_Placeholder,0))),SUMPRODUCT(--ISNUMBER(SEARCH(" "&amp;L_EvidencePhrase&amp;" ",BD27)))&gt;0,BI27=1),"INVALID – evidence missing, placeholder or not yet on file",IF(ISNA(MATCH(TRIM(S27),L_EvidenceType,0)),"INVALID – choose the evidence type from the list (column S)",IF(BL27=0,"INVALID – evidence ID must be the record's ID only (e.g. SF-2210, IMG_2231, 1045521), or a link / path for links",IF(OR(OR(LEN(AX27)&lt;2,ISNUMBER(MATCH(AX27,L_Placeholder,0))),BS27&lt;3),"INVALID – verifier missing or not a named person (a role such as QA / CSM is not a name)",IF(OR(AX27=AU27,AND(LEN(AU27)&gt;=4,ISNUMBER(SEARCH(AU27,AX27))),AND(LEN(AX27)&gt;=4,ISNUMBER(SEARCH(AX27,AU27)))),"INVALID – verifier must be a different, named person (not the PIC or a role)",IF(BH27=1,"INVALID – result not yet available (awaiting / TBC)",IF(BV27=1,"INVALID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future",IF(AND(ISNUMBER(BY27),AG27&lt;BY27),IF(H27="Physical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IF(ISNA(MATCH(TRIM(S27),L_EvidenceType,0)),0,BZ27)</f>
        <v>0</v>
      </c>
      <c r="BM27" s="61" t="str">
        <f aca="false">SUBSTITUTE(SUBSTITUTE(SUBSTITUTE(SUBSTITUTE(SUBSTITUTE(SUBSTITUTE(SUBSTITUTE(SUBSTITUTE(SUBSTITUTE(LOWER(Z27&amp;""),"1","0"),"2","0"),"3","0"),"4","0"),"5","0"),"6","0"),"7","0"),"8","0"),"9","0")</f>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jan",""),"feb",""),"mar",""),"apr",""),"may",""),"jun",""),"jul",""),"aug",""),"sep",""),"oct",""),"nov",""),"dec",""),"hrs",""),"hr",""),"lt",""),"utc",""),"am",""),"pm",""),"rev",""),"ver",""),"b","a"),"c","a"),"d","a"),"e","a"),"f","a"),"g","a"),"h","a"),"i","a"),"j","a"),"k","a"),"l","a"),"m","a"),"n","a"),"o","a"),"p","a"),"q","a"),"r","a"),"s","a"),"t","a"),"u","a"),"v","a"),"w","a"),"x","a"),"y","a"),"z","a")</f>
        <v/>
      </c>
      <c r="BO27" s="61" t="str">
        <f aca="false">SUBSTITUTE(SUBSTITUTE(SUBSTITUTE(SUBSTITUTE(SUBSTITUTE(SUBSTITUTE(SUBSTITUTE(SUBSTITUTE(SUBSTITUTE(LOWER(W27&amp;""),"1","0"),"2","0"),"3","0"),"4","0"),"5","0"),"6","0"),"7","0"),"8","0"),"9","0")</f>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c>
      <c r="BQ27" s="61" t="n">
        <f aca="false">IFERROR(IF(AND(ISERROR(SEARCH(" mh"," "&amp;LOWER(W27))),ISNA(MATCH(LEFT(TRIM(BP27),255),{"0000a","000a","00a","0000aa","000aa","00.00.0000","00/00/0000","00-00-0000","0000-00-00","00.00.00","00/00/00","00-00-00","0.00.0000","0/00/0000","0-00-0000"},0)),OR(SUMPRODUCT(--ISNUMBER(SEARCH({"a0","a-0","a_0","a/0","a.0","a#0","0a","0-a","0_a","0/a"},BP27)))&gt;0,ISNUMBER(SEARCH("000000",BP27)))),1,0),0)</f>
        <v>0</v>
      </c>
      <c r="BR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supervisor",""),"inspector",""),"controller",""),"executive",""),"catering",""),"manager",""),"officer",""),"caterer",""),"station",""),"captain",""),"verified",""),"verifier",""),"checked",""),"senior",""),"leader",""),"cabin",""),"staff",""),"crew",""),"team",""),"duty",""),"lead",""),"head",""),"chef",""),"pasb",""),"mcat",""),"magcs",""),"qaqc",""),"ccic",""),"cic",""),"csm",""),"ops",""),"pic",""),"self",""),"qa",""),"qc",""),"by",""),"sr",""))</f>
        <v>0</v>
      </c>
      <c r="BS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supervisor",""),"inspector",""),"controller",""),"executive",""),"catering",""),"manager",""),"officer",""),"caterer",""),"station",""),"captain",""),"verified",""),"verifier",""),"checked",""),"senior",""),"leader",""),"cabin",""),"staff",""),"crew",""),"team",""),"duty",""),"lead",""),"head",""),"chef",""),"pasb",""),"mcat",""),"magcs",""),"qaqc",""),"ccic",""),"cic",""),"csm",""),"ops",""),"pic",""),"self",""),"qa",""),"qc",""),"by",""),"sr",""))</f>
        <v>0</v>
      </c>
      <c r="BT27" s="61"/>
      <c r="BU27" s="61"/>
      <c r="BV27" s="61" t="n">
        <f aca="false">IFERROR(IF(OR(SUMPRODUCT((LEN(BC27)-LEN(SUBSTITUTE(BC27," "&amp;L_NotLoaded&amp;" "," ")))/(LEN(L_NotLoaded)+1))&gt;SUMPRODUCT((LEN(BC27)-LEN(SUBSTITUTE(BC27," "&amp;L_NotLoadedNeg&amp;" "," ")))/(LEN(L_NotLoadedNeg)+1)),SUMPRODUCT((LEN(BD27)-LEN(SUBSTITUTE(BD27," "&amp;L_NotLoaded&amp;" "," ")))/(LEN(L_NotLoaded)+1))&gt;SUMPRODUCT((LEN(BD27)-LEN(SUBSTITUTE(BD27," "&amp;L_NotLoadedNeg&amp;" "," ")))/(LEN(L_NotLoadedNeg)+1))),1,0),0)</f>
        <v>0</v>
      </c>
      <c r="BW27" s="61"/>
      <c r="BX27" s="61"/>
      <c r="BY27" s="62" t="n">
        <f aca="false">IF(ISNUMBER(Flights!$AZ$5),MAX(Q27-UpliftWindowH/24,Flights!$AZ$5),Q27-UpliftWindowH/24)</f>
        <v>46303.6076388889</v>
      </c>
      <c r="BZ27" s="61" t="n">
        <f aca="false">IFERROR(IF(IF(TRIM(S27)="Link / file path",AND(LEN(TRIM(Z27))&gt;=5,SUMPRODUCT(--ISNUMBER(SEARCH({"http","www.","\\",":\",".pdf",".jpg",".jpeg",".png",".heic",".xls",".doc",".msg",".eml",".ppt",".txt",".zip"},Z27)))&gt;0),AND(ISERROR(FIND(" ",TRIM(Z27))),NOT(OR(LOWER(TRIM(Z27))=LOWER(Flights!$F$5),AND(LEFT(LOWER(TRIM(Z27)),2)="mh",(LEN(BN27)-LEN(SUBSTITUTE(BN27,"a","")))&lt;=2))),NOT(ISNUMBER(MATCH(LEFT(BN27,255),{"0000a","000a","00a","0000aa","000aa","00.00.0000","00/00/0000","00-00-0000","0000-00-00","00.00.00","00/00/00","00-00-00","0.00.0000","0/00/0000","0-00-0000"},0))),OR(AND((LEN(BN27)-LEN(SUBSTITUTE(BN27,"a","")))&gt;=1,(LEN(BN27)-LEN(SUBSTITUTE(BN27,"0","")))&gt;=2,SUMPRODUCT(--ISNUMBER(SEARCH({"a0","a-0","a_0","a/0","a.0","a#0","0a","0-a","0_a","0/a"},BN27)))&gt;0),AND((LEN(BN27)-LEN(SUBSTITUTE(BN27,"a","")))=0,(LEN(BN27)-LEN(SUBSTITUTE(BN27,"0","")))&gt;=5)))),1,0),0)</f>
        <v>0</v>
      </c>
    </row>
    <row r="28" customFormat="false" ht="39.75" hidden="false" customHeight="true" outlineLevel="0" collapsed="false">
      <c r="A28" s="57" t="s">
        <v>468</v>
      </c>
      <c r="B28" s="57" t="s">
        <v>183</v>
      </c>
      <c r="C28" s="57" t="str">
        <f aca="false">Flights!$F$5</f>
        <v>MH0001</v>
      </c>
      <c r="D28" s="58" t="n">
        <f aca="false">Flights!$D$5</f>
        <v>46303</v>
      </c>
      <c r="E28" s="57" t="str">
        <f aca="false">Flights!$G$5&amp;"-"&amp;Flights!$H$5</f>
        <v>LHR-KUL</v>
      </c>
      <c r="F28" s="57" t="str">
        <f aca="false">Flights!$K$5</f>
        <v>EY</v>
      </c>
      <c r="G28" s="57" t="s">
        <v>459</v>
      </c>
      <c r="H28" s="57" t="s">
        <v>460</v>
      </c>
      <c r="I28" s="57" t="s">
        <v>447</v>
      </c>
      <c r="J28" s="57" t="s">
        <v>469</v>
      </c>
      <c r="K28" s="67" t="s">
        <v>449</v>
      </c>
      <c r="L28" s="67" t="s">
        <v>450</v>
      </c>
      <c r="M28" s="67" t="s">
        <v>451</v>
      </c>
      <c r="N28" s="67" t="s">
        <v>383</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60"/>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open",IF(AND(NOT(OR(LEN(AZ28)&lt;15,ISNUMBER(MATCH(AZ28,L_Placeholder,0)))),BK28=0,NOT(OR(LEN(AU28)&lt;2,ISNUMBER(MATCH(AU28,L_Placeholder,0)))),NOT(OR(LEN(AX28)&lt;2,ISNUMBER(MATCH(AX28,L_Placeholder,0)))),TRIM(AE28)&lt;&gt;TRIM(T28)),"N/A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missing",IF(OR(OR(LEN(AU28)&lt;2,ISNUMBER(MATCH(AU28,L_Placeholder,0))),BR28&lt;3),"INVALID – PIC missing or not a named person (a role such as QA / CSM is not a name)",IF(OR(LEN(AV28)&lt;2,ISNUMBER(MATCH(AV28,L_Placeholder,0))),"INVALID – result / assessment missing",IF(OR(OR(LEN(AW28)&lt;3,ISNUMBER(MATCH(AW28,L_Placeholder,0))),SUMPRODUCT(--ISNUMBER(SEARCH(" "&amp;L_EvidencePhrase&amp;" ",BD28)))&gt;0,BI28=1),"INVALID – evidence missing, placeholder or not yet on file",IF(ISNA(MATCH(TRIM(S28),L_EvidenceType,0)),"INVALID – choose the evidence type from the list (column S)",IF(BL28=0,"INVALID – evidence ID must be the record's ID only (e.g. SF-2210, IMG_2231, 1045521), or a link / path for links",IF(OR(OR(LEN(AX28)&lt;2,ISNUMBER(MATCH(AX28,L_Placeholder,0))),BS28&lt;3),"INVALID – verifier missing or not a named person (a role such as QA / CSM is not a name)",IF(OR(AX28=AU28,AND(LEN(AU28)&gt;=4,ISNUMBER(SEARCH(AU28,AX28))),AND(LEN(AX28)&gt;=4,ISNUMBER(SEARCH(AX28,AU28)))),"INVALID – verifier must be a different, named person (not the PIC or a role)",IF(BH28=1,"INVALID – result not yet available (awaiting / TBC)",IF(BV28=1,"INVALID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future",IF(AND(ISNUMBER(BY28),AG28&lt;BY28),IF(H28="Physical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IF(ISNA(MATCH(TRIM(S28),L_EvidenceType,0)),0,BZ28)</f>
        <v>0</v>
      </c>
      <c r="BM28" s="61" t="str">
        <f aca="false">SUBSTITUTE(SUBSTITUTE(SUBSTITUTE(SUBSTITUTE(SUBSTITUTE(SUBSTITUTE(SUBSTITUTE(SUBSTITUTE(SUBSTITUTE(LOWER(Z28&amp;""),"1","0"),"2","0"),"3","0"),"4","0"),"5","0"),"6","0"),"7","0"),"8","0"),"9","0")</f>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jan",""),"feb",""),"mar",""),"apr",""),"may",""),"jun",""),"jul",""),"aug",""),"sep",""),"oct",""),"nov",""),"dec",""),"hrs",""),"hr",""),"lt",""),"utc",""),"am",""),"pm",""),"rev",""),"ver",""),"b","a"),"c","a"),"d","a"),"e","a"),"f","a"),"g","a"),"h","a"),"i","a"),"j","a"),"k","a"),"l","a"),"m","a"),"n","a"),"o","a"),"p","a"),"q","a"),"r","a"),"s","a"),"t","a"),"u","a"),"v","a"),"w","a"),"x","a"),"y","a"),"z","a")</f>
        <v/>
      </c>
      <c r="BO28" s="61" t="str">
        <f aca="false">SUBSTITUTE(SUBSTITUTE(SUBSTITUTE(SUBSTITUTE(SUBSTITUTE(SUBSTITUTE(SUBSTITUTE(SUBSTITUTE(SUBSTITUTE(LOWER(W28&amp;""),"1","0"),"2","0"),"3","0"),"4","0"),"5","0"),"6","0"),"7","0"),"8","0"),"9","0")</f>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c>
      <c r="BQ28" s="61" t="n">
        <f aca="false">IFERROR(IF(AND(ISERROR(SEARCH(" mh"," "&amp;LOWER(W28))),ISNA(MATCH(LEFT(TRIM(BP28),255),{"0000a","000a","00a","0000aa","000aa","00.00.0000","00/00/0000","00-00-0000","0000-00-00","00.00.00","00/00/00","00-00-00","0.00.0000","0/00/0000","0-00-0000"},0)),OR(SUMPRODUCT(--ISNUMBER(SEARCH({"a0","a-0","a_0","a/0","a.0","a#0","0a","0-a","0_a","0/a"},BP28)))&gt;0,ISNUMBER(SEARCH("000000",BP28)))),1,0),0)</f>
        <v>0</v>
      </c>
      <c r="BR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supervisor",""),"inspector",""),"controller",""),"executive",""),"catering",""),"manager",""),"officer",""),"caterer",""),"station",""),"captain",""),"verified",""),"verifier",""),"checked",""),"senior",""),"leader",""),"cabin",""),"staff",""),"crew",""),"team",""),"duty",""),"lead",""),"head",""),"chef",""),"pasb",""),"mcat",""),"magcs",""),"qaqc",""),"ccic",""),"cic",""),"csm",""),"ops",""),"pic",""),"self",""),"qa",""),"qc",""),"by",""),"sr",""))</f>
        <v>0</v>
      </c>
      <c r="BS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supervisor",""),"inspector",""),"controller",""),"executive",""),"catering",""),"manager",""),"officer",""),"caterer",""),"station",""),"captain",""),"verified",""),"verifier",""),"checked",""),"senior",""),"leader",""),"cabin",""),"staff",""),"crew",""),"team",""),"duty",""),"lead",""),"head",""),"chef",""),"pasb",""),"mcat",""),"magcs",""),"qaqc",""),"ccic",""),"cic",""),"csm",""),"ops",""),"pic",""),"self",""),"qa",""),"qc",""),"by",""),"sr",""))</f>
        <v>0</v>
      </c>
      <c r="BT28" s="61"/>
      <c r="BU28" s="61"/>
      <c r="BV28" s="61" t="n">
        <f aca="false">IFERROR(IF(OR(SUMPRODUCT((LEN(BC28)-LEN(SUBSTITUTE(BC28," "&amp;L_NotLoaded&amp;" "," ")))/(LEN(L_NotLoaded)+1))&gt;SUMPRODUCT((LEN(BC28)-LEN(SUBSTITUTE(BC28," "&amp;L_NotLoadedNeg&amp;" "," ")))/(LEN(L_NotLoadedNeg)+1)),SUMPRODUCT((LEN(BD28)-LEN(SUBSTITUTE(BD28," "&amp;L_NotLoaded&amp;" "," ")))/(LEN(L_NotLoaded)+1))&gt;SUMPRODUCT((LEN(BD28)-LEN(SUBSTITUTE(BD28," "&amp;L_NotLoadedNeg&amp;" "," ")))/(LEN(L_NotLoadedNeg)+1))),1,0),0)</f>
        <v>0</v>
      </c>
      <c r="BW28" s="61"/>
      <c r="BX28" s="61"/>
      <c r="BY28" s="62" t="n">
        <f aca="false">IF(ISNUMBER(Flights!$AZ$5),MAX(Q28-UpliftWindowH/24,Flights!$AZ$5),Q28-UpliftWindowH/24)</f>
        <v>46303.6076388889</v>
      </c>
      <c r="BZ28" s="61" t="n">
        <f aca="false">IFERROR(IF(IF(TRIM(S28)="Link / file path",AND(LEN(TRIM(Z28))&gt;=5,SUMPRODUCT(--ISNUMBER(SEARCH({"http","www.","\\",":\",".pdf",".jpg",".jpeg",".png",".heic",".xls",".doc",".msg",".eml",".ppt",".txt",".zip"},Z28)))&gt;0),AND(ISERROR(FIND(" ",TRIM(Z28))),NOT(OR(LOWER(TRIM(Z28))=LOWER(Flights!$F$5),AND(LEFT(LOWER(TRIM(Z28)),2)="mh",(LEN(BN28)-LEN(SUBSTITUTE(BN28,"a","")))&lt;=2))),NOT(ISNUMBER(MATCH(LEFT(BN28,255),{"0000a","000a","00a","0000aa","000aa","00.00.0000","00/00/0000","00-00-0000","0000-00-00","00.00.00","00/00/00","00-00-00","0.00.0000","0/00/0000","0-00-0000"},0))),OR(AND((LEN(BN28)-LEN(SUBSTITUTE(BN28,"a","")))&gt;=1,(LEN(BN28)-LEN(SUBSTITUTE(BN28,"0","")))&gt;=2,SUMPRODUCT(--ISNUMBER(SEARCH({"a0","a-0","a_0","a/0","a.0","a#0","0a","0-a","0_a","0/a"},BN28)))&gt;0),AND((LEN(BN28)-LEN(SUBSTITUTE(BN28,"a","")))=0,(LEN(BN28)-LEN(SUBSTITUTE(BN28,"0","")))&gt;=5)))),1,0),0)</f>
        <v>0</v>
      </c>
    </row>
    <row r="29" customFormat="false" ht="54" hidden="false" customHeight="true" outlineLevel="0" collapsed="false">
      <c r="A29" s="57" t="s">
        <v>470</v>
      </c>
      <c r="B29" s="57" t="s">
        <v>183</v>
      </c>
      <c r="C29" s="57" t="str">
        <f aca="false">Flights!$F$5</f>
        <v>MH0001</v>
      </c>
      <c r="D29" s="58" t="n">
        <f aca="false">Flights!$D$5</f>
        <v>46303</v>
      </c>
      <c r="E29" s="57" t="str">
        <f aca="false">Flights!$G$5&amp;"-"&amp;Flights!$H$5</f>
        <v>LHR-KUL</v>
      </c>
      <c r="F29" s="57" t="str">
        <f aca="false">Flights!$K$5</f>
        <v>EY</v>
      </c>
      <c r="G29" s="57" t="s">
        <v>459</v>
      </c>
      <c r="H29" s="57" t="s">
        <v>460</v>
      </c>
      <c r="I29" s="57" t="s">
        <v>447</v>
      </c>
      <c r="J29" s="57" t="s">
        <v>471</v>
      </c>
      <c r="K29" s="67" t="s">
        <v>455</v>
      </c>
      <c r="L29" s="67" t="s">
        <v>456</v>
      </c>
      <c r="M29" s="67" t="s">
        <v>451</v>
      </c>
      <c r="N29" s="67" t="s">
        <v>383</v>
      </c>
      <c r="O29" s="67" t="s">
        <v>472</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60"/>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open",IF(AND(NOT(OR(LEN(AZ29)&lt;15,ISNUMBER(MATCH(AZ29,L_Placeholder,0)))),BK29=0,NOT(OR(LEN(AU29)&lt;2,ISNUMBER(MATCH(AU29,L_Placeholder,0)))),NOT(OR(LEN(AX29)&lt;2,ISNUMBER(MATCH(AX29,L_Placeholder,0)))),TRIM(AE29)&lt;&gt;TRIM(T29)),"N/A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missing",IF(OR(OR(LEN(AU29)&lt;2,ISNUMBER(MATCH(AU29,L_Placeholder,0))),BR29&lt;3),"INVALID – PIC missing or not a named person (a role such as QA / CSM is not a name)",IF(OR(LEN(AV29)&lt;2,ISNUMBER(MATCH(AV29,L_Placeholder,0))),"INVALID – result / assessment missing",IF(OR(OR(LEN(AW29)&lt;3,ISNUMBER(MATCH(AW29,L_Placeholder,0))),SUMPRODUCT(--ISNUMBER(SEARCH(" "&amp;L_EvidencePhrase&amp;" ",BD29)))&gt;0,BI29=1),"INVALID – evidence missing, placeholder or not yet on file",IF(ISNA(MATCH(TRIM(S29),L_EvidenceType,0)),"INVALID – choose the evidence type from the list (column S)",IF(BL29=0,"INVALID – evidence ID must be the record's ID only (e.g. SF-2210, IMG_2231, 1045521), or a link / path for links",IF(OR(OR(LEN(AX29)&lt;2,ISNUMBER(MATCH(AX29,L_Placeholder,0))),BS29&lt;3),"INVALID – verifier missing or not a named person (a role such as QA / CSM is not a name)",IF(OR(AX29=AU29,AND(LEN(AU29)&gt;=4,ISNUMBER(SEARCH(AU29,AX29))),AND(LEN(AX29)&gt;=4,ISNUMBER(SEARCH(AX29,AU29)))),"INVALID – verifier must be a different, named person (not the PIC or a role)",IF(BH29=1,"INVALID – result not yet available (awaiting / TBC)",IF(BV29=1,"INVALID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future",IF(AND(ISNUMBER(BY29),AG29&lt;BY29),IF(H29="Physical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IF(ISNA(MATCH(TRIM(S29),L_EvidenceType,0)),0,BZ29)</f>
        <v>0</v>
      </c>
      <c r="BM29" s="61" t="str">
        <f aca="false">SUBSTITUTE(SUBSTITUTE(SUBSTITUTE(SUBSTITUTE(SUBSTITUTE(SUBSTITUTE(SUBSTITUTE(SUBSTITUTE(SUBSTITUTE(LOWER(Z29&amp;""),"1","0"),"2","0"),"3","0"),"4","0"),"5","0"),"6","0"),"7","0"),"8","0"),"9","0")</f>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jan",""),"feb",""),"mar",""),"apr",""),"may",""),"jun",""),"jul",""),"aug",""),"sep",""),"oct",""),"nov",""),"dec",""),"hrs",""),"hr",""),"lt",""),"utc",""),"am",""),"pm",""),"rev",""),"ver",""),"b","a"),"c","a"),"d","a"),"e","a"),"f","a"),"g","a"),"h","a"),"i","a"),"j","a"),"k","a"),"l","a"),"m","a"),"n","a"),"o","a"),"p","a"),"q","a"),"r","a"),"s","a"),"t","a"),"u","a"),"v","a"),"w","a"),"x","a"),"y","a"),"z","a")</f>
        <v/>
      </c>
      <c r="BO29" s="61" t="str">
        <f aca="false">SUBSTITUTE(SUBSTITUTE(SUBSTITUTE(SUBSTITUTE(SUBSTITUTE(SUBSTITUTE(SUBSTITUTE(SUBSTITUTE(SUBSTITUTE(LOWER(W29&amp;""),"1","0"),"2","0"),"3","0"),"4","0"),"5","0"),"6","0"),"7","0"),"8","0"),"9","0")</f>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c>
      <c r="BQ29" s="61" t="n">
        <f aca="false">IFERROR(IF(AND(ISERROR(SEARCH(" mh"," "&amp;LOWER(W29))),ISNA(MATCH(LEFT(TRIM(BP29),255),{"0000a","000a","00a","0000aa","000aa","00.00.0000","00/00/0000","00-00-0000","0000-00-00","00.00.00","00/00/00","00-00-00","0.00.0000","0/00/0000","0-00-0000"},0)),OR(SUMPRODUCT(--ISNUMBER(SEARCH({"a0","a-0","a_0","a/0","a.0","a#0","0a","0-a","0_a","0/a"},BP29)))&gt;0,ISNUMBER(SEARCH("000000",BP29)))),1,0),0)</f>
        <v>0</v>
      </c>
      <c r="BR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supervisor",""),"inspector",""),"controller",""),"executive",""),"catering",""),"manager",""),"officer",""),"caterer",""),"station",""),"captain",""),"verified",""),"verifier",""),"checked",""),"senior",""),"leader",""),"cabin",""),"staff",""),"crew",""),"team",""),"duty",""),"lead",""),"head",""),"chef",""),"pasb",""),"mcat",""),"magcs",""),"qaqc",""),"ccic",""),"cic",""),"csm",""),"ops",""),"pic",""),"self",""),"qa",""),"qc",""),"by",""),"sr",""))</f>
        <v>0</v>
      </c>
      <c r="BS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supervisor",""),"inspector",""),"controller",""),"executive",""),"catering",""),"manager",""),"officer",""),"caterer",""),"station",""),"captain",""),"verified",""),"verifier",""),"checked",""),"senior",""),"leader",""),"cabin",""),"staff",""),"crew",""),"team",""),"duty",""),"lead",""),"head",""),"chef",""),"pasb",""),"mcat",""),"magcs",""),"qaqc",""),"ccic",""),"cic",""),"csm",""),"ops",""),"pic",""),"self",""),"qa",""),"qc",""),"by",""),"sr",""))</f>
        <v>0</v>
      </c>
      <c r="BT29" s="61"/>
      <c r="BU29" s="61"/>
      <c r="BV29" s="61" t="n">
        <f aca="false">IFERROR(IF(OR(SUMPRODUCT((LEN(BC29)-LEN(SUBSTITUTE(BC29," "&amp;L_NotLoaded&amp;" "," ")))/(LEN(L_NotLoaded)+1))&gt;SUMPRODUCT((LEN(BC29)-LEN(SUBSTITUTE(BC29," "&amp;L_NotLoadedNeg&amp;" "," ")))/(LEN(L_NotLoadedNeg)+1)),SUMPRODUCT((LEN(BD29)-LEN(SUBSTITUTE(BD29," "&amp;L_NotLoaded&amp;" "," ")))/(LEN(L_NotLoaded)+1))&gt;SUMPRODUCT((LEN(BD29)-LEN(SUBSTITUTE(BD29," "&amp;L_NotLoadedNeg&amp;" "," ")))/(LEN(L_NotLoadedNeg)+1))),1,0),0)</f>
        <v>0</v>
      </c>
      <c r="BW29" s="61"/>
      <c r="BX29" s="61"/>
      <c r="BY29" s="62" t="n">
        <f aca="false">IF(ISNUMBER(Flights!$AZ$5),MAX(Q29-UpliftWindowH/24,Flights!$AZ$5),Q29-UpliftWindowH/24)</f>
        <v>46303.6076388889</v>
      </c>
      <c r="BZ29" s="61" t="n">
        <f aca="false">IFERROR(IF(IF(TRIM(S29)="Link / file path",AND(LEN(TRIM(Z29))&gt;=5,SUMPRODUCT(--ISNUMBER(SEARCH({"http","www.","\\",":\",".pdf",".jpg",".jpeg",".png",".heic",".xls",".doc",".msg",".eml",".ppt",".txt",".zip"},Z29)))&gt;0),AND(ISERROR(FIND(" ",TRIM(Z29))),NOT(OR(LOWER(TRIM(Z29))=LOWER(Flights!$F$5),AND(LEFT(LOWER(TRIM(Z29)),2)="mh",(LEN(BN29)-LEN(SUBSTITUTE(BN29,"a","")))&lt;=2))),NOT(ISNUMBER(MATCH(LEFT(BN29,255),{"0000a","000a","00a","0000aa","000aa","00.00.0000","00/00/0000","00-00-0000","0000-00-00","00.00.00","00/00/00","00-00-00","0.00.0000","0/00/0000","0-00-0000"},0))),OR(AND((LEN(BN29)-LEN(SUBSTITUTE(BN29,"a","")))&gt;=1,(LEN(BN29)-LEN(SUBSTITUTE(BN29,"0","")))&gt;=2,SUMPRODUCT(--ISNUMBER(SEARCH({"a0","a-0","a_0","a/0","a.0","a#0","0a","0-a","0_a","0/a"},BN29)))&gt;0),AND((LEN(BN29)-LEN(SUBSTITUTE(BN29,"a","")))=0,(LEN(BN29)-LEN(SUBSTITUTE(BN29,"0","")))&gt;=5)))),1,0),0)</f>
        <v>0</v>
      </c>
    </row>
    <row r="30" customFormat="false" ht="39.75" hidden="false" customHeight="true" outlineLevel="0" collapsed="false">
      <c r="A30" s="57" t="s">
        <v>473</v>
      </c>
      <c r="B30" s="57" t="s">
        <v>198</v>
      </c>
      <c r="C30" s="57" t="str">
        <f aca="false">Flights!$F$6</f>
        <v>MH0727</v>
      </c>
      <c r="D30" s="58" t="n">
        <f aca="false">Flights!$D$6</f>
        <v>46304</v>
      </c>
      <c r="E30" s="57" t="str">
        <f aca="false">Flights!$G$6&amp;"-"&amp;Flights!$H$6</f>
        <v>KUL-CGK</v>
      </c>
      <c r="F30" s="57" t="str">
        <f aca="false">Flights!$K$6</f>
        <v>BC</v>
      </c>
      <c r="G30" s="57" t="s">
        <v>81</v>
      </c>
      <c r="H30" s="57" t="s">
        <v>378</v>
      </c>
      <c r="I30" s="57" t="s">
        <v>379</v>
      </c>
      <c r="J30" s="57" t="s">
        <v>380</v>
      </c>
      <c r="K30" s="67" t="s">
        <v>381</v>
      </c>
      <c r="L30" s="67" t="s">
        <v>382</v>
      </c>
      <c r="M30" s="67"/>
      <c r="N30" s="67" t="s">
        <v>383</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60"/>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open",IF(AND(NOT(OR(LEN(AZ30)&lt;15,ISNUMBER(MATCH(AZ30,L_Placeholder,0)))),BK30=0,NOT(OR(LEN(AU30)&lt;2,ISNUMBER(MATCH(AU30,L_Placeholder,0)))),NOT(OR(LEN(AX30)&lt;2,ISNUMBER(MATCH(AX30,L_Placeholder,0)))),TRIM(AE30)&lt;&gt;TRIM(T30)),"N/A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missing",IF(OR(OR(LEN(AU30)&lt;2,ISNUMBER(MATCH(AU30,L_Placeholder,0))),BR30&lt;3),"INVALID – PIC missing or not a named person (a role such as QA / CSM is not a name)",IF(OR(LEN(AV30)&lt;2,ISNUMBER(MATCH(AV30,L_Placeholder,0))),"INVALID – result / assessment missing",IF(OR(OR(LEN(AW30)&lt;3,ISNUMBER(MATCH(AW30,L_Placeholder,0))),SUMPRODUCT(--ISNUMBER(SEARCH(" "&amp;L_EvidencePhrase&amp;" ",BD30)))&gt;0,BI30=1),"INVALID – evidence missing, placeholder or not yet on file",IF(ISNA(MATCH(TRIM(S30),L_EvidenceType,0)),"INVALID – choose the evidence type from the list (column S)",IF(BL30=0,"INVALID – evidence ID must be the record's ID only (e.g. SF-2210, IMG_2231, 1045521), or a link / path for links",IF(OR(OR(LEN(AX30)&lt;2,ISNUMBER(MATCH(AX30,L_Placeholder,0))),BS30&lt;3),"INVALID – verifier missing or not a named person (a role such as QA / CSM is not a name)",IF(OR(AX30=AU30,AND(LEN(AU30)&gt;=4,ISNUMBER(SEARCH(AU30,AX30))),AND(LEN(AX30)&gt;=4,ISNUMBER(SEARCH(AX30,AU30)))),"INVALID – verifier must be a different, named person (not the PIC or a role)",IF(BH30=1,"INVALID – result not yet available (awaiting / TBC)",IF(BV30=1,"INVALID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future",IF(AND(ISNUMBER(BY30),AG30&lt;BY30),IF(H30="Physical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")))/(LEN(L_PendNeg)+1))+SUMPRODUCT((LEN(BC30)-LEN(SUBSTITUTE(BC30," "&amp;L_PendPrep&amp;" "," ")))/(LEN(L_PendPrep)+1)),1,0),1)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")))/(LEN(L_PendNeg)+1))+SUMPRODUCT((LEN(BE30)-LEN(SUBSTITUTE(BE30," "&amp;L_PendPrep&amp;" "," ")))/(LEN(L_PendPrep)+1)),1,0),1)</f>
        <v>0</v>
      </c>
      <c r="BK30" s="61" t="n">
        <f aca="false">IFERROR(IF(SUMPRODUCT((LEN(BF30)-LEN(SUBSTITUTE(BF30," "&amp;L_PendStrict&amp;" "," ")))/(LEN(L_PendStrict)+1))&gt;SUMPRODUCT((LEN(BF30)-LEN(SUBSTITUTE(BF30," "&amp;L_PendNeg&amp;" "," ")))/(LEN(L_PendNeg)+1)),1,0),1)</f>
        <v>0</v>
      </c>
      <c r="BL30" s="61" t="n">
        <f aca="false">IF(ISNA(MATCH(TRIM(S30),L_EvidenceType,0)),0,BZ30)</f>
        <v>0</v>
      </c>
      <c r="BM30" s="61" t="str">
        <f aca="false">SUBSTITUTE(SUBSTITUTE(SUBSTITUTE(SUBSTITUTE(SUBSTITUTE(SUBSTITUTE(SUBSTITUTE(SUBSTITUTE(SUBSTITUTE(LOWER(Z30&amp;""),"1","0"),"2","0"),"3","0"),"4","0"),"5","0"),"6","0"),"7","0"),"8","0"),"9","0")</f>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jan",""),"feb",""),"mar",""),"apr",""),"may",""),"jun",""),"jul",""),"aug",""),"sep",""),"oct",""),"nov",""),"dec",""),"hrs",""),"hr",""),"lt",""),"utc",""),"am",""),"pm",""),"rev",""),"ver",""),"b","a"),"c","a"),"d","a"),"e","a"),"f","a"),"g","a"),"h","a"),"i","a"),"j","a"),"k","a"),"l","a"),"m","a"),"n","a"),"o","a"),"p","a"),"q","a"),"r","a"),"s","a"),"t","a"),"u","a"),"v","a"),"w","a"),"x","a"),"y","a"),"z","a")</f>
        <v/>
      </c>
      <c r="BO30" s="61" t="str">
        <f aca="false">SUBSTITUTE(SUBSTITUTE(SUBSTITUTE(SUBSTITUTE(SUBSTITUTE(SUBSTITUTE(SUBSTITUTE(SUBSTITUTE(SUBSTITUTE(LOWER(W30&amp;""),"1","0"),"2","0"),"3","0"),"4","0"),"5","0"),"6","0"),"7","0"),"8","0"),"9","0")</f>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c>
      <c r="BQ30" s="61" t="n">
        <f aca="false">IFERROR(IF(AND(ISERROR(SEARCH(" mh"," "&amp;LOWER(W30))),ISNA(MATCH(LEFT(TRIM(BP30),255),{"0000a","000a","00a","0000aa","000aa","00.00.0000","00/00/0000","00-00-0000","0000-00-00","00.00.00","00/00/00","00-00-00","0.00.0000","0/00/0000","0-00-0000"},0)),OR(SUMPRODUCT(--ISNUMBER(SEARCH({"a0","a-0","a_0","a/0","a.0","a#0","0a","0-a","0_a","0/a"},BP30)))&gt;0,ISNUMBER(SEARCH("000000",BP30)))),1,0),0)</f>
        <v>0</v>
      </c>
      <c r="BR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supervisor",""),"inspector",""),"controller",""),"executive",""),"catering",""),"manager",""),"officer",""),"caterer",""),"station",""),"captain",""),"verified",""),"verifier",""),"checked",""),"senior",""),"leader",""),"cabin",""),"staff",""),"crew",""),"team",""),"duty",""),"lead",""),"head",""),"chef",""),"pasb",""),"mcat",""),"magcs",""),"qaqc",""),"ccic",""),"cic",""),"csm",""),"ops",""),"pic",""),"self",""),"qa",""),"qc",""),"by",""),"sr",""))</f>
        <v>0</v>
      </c>
      <c r="BS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supervisor",""),"inspector",""),"controller",""),"executive",""),"catering",""),"manager",""),"officer",""),"caterer",""),"station",""),"captain",""),"verified",""),"verifier",""),"checked",""),"senior",""),"leader",""),"cabin",""),"staff",""),"crew",""),"team",""),"duty",""),"lead",""),"head",""),"chef",""),"pasb",""),"mcat",""),"magcs",""),"qaqc",""),"ccic",""),"cic",""),"csm",""),"ops",""),"pic",""),"self",""),"qa",""),"qc",""),"by",""),"sr",""))</f>
        <v>0</v>
      </c>
      <c r="BT30" s="61"/>
      <c r="BU30" s="61"/>
      <c r="BV30" s="61" t="n">
        <f aca="false">0</f>
        <v>0</v>
      </c>
      <c r="BW30" s="61"/>
      <c r="BX30" s="61"/>
      <c r="BY30" s="62" t="n">
        <f aca="false">Q30-T7EarlyD*24/24</f>
        <v>46283.5763888889</v>
      </c>
      <c r="BZ30" s="61" t="n">
        <f aca="false">IFERROR(IF(IF(TRIM(S30)="Link / file path",AND(LEN(TRIM(Z30))&gt;=5,SUMPRODUCT(--ISNUMBER(SEARCH({"http","www.","\\",":\",".pdf",".jpg",".jpeg",".png",".heic",".xls",".doc",".msg",".eml",".ppt",".txt",".zip"},Z30)))&gt;0),AND(ISERROR(FIND(" ",TRIM(Z30))),NOT(OR(LOWER(TRIM(Z30))=LOWER(Flights!$F$6),AND(LEFT(LOWER(TRIM(Z30)),2)="mh",(LEN(BN30)-LEN(SUBSTITUTE(BN30,"a","")))&lt;=2))),NOT(ISNUMBER(MATCH(LEFT(BN30,255),{"0000a","000a","00a","0000aa","000aa","00.00.0000","00/00/0000","00-00-0000","0000-00-00","00.00.00","00/00/00","00-00-00","0.00.0000","0/00/0000","0-00-0000"},0))),OR(AND((LEN(BN30)-LEN(SUBSTITUTE(BN30,"a","")))&gt;=1,(LEN(BN30)-LEN(SUBSTITUTE(BN30,"0","")))&gt;=2,SUMPRODUCT(--ISNUMBER(SEARCH({"a0","a-0","a_0","a/0","a.0","a#0","0a","0-a","0_a","0/a"},BN30)))&gt;0),AND((LEN(BN30)-LEN(SUBSTITUTE(BN30,"a","")))=0,(LEN(BN30)-LEN(SUBSTITUTE(BN30,"0","")))&gt;=5)))),1,0),0)</f>
        <v>0</v>
      </c>
    </row>
    <row r="31" customFormat="false" ht="39.75" hidden="false" customHeight="true" outlineLevel="0" collapsed="false">
      <c r="A31" s="57" t="s">
        <v>474</v>
      </c>
      <c r="B31" s="57" t="s">
        <v>198</v>
      </c>
      <c r="C31" s="57" t="str">
        <f aca="false">Flights!$F$6</f>
        <v>MH0727</v>
      </c>
      <c r="D31" s="58" t="n">
        <f aca="false">Flights!$D$6</f>
        <v>46304</v>
      </c>
      <c r="E31" s="57" t="str">
        <f aca="false">Flights!$G$6&amp;"-"&amp;Flights!$H$6</f>
        <v>KUL-CGK</v>
      </c>
      <c r="F31" s="57" t="str">
        <f aca="false">Flights!$K$6</f>
        <v>BC</v>
      </c>
      <c r="G31" s="57" t="s">
        <v>81</v>
      </c>
      <c r="H31" s="57" t="s">
        <v>378</v>
      </c>
      <c r="I31" s="57" t="s">
        <v>385</v>
      </c>
      <c r="J31" s="57" t="s">
        <v>386</v>
      </c>
      <c r="K31" s="67" t="s">
        <v>387</v>
      </c>
      <c r="L31" s="67" t="s">
        <v>382</v>
      </c>
      <c r="M31" s="67"/>
      <c r="N31" s="67" t="s">
        <v>383</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60"/>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open",IF(AND(NOT(OR(LEN(AZ31)&lt;15,ISNUMBER(MATCH(AZ31,L_Placeholder,0)))),BK31=0,NOT(OR(LEN(AU31)&lt;2,ISNUMBER(MATCH(AU31,L_Placeholder,0)))),NOT(OR(LEN(AX31)&lt;2,ISNUMBER(MATCH(AX31,L_Placeholder,0)))),TRIM(AE31)&lt;&gt;TRIM(T31)),"N/A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missing",IF(OR(OR(LEN(AU31)&lt;2,ISNUMBER(MATCH(AU31,L_Placeholder,0))),BR31&lt;3),"INVALID – PIC missing or not a named person (a role such as QA / CSM is not a name)",IF(OR(LEN(AV31)&lt;2,ISNUMBER(MATCH(AV31,L_Placeholder,0))),"INVALID – result / assessment missing",IF(OR(OR(LEN(AW31)&lt;3,ISNUMBER(MATCH(AW31,L_Placeholder,0))),SUMPRODUCT(--ISNUMBER(SEARCH(" "&amp;L_EvidencePhrase&amp;" ",BD31)))&gt;0,BI31=1),"INVALID – evidence missing, placeholder or not yet on file",IF(ISNA(MATCH(TRIM(S31),L_EvidenceType,0)),"INVALID – choose the evidence type from the list (column S)",IF(BL31=0,"INVALID – evidence ID must be the record's ID only (e.g. SF-2210, IMG_2231, 1045521), or a link / path for links",IF(OR(OR(LEN(AX31)&lt;2,ISNUMBER(MATCH(AX31,L_Placeholder,0))),BS31&lt;3),"INVALID – verifier missing or not a named person (a role such as QA / CSM is not a name)",IF(OR(AX31=AU31,AND(LEN(AU31)&gt;=4,ISNUMBER(SEARCH(AU31,AX31))),AND(LEN(AX31)&gt;=4,ISNUMBER(SEARCH(AX31,AU31)))),"INVALID – verifier must be a different, named person (not the PIC or a role)",IF(BH31=1,"INVALID – result not yet available (awaiting / TBC)",IF(BV31=1,"INVALID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future",IF(AND(ISNUMBER(BY31),AG31&lt;BY31),IF(H31="Physical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")))/(LEN(L_PendNeg)+1))+SUMPRODUCT((LEN(BC31)-LEN(SUBSTITUTE(BC31," "&amp;L_PendPrep&amp;" "," ")))/(LEN(L_PendPrep)+1)),1,0),1)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")))/(LEN(L_PendNeg)+1))+SUMPRODUCT((LEN(BE31)-LEN(SUBSTITUTE(BE31," "&amp;L_PendPrep&amp;" "," ")))/(LEN(L_PendPrep)+1)),1,0),1)</f>
        <v>0</v>
      </c>
      <c r="BK31" s="61" t="n">
        <f aca="false">IFERROR(IF(SUMPRODUCT((LEN(BF31)-LEN(SUBSTITUTE(BF31," "&amp;L_PendStrict&amp;" "," ")))/(LEN(L_PendStrict)+1))&gt;SUMPRODUCT((LEN(BF31)-LEN(SUBSTITUTE(BF31," "&amp;L_PendNeg&amp;" "," ")))/(LEN(L_PendNeg)+1)),1,0),1)</f>
        <v>0</v>
      </c>
      <c r="BL31" s="61" t="n">
        <f aca="false">IF(ISNA(MATCH(TRIM(S31),L_EvidenceType,0)),0,BZ31)</f>
        <v>0</v>
      </c>
      <c r="BM31" s="61" t="str">
        <f aca="false">SUBSTITUTE(SUBSTITUTE(SUBSTITUTE(SUBSTITUTE(SUBSTITUTE(SUBSTITUTE(SUBSTITUTE(SUBSTITUTE(SUBSTITUTE(LOWER(Z31&amp;""),"1","0"),"2","0"),"3","0"),"4","0"),"5","0"),"6","0"),"7","0"),"8","0"),"9","0")</f>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jan",""),"feb",""),"mar",""),"apr",""),"may",""),"jun",""),"jul",""),"aug",""),"sep",""),"oct",""),"nov",""),"dec",""),"hrs",""),"hr",""),"lt",""),"utc",""),"am",""),"pm",""),"rev",""),"ver",""),"b","a"),"c","a"),"d","a"),"e","a"),"f","a"),"g","a"),"h","a"),"i","a"),"j","a"),"k","a"),"l","a"),"m","a"),"n","a"),"o","a"),"p","a"),"q","a"),"r","a"),"s","a"),"t","a"),"u","a"),"v","a"),"w","a"),"x","a"),"y","a"),"z","a")</f>
        <v/>
      </c>
      <c r="BO31" s="61" t="str">
        <f aca="false">SUBSTITUTE(SUBSTITUTE(SUBSTITUTE(SUBSTITUTE(SUBSTITUTE(SUBSTITUTE(SUBSTITUTE(SUBSTITUTE(SUBSTITUTE(LOWER(W31&amp;""),"1","0"),"2","0"),"3","0"),"4","0"),"5","0"),"6","0"),"7","0"),"8","0"),"9","0")</f>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c>
      <c r="BQ31" s="61" t="n">
        <f aca="false">IFERROR(IF(AND(ISERROR(SEARCH(" mh"," "&amp;LOWER(W31))),ISNA(MATCH(LEFT(TRIM(BP31),255),{"0000a","000a","00a","0000aa","000aa","00.00.0000","00/00/0000","00-00-0000","0000-00-00","00.00.00","00/00/00","00-00-00","0.00.0000","0/00/0000","0-00-0000"},0)),OR(SUMPRODUCT(--ISNUMBER(SEARCH({"a0","a-0","a_0","a/0","a.0","a#0","0a","0-a","0_a","0/a"},BP31)))&gt;0,ISNUMBER(SEARCH("000000",BP31)))),1,0),0)</f>
        <v>0</v>
      </c>
      <c r="BR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supervisor",""),"inspector",""),"controller",""),"executive",""),"catering",""),"manager",""),"officer",""),"caterer",""),"station",""),"captain",""),"verified",""),"verifier",""),"checked",""),"senior",""),"leader",""),"cabin",""),"staff",""),"crew",""),"team",""),"duty",""),"lead",""),"head",""),"chef",""),"pasb",""),"mcat",""),"magcs",""),"qaqc",""),"ccic",""),"cic",""),"csm",""),"ops",""),"pic",""),"self",""),"qa",""),"qc",""),"by",""),"sr",""))</f>
        <v>0</v>
      </c>
      <c r="BS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supervisor",""),"inspector",""),"controller",""),"executive",""),"catering",""),"manager",""),"officer",""),"caterer",""),"station",""),"captain",""),"verified",""),"verifier",""),"checked",""),"senior",""),"leader",""),"cabin",""),"staff",""),"crew",""),"team",""),"duty",""),"lead",""),"head",""),"chef",""),"pasb",""),"mcat",""),"magcs",""),"qaqc",""),"ccic",""),"cic",""),"csm",""),"ops",""),"pic",""),"self",""),"qa",""),"qc",""),"by",""),"sr",""))</f>
        <v>0</v>
      </c>
      <c r="BT31" s="61"/>
      <c r="BU31" s="61"/>
      <c r="BV31" s="61" t="n">
        <f aca="false">0</f>
        <v>0</v>
      </c>
      <c r="BW31" s="61"/>
      <c r="BX31" s="61"/>
      <c r="BY31" s="62" t="n">
        <f aca="false">Q31-T7EarlyD*24/24</f>
        <v>46283.5763888889</v>
      </c>
      <c r="BZ31" s="61" t="n">
        <f aca="false">IFERROR(IF(IF(TRIM(S31)="Link / file path",AND(LEN(TRIM(Z31))&gt;=5,SUMPRODUCT(--ISNUMBER(SEARCH({"http","www.","\\",":\",".pdf",".jpg",".jpeg",".png",".heic",".xls",".doc",".msg",".eml",".ppt",".txt",".zip"},Z31)))&gt;0),AND(ISERROR(FIND(" ",TRIM(Z31))),NOT(OR(LOWER(TRIM(Z31))=LOWER(Flights!$F$6),AND(LEFT(LOWER(TRIM(Z31)),2)="mh",(LEN(BN31)-LEN(SUBSTITUTE(BN31,"a","")))&lt;=2))),NOT(ISNUMBER(MATCH(LEFT(BN31,255),{"0000a","000a","00a","0000aa","000aa","00.00.0000","00/00/0000","00-00-0000","0000-00-00","00.00.00","00/00/00","00-00-00","0.00.0000","0/00/0000","0-00-0000"},0))),OR(AND((LEN(BN31)-LEN(SUBSTITUTE(BN31,"a","")))&gt;=1,(LEN(BN31)-LEN(SUBSTITUTE(BN31,"0","")))&gt;=2,SUMPRODUCT(--ISNUMBER(SEARCH({"a0","a-0","a_0","a/0","a.0","a#0","0a","0-a","0_a","0/a"},BN31)))&gt;0),AND((LEN(BN31)-LEN(SUBSTITUTE(BN31,"a","")))=0,(LEN(BN31)-LEN(SUBSTITUTE(BN31,"0","")))&gt;=5)))),1,0),0)</f>
        <v>0</v>
      </c>
    </row>
    <row r="32" customFormat="false" ht="41.25" hidden="false" customHeight="true" outlineLevel="0" collapsed="false">
      <c r="A32" s="57" t="s">
        <v>475</v>
      </c>
      <c r="B32" s="57" t="s">
        <v>198</v>
      </c>
      <c r="C32" s="57" t="str">
        <f aca="false">Flights!$F$6</f>
        <v>MH0727</v>
      </c>
      <c r="D32" s="58" t="n">
        <f aca="false">Flights!$D$6</f>
        <v>46304</v>
      </c>
      <c r="E32" s="57" t="str">
        <f aca="false">Flights!$G$6&amp;"-"&amp;Flights!$H$6</f>
        <v>KUL-CGK</v>
      </c>
      <c r="F32" s="57" t="str">
        <f aca="false">Flights!$K$6</f>
        <v>BC</v>
      </c>
      <c r="G32" s="57" t="s">
        <v>81</v>
      </c>
      <c r="H32" s="57" t="s">
        <v>378</v>
      </c>
      <c r="I32" s="57" t="s">
        <v>389</v>
      </c>
      <c r="J32" s="57" t="s">
        <v>390</v>
      </c>
      <c r="K32" s="67" t="s">
        <v>391</v>
      </c>
      <c r="L32" s="67" t="s">
        <v>382</v>
      </c>
      <c r="M32" s="67"/>
      <c r="N32" s="67" t="str">
        <f aca="false">IF(TRIM(Flights!$L$6)="A339","Required","N/A – rule")</f>
        <v>N/A – rule</v>
      </c>
      <c r="O32" s="67" t="s">
        <v>392</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60"/>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open",IF(AND(NOT(OR(LEN(AZ32)&lt;15,ISNUMBER(MATCH(AZ32,L_Placeholder,0)))),BK32=0,NOT(OR(LEN(AU32)&lt;2,ISNUMBER(MATCH(AU32,L_Placeholder,0)))),NOT(OR(LEN(AX32)&lt;2,ISNUMBER(MATCH(AX32,L_Placeholder,0)))),TRIM(AE32)&lt;&gt;TRIM(T32)),"N/A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missing",IF(OR(OR(LEN(AU32)&lt;2,ISNUMBER(MATCH(AU32,L_Placeholder,0))),BR32&lt;3),"INVALID – PIC missing or not a named person (a role such as QA / CSM is not a name)",IF(OR(LEN(AV32)&lt;2,ISNUMBER(MATCH(AV32,L_Placeholder,0))),"INVALID – result / assessment missing",IF(OR(OR(LEN(AW32)&lt;3,ISNUMBER(MATCH(AW32,L_Placeholder,0))),SUMPRODUCT(--ISNUMBER(SEARCH(" "&amp;L_EvidencePhrase&amp;" ",BD32)))&gt;0,BI32=1),"INVALID – evidence missing, placeholder or not yet on file",IF(ISNA(MATCH(TRIM(S32),L_EvidenceType,0)),"INVALID – choose the evidence type from the list (column S)",IF(BL32=0,"INVALID – evidence ID must be the record's ID only (e.g. SF-2210, IMG_2231, 1045521), or a link / path for links",IF(OR(OR(LEN(AX32)&lt;2,ISNUMBER(MATCH(AX32,L_Placeholder,0))),BS32&lt;3),"INVALID – verifier missing or not a named person (a role such as QA / CSM is not a name)",IF(OR(AX32=AU32,AND(LEN(AU32)&gt;=4,ISNUMBER(SEARCH(AU32,AX32))),AND(LEN(AX32)&gt;=4,ISNUMBER(SEARCH(AX32,AU32)))),"INVALID – verifier must be a different, named person (not the PIC or a role)",IF(BH32=1,"INVALID – result not yet available (awaiting / TBC)",IF(BV32=1,"INVALID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future",IF(AND(ISNUMBER(BY32),AG32&lt;BY32),IF(H32="Physical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")))/(LEN(L_PendNeg)+1))+SUMPRODUCT((LEN(BC32)-LEN(SUBSTITUTE(BC32," "&amp;L_PendPrep&amp;" "," ")))/(LEN(L_PendPrep)+1)),1,0),1)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")))/(LEN(L_PendNeg)+1))+SUMPRODUCT((LEN(BE32)-LEN(SUBSTITUTE(BE32," "&amp;L_PendPrep&amp;" "," ")))/(LEN(L_PendPrep)+1)),1,0),1)</f>
        <v>0</v>
      </c>
      <c r="BK32" s="61" t="n">
        <f aca="false">IFERROR(IF(SUMPRODUCT((LEN(BF32)-LEN(SUBSTITUTE(BF32," "&amp;L_PendStrict&amp;" "," ")))/(LEN(L_PendStrict)+1))&gt;SUMPRODUCT((LEN(BF32)-LEN(SUBSTITUTE(BF32," "&amp;L_PendNeg&amp;" "," ")))/(LEN(L_PendNeg)+1)),1,0),1)</f>
        <v>0</v>
      </c>
      <c r="BL32" s="61" t="n">
        <f aca="false">IF(ISNA(MATCH(TRIM(S32),L_EvidenceType,0)),0,BZ32)</f>
        <v>0</v>
      </c>
      <c r="BM32" s="61" t="str">
        <f aca="false">SUBSTITUTE(SUBSTITUTE(SUBSTITUTE(SUBSTITUTE(SUBSTITUTE(SUBSTITUTE(SUBSTITUTE(SUBSTITUTE(SUBSTITUTE(LOWER(Z32&amp;""),"1","0"),"2","0"),"3","0"),"4","0"),"5","0"),"6","0"),"7","0"),"8","0"),"9","0")</f>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jan",""),"feb",""),"mar",""),"apr",""),"may",""),"jun",""),"jul",""),"aug",""),"sep",""),"oct",""),"nov",""),"dec",""),"hrs",""),"hr",""),"lt",""),"utc",""),"am",""),"pm",""),"rev",""),"ver",""),"b","a"),"c","a"),"d","a"),"e","a"),"f","a"),"g","a"),"h","a"),"i","a"),"j","a"),"k","a"),"l","a"),"m","a"),"n","a"),"o","a"),"p","a"),"q","a"),"r","a"),"s","a"),"t","a"),"u","a"),"v","a"),"w","a"),"x","a"),"y","a"),"z","a")</f>
        <v/>
      </c>
      <c r="BO32" s="61" t="str">
        <f aca="false">SUBSTITUTE(SUBSTITUTE(SUBSTITUTE(SUBSTITUTE(SUBSTITUTE(SUBSTITUTE(SUBSTITUTE(SUBSTITUTE(SUBSTITUTE(LOWER(W32&amp;""),"1","0"),"2","0"),"3","0"),"4","0"),"5","0"),"6","0"),"7","0"),"8","0"),"9","0")</f>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c>
      <c r="BQ32" s="61" t="n">
        <f aca="false">IFERROR(IF(AND(ISERROR(SEARCH(" mh"," "&amp;LOWER(W32))),ISNA(MATCH(LEFT(TRIM(BP32),255),{"0000a","000a","00a","0000aa","000aa","00.00.0000","00/00/0000","00-00-0000","0000-00-00","00.00.00","00/00/00","00-00-00","0.00.0000","0/00/0000","0-00-0000"},0)),OR(SUMPRODUCT(--ISNUMBER(SEARCH({"a0","a-0","a_0","a/0","a.0","a#0","0a","0-a","0_a","0/a"},BP32)))&gt;0,ISNUMBER(SEARCH("000000",BP32)))),1,0),0)</f>
        <v>0</v>
      </c>
      <c r="BR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supervisor",""),"inspector",""),"controller",""),"executive",""),"catering",""),"manager",""),"officer",""),"caterer",""),"station",""),"captain",""),"verified",""),"verifier",""),"checked",""),"senior",""),"leader",""),"cabin",""),"staff",""),"crew",""),"team",""),"duty",""),"lead",""),"head",""),"chef",""),"pasb",""),"mcat",""),"magcs",""),"qaqc",""),"ccic",""),"cic",""),"csm",""),"ops",""),"pic",""),"self",""),"qa",""),"qc",""),"by",""),"sr",""))</f>
        <v>0</v>
      </c>
      <c r="BS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supervisor",""),"inspector",""),"controller",""),"executive",""),"catering",""),"manager",""),"officer",""),"caterer",""),"station",""),"captain",""),"verified",""),"verifier",""),"checked",""),"senior",""),"leader",""),"cabin",""),"staff",""),"crew",""),"team",""),"duty",""),"lead",""),"head",""),"chef",""),"pasb",""),"mcat",""),"magcs",""),"qaqc",""),"ccic",""),"cic",""),"csm",""),"ops",""),"pic",""),"self",""),"qa",""),"qc",""),"by",""),"sr",""))</f>
        <v>0</v>
      </c>
      <c r="BT32" s="61"/>
      <c r="BU32" s="61"/>
      <c r="BV32" s="61" t="n">
        <f aca="false">0</f>
        <v>0</v>
      </c>
      <c r="BW32" s="61"/>
      <c r="BX32" s="61"/>
      <c r="BY32" s="62" t="n">
        <f aca="false">Q32-T7EarlyD*24/24</f>
        <v>46283.5763888889</v>
      </c>
      <c r="BZ32" s="61" t="n">
        <f aca="false">IFERROR(IF(IF(TRIM(S32)="Link / file path",AND(LEN(TRIM(Z32))&gt;=5,SUMPRODUCT(--ISNUMBER(SEARCH({"http","www.","\\",":\",".pdf",".jpg",".jpeg",".png",".heic",".xls",".doc",".msg",".eml",".ppt",".txt",".zip"},Z32)))&gt;0),AND(ISERROR(FIND(" ",TRIM(Z32))),NOT(OR(LOWER(TRIM(Z32))=LOWER(Flights!$F$6),AND(LEFT(LOWER(TRIM(Z32)),2)="mh",(LEN(BN32)-LEN(SUBSTITUTE(BN32,"a","")))&lt;=2))),NOT(ISNUMBER(MATCH(LEFT(BN32,255),{"0000a","000a","00a","0000aa","000aa","00.00.0000","00/00/0000","00-00-0000","0000-00-00","00.00.00","00/00/00","00-00-00","0.00.0000","0/00/0000","0-00-0000"},0))),OR(AND((LEN(BN32)-LEN(SUBSTITUTE(BN32,"a","")))&gt;=1,(LEN(BN32)-LEN(SUBSTITUTE(BN32,"0","")))&gt;=2,SUMPRODUCT(--ISNUMBER(SEARCH({"a0","a-0","a_0","a/0","a.0","a#0","0a","0-a","0_a","0/a"},BN32)))&gt;0),AND((LEN(BN32)-LEN(SUBSTITUTE(BN32,"a","")))=0,(LEN(BN32)-LEN(SUBSTITUTE(BN32,"0","")))&gt;=5)))),1,0),0)</f>
        <v>0</v>
      </c>
    </row>
    <row r="33" customFormat="false" ht="39.75" hidden="false" customHeight="true" outlineLevel="0" collapsed="false">
      <c r="A33" s="57" t="s">
        <v>476</v>
      </c>
      <c r="B33" s="57" t="s">
        <v>198</v>
      </c>
      <c r="C33" s="57" t="str">
        <f aca="false">Flights!$F$6</f>
        <v>MH0727</v>
      </c>
      <c r="D33" s="58" t="n">
        <f aca="false">Flights!$D$6</f>
        <v>46304</v>
      </c>
      <c r="E33" s="57" t="str">
        <f aca="false">Flights!$G$6&amp;"-"&amp;Flights!$H$6</f>
        <v>KUL-CGK</v>
      </c>
      <c r="F33" s="57" t="str">
        <f aca="false">Flights!$K$6</f>
        <v>BC</v>
      </c>
      <c r="G33" s="57" t="s">
        <v>81</v>
      </c>
      <c r="H33" s="57" t="s">
        <v>378</v>
      </c>
      <c r="I33" s="57" t="s">
        <v>394</v>
      </c>
      <c r="J33" s="57" t="s">
        <v>395</v>
      </c>
      <c r="K33" s="67" t="s">
        <v>396</v>
      </c>
      <c r="L33" s="67" t="s">
        <v>382</v>
      </c>
      <c r="M33" s="67"/>
      <c r="N33" s="67" t="s">
        <v>383</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60"/>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open",IF(AND(NOT(OR(LEN(AZ33)&lt;15,ISNUMBER(MATCH(AZ33,L_Placeholder,0)))),BK33=0,NOT(OR(LEN(AU33)&lt;2,ISNUMBER(MATCH(AU33,L_Placeholder,0)))),NOT(OR(LEN(AX33)&lt;2,ISNUMBER(MATCH(AX33,L_Placeholder,0)))),TRIM(AE33)&lt;&gt;TRIM(T33)),"N/A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missing",IF(OR(OR(LEN(AU33)&lt;2,ISNUMBER(MATCH(AU33,L_Placeholder,0))),BR33&lt;3),"INVALID – PIC missing or not a named person (a role such as QA / CSM is not a name)",IF(OR(LEN(AV33)&lt;2,ISNUMBER(MATCH(AV33,L_Placeholder,0))),"INVALID – result / assessment missing",IF(OR(OR(LEN(AW33)&lt;3,ISNUMBER(MATCH(AW33,L_Placeholder,0))),SUMPRODUCT(--ISNUMBER(SEARCH(" "&amp;L_EvidencePhrase&amp;" ",BD33)))&gt;0,BI33=1),"INVALID – evidence missing, placeholder or not yet on file",IF(ISNA(MATCH(TRIM(S33),L_EvidenceType,0)),"INVALID – choose the evidence type from the list (column S)",IF(BL33=0,"INVALID – evidence ID must be the record's ID only (e.g. SF-2210, IMG_2231, 1045521), or a link / path for links",IF(OR(OR(LEN(AX33)&lt;2,ISNUMBER(MATCH(AX33,L_Placeholder,0))),BS33&lt;3),"INVALID – verifier missing or not a named person (a role such as QA / CSM is not a name)",IF(OR(AX33=AU33,AND(LEN(AU33)&gt;=4,ISNUMBER(SEARCH(AU33,AX33))),AND(LEN(AX33)&gt;=4,ISNUMBER(SEARCH(AX33,AU33)))),"INVALID – verifier must be a different, named person (not the PIC or a role)",IF(BH33=1,"INVALID – result not yet available (awaiting / TBC)",IF(BV33=1,"INVALID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future",IF(AND(ISNUMBER(BY33),AG33&lt;BY33),IF(H33="Physical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")))/(LEN(L_PendNeg)+1))+SUMPRODUCT((LEN(BC33)-LEN(SUBSTITUTE(BC33," "&amp;L_PendPrep&amp;" "," ")))/(LEN(L_PendPrep)+1)),1,0),1)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")))/(LEN(L_PendNeg)+1))+SUMPRODUCT((LEN(BE33)-LEN(SUBSTITUTE(BE33," "&amp;L_PendPrep&amp;" "," ")))/(LEN(L_PendPrep)+1)),1,0),1)</f>
        <v>0</v>
      </c>
      <c r="BK33" s="61" t="n">
        <f aca="false">IFERROR(IF(SUMPRODUCT((LEN(BF33)-LEN(SUBSTITUTE(BF33," "&amp;L_PendStrict&amp;" "," ")))/(LEN(L_PendStrict)+1))&gt;SUMPRODUCT((LEN(BF33)-LEN(SUBSTITUTE(BF33," "&amp;L_PendNeg&amp;" "," ")))/(LEN(L_PendNeg)+1)),1,0),1)</f>
        <v>0</v>
      </c>
      <c r="BL33" s="61" t="n">
        <f aca="false">IF(ISNA(MATCH(TRIM(S33),L_EvidenceType,0)),0,BZ33)</f>
        <v>0</v>
      </c>
      <c r="BM33" s="61" t="str">
        <f aca="false">SUBSTITUTE(SUBSTITUTE(SUBSTITUTE(SUBSTITUTE(SUBSTITUTE(SUBSTITUTE(SUBSTITUTE(SUBSTITUTE(SUBSTITUTE(LOWER(Z33&amp;""),"1","0"),"2","0"),"3","0"),"4","0"),"5","0"),"6","0"),"7","0"),"8","0"),"9","0")</f>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jan",""),"feb",""),"mar",""),"apr",""),"may",""),"jun",""),"jul",""),"aug",""),"sep",""),"oct",""),"nov",""),"dec",""),"hrs",""),"hr",""),"lt",""),"utc",""),"am",""),"pm",""),"rev",""),"ver",""),"b","a"),"c","a"),"d","a"),"e","a"),"f","a"),"g","a"),"h","a"),"i","a"),"j","a"),"k","a"),"l","a"),"m","a"),"n","a"),"o","a"),"p","a"),"q","a"),"r","a"),"s","a"),"t","a"),"u","a"),"v","a"),"w","a"),"x","a"),"y","a"),"z","a")</f>
        <v/>
      </c>
      <c r="BO33" s="61" t="str">
        <f aca="false">SUBSTITUTE(SUBSTITUTE(SUBSTITUTE(SUBSTITUTE(SUBSTITUTE(SUBSTITUTE(SUBSTITUTE(SUBSTITUTE(SUBSTITUTE(LOWER(W33&amp;""),"1","0"),"2","0"),"3","0"),"4","0"),"5","0"),"6","0"),"7","0"),"8","0"),"9","0")</f>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c>
      <c r="BQ33" s="61" t="n">
        <f aca="false">IFERROR(IF(AND(ISERROR(SEARCH(" mh"," "&amp;LOWER(W33))),ISNA(MATCH(LEFT(TRIM(BP33),255),{"0000a","000a","00a","0000aa","000aa","00.00.0000","00/00/0000","00-00-0000","0000-00-00","00.00.00","00/00/00","00-00-00","0.00.0000","0/00/0000","0-00-0000"},0)),OR(SUMPRODUCT(--ISNUMBER(SEARCH({"a0","a-0","a_0","a/0","a.0","a#0","0a","0-a","0_a","0/a"},BP33)))&gt;0,ISNUMBER(SEARCH("000000",BP33)))),1,0),0)</f>
        <v>0</v>
      </c>
      <c r="BR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supervisor",""),"inspector",""),"controller",""),"executive",""),"catering",""),"manager",""),"officer",""),"caterer",""),"station",""),"captain",""),"verified",""),"verifier",""),"checked",""),"senior",""),"leader",""),"cabin",""),"staff",""),"crew",""),"team",""),"duty",""),"lead",""),"head",""),"chef",""),"pasb",""),"mcat",""),"magcs",""),"qaqc",""),"ccic",""),"cic",""),"csm",""),"ops",""),"pic",""),"self",""),"qa",""),"qc",""),"by",""),"sr",""))</f>
        <v>0</v>
      </c>
      <c r="BS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supervisor",""),"inspector",""),"controller",""),"executive",""),"catering",""),"manager",""),"officer",""),"caterer",""),"station",""),"captain",""),"verified",""),"verifier",""),"checked",""),"senior",""),"leader",""),"cabin",""),"staff",""),"crew",""),"team",""),"duty",""),"lead",""),"head",""),"chef",""),"pasb",""),"mcat",""),"magcs",""),"qaqc",""),"ccic",""),"cic",""),"csm",""),"ops",""),"pic",""),"self",""),"qa",""),"qc",""),"by",""),"sr",""))</f>
        <v>0</v>
      </c>
      <c r="BT33" s="61"/>
      <c r="BU33" s="61"/>
      <c r="BV33" s="61" t="n">
        <f aca="false">0</f>
        <v>0</v>
      </c>
      <c r="BW33" s="61"/>
      <c r="BX33" s="61"/>
      <c r="BY33" s="62" t="n">
        <f aca="false">Q33-T7EarlyD*24/24</f>
        <v>46283.5763888889</v>
      </c>
      <c r="BZ33" s="61" t="n">
        <f aca="false">IFERROR(IF(IF(TRIM(S33)="Link / file path",AND(LEN(TRIM(Z33))&gt;=5,SUMPRODUCT(--ISNUMBER(SEARCH({"http","www.","\\",":\",".pdf",".jpg",".jpeg",".png",".heic",".xls",".doc",".msg",".eml",".ppt",".txt",".zip"},Z33)))&gt;0),AND(ISERROR(FIND(" ",TRIM(Z33))),NOT(OR(LOWER(TRIM(Z33))=LOWER(Flights!$F$6),AND(LEFT(LOWER(TRIM(Z33)),2)="mh",(LEN(BN33)-LEN(SUBSTITUTE(BN33,"a","")))&lt;=2))),NOT(ISNUMBER(MATCH(LEFT(BN33,255),{"0000a","000a","00a","0000aa","000aa","00.00.0000","00/00/0000","00-00-0000","0000-00-00","00.00.00","00/00/00","00-00-00","0.00.0000","0/00/0000","0-00-0000"},0))),OR(AND((LEN(BN33)-LEN(SUBSTITUTE(BN33,"a","")))&gt;=1,(LEN(BN33)-LEN(SUBSTITUTE(BN33,"0","")))&gt;=2,SUMPRODUCT(--ISNUMBER(SEARCH({"a0","a-0","a_0","a/0","a.0","a#0","0a","0-a","0_a","0/a"},BN33)))&gt;0),AND((LEN(BN33)-LEN(SUBSTITUTE(BN33,"a","")))=0,(LEN(BN33)-LEN(SUBSTITUTE(BN33,"0","")))&gt;=5)))),1,0),0)</f>
        <v>0</v>
      </c>
    </row>
    <row r="34" customFormat="false" ht="39.75" hidden="false" customHeight="true" outlineLevel="0" collapsed="false">
      <c r="A34" s="57" t="s">
        <v>477</v>
      </c>
      <c r="B34" s="57" t="s">
        <v>198</v>
      </c>
      <c r="C34" s="57" t="str">
        <f aca="false">Flights!$F$6</f>
        <v>MH0727</v>
      </c>
      <c r="D34" s="58" t="n">
        <f aca="false">Flights!$D$6</f>
        <v>46304</v>
      </c>
      <c r="E34" s="57" t="str">
        <f aca="false">Flights!$G$6&amp;"-"&amp;Flights!$H$6</f>
        <v>KUL-CGK</v>
      </c>
      <c r="F34" s="57" t="str">
        <f aca="false">Flights!$K$6</f>
        <v>BC</v>
      </c>
      <c r="G34" s="57" t="s">
        <v>81</v>
      </c>
      <c r="H34" s="57" t="s">
        <v>378</v>
      </c>
      <c r="I34" s="57" t="s">
        <v>398</v>
      </c>
      <c r="J34" s="57" t="s">
        <v>399</v>
      </c>
      <c r="K34" s="67" t="s">
        <v>400</v>
      </c>
      <c r="L34" s="67" t="s">
        <v>382</v>
      </c>
      <c r="M34" s="67"/>
      <c r="N34" s="67" t="s">
        <v>383</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60"/>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open",IF(AND(NOT(OR(LEN(AZ34)&lt;15,ISNUMBER(MATCH(AZ34,L_Placeholder,0)))),BK34=0,NOT(OR(LEN(AU34)&lt;2,ISNUMBER(MATCH(AU34,L_Placeholder,0)))),NOT(OR(LEN(AX34)&lt;2,ISNUMBER(MATCH(AX34,L_Placeholder,0)))),TRIM(AE34)&lt;&gt;TRIM(T34)),"N/A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missing",IF(OR(OR(LEN(AU34)&lt;2,ISNUMBER(MATCH(AU34,L_Placeholder,0))),BR34&lt;3),"INVALID – PIC missing or not a named person (a role such as QA / CSM is not a name)",IF(OR(LEN(AV34)&lt;2,ISNUMBER(MATCH(AV34,L_Placeholder,0))),"INVALID – result / assessment missing",IF(OR(OR(LEN(AW34)&lt;3,ISNUMBER(MATCH(AW34,L_Placeholder,0))),SUMPRODUCT(--ISNUMBER(SEARCH(" "&amp;L_EvidencePhrase&amp;" ",BD34)))&gt;0,BI34=1),"INVALID – evidence missing, placeholder or not yet on file",IF(ISNA(MATCH(TRIM(S34),L_EvidenceType,0)),"INVALID – choose the evidence type from the list (column S)",IF(BL34=0,"INVALID – evidence ID must be the record's ID only (e.g. SF-2210, IMG_2231, 1045521), or a link / path for links",IF(OR(OR(LEN(AX34)&lt;2,ISNUMBER(MATCH(AX34,L_Placeholder,0))),BS34&lt;3),"INVALID – verifier missing or not a named person (a role such as QA / CSM is not a name)",IF(OR(AX34=AU34,AND(LEN(AU34)&gt;=4,ISNUMBER(SEARCH(AU34,AX34))),AND(LEN(AX34)&gt;=4,ISNUMBER(SEARCH(AX34,AU34)))),"INVALID – verifier must be a different, named person (not the PIC or a role)",IF(BH34=1,"INVALID – result not yet available (awaiting / TBC)",IF(BV34=1,"INVALID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future",IF(AND(ISNUMBER(BY34),AG34&lt;BY34),IF(H34="Physical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t="n">
        <f aca="false">IF(ISNA(MATCH(TRIM(S34),L_EvidenceType,0)),0,BZ34)</f>
        <v>0</v>
      </c>
      <c r="BM34" s="61" t="str">
        <f aca="false">SUBSTITUTE(SUBSTITUTE(SUBSTITUTE(SUBSTITUTE(SUBSTITUTE(SUBSTITUTE(SUBSTITUTE(SUBSTITUTE(SUBSTITUTE(LOWER(Z34&amp;""),"1","0"),"2","0"),"3","0"),"4","0"),"5","0"),"6","0"),"7","0"),"8","0"),"9","0")</f>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jan",""),"feb",""),"mar",""),"apr",""),"may",""),"jun",""),"jul",""),"aug",""),"sep",""),"oct",""),"nov",""),"dec",""),"hrs",""),"hr",""),"lt",""),"utc",""),"am",""),"pm",""),"rev",""),"ver",""),"b","a"),"c","a"),"d","a"),"e","a"),"f","a"),"g","a"),"h","a"),"i","a"),"j","a"),"k","a"),"l","a"),"m","a"),"n","a"),"o","a"),"p","a"),"q","a"),"r","a"),"s","a"),"t","a"),"u","a"),"v","a"),"w","a"),"x","a"),"y","a"),"z","a")</f>
        <v/>
      </c>
      <c r="BO34" s="61" t="str">
        <f aca="false">SUBSTITUTE(SUBSTITUTE(SUBSTITUTE(SUBSTITUTE(SUBSTITUTE(SUBSTITUTE(SUBSTITUTE(SUBSTITUTE(SUBSTITUTE(LOWER(W34&amp;""),"1","0"),"2","0"),"3","0"),"4","0"),"5","0"),"6","0"),"7","0"),"8","0"),"9","0")</f>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c>
      <c r="BQ34" s="61" t="n">
        <f aca="false">IFERROR(IF(AND(ISERROR(SEARCH(" mh"," "&amp;LOWER(W34))),ISNA(MATCH(LEFT(TRIM(BP34),255),{"0000a","000a","00a","0000aa","000aa","00.00.0000","00/00/0000","00-00-0000","0000-00-00","00.00.00","00/00/00","00-00-00","0.00.0000","0/00/0000","0-00-0000"},0)),OR(SUMPRODUCT(--ISNUMBER(SEARCH({"a0","a-0","a_0","a/0","a.0","a#0","0a","0-a","0_a","0/a"},BP34)))&gt;0,ISNUMBER(SEARCH("000000",BP34)))),1,0),0)</f>
        <v>0</v>
      </c>
      <c r="BR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supervisor",""),"inspector",""),"controller",""),"executive",""),"catering",""),"manager",""),"officer",""),"caterer",""),"station",""),"captain",""),"verified",""),"verifier",""),"checked",""),"senior",""),"leader",""),"cabin",""),"staff",""),"crew",""),"team",""),"duty",""),"lead",""),"head",""),"chef",""),"pasb",""),"mcat",""),"magcs",""),"qaqc",""),"ccic",""),"cic",""),"csm",""),"ops",""),"pic",""),"self",""),"qa",""),"qc",""),"by",""),"sr",""))</f>
        <v>0</v>
      </c>
      <c r="BS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supervisor",""),"inspector",""),"controller",""),"executive",""),"catering",""),"manager",""),"officer",""),"caterer",""),"station",""),"captain",""),"verified",""),"verifier",""),"checked",""),"senior",""),"leader",""),"cabin",""),"staff",""),"crew",""),"team",""),"duty",""),"lead",""),"head",""),"chef",""),"pasb",""),"mcat",""),"magcs",""),"qaqc",""),"ccic",""),"cic",""),"csm",""),"ops",""),"pic",""),"self",""),"qa",""),"qc",""),"by",""),"sr",""))</f>
        <v>0</v>
      </c>
      <c r="BT34" s="61"/>
      <c r="BU34" s="61"/>
      <c r="BV34" s="61" t="n">
        <f aca="false">0</f>
        <v>0</v>
      </c>
      <c r="BW34" s="61"/>
      <c r="BX34" s="61"/>
      <c r="BY34" s="62" t="n">
        <f aca="false">Q34-T7EarlyD*24/24</f>
        <v>46283.5763888889</v>
      </c>
      <c r="BZ34" s="61" t="n">
        <f aca="false">IFERROR(IF(IF(TRIM(S34)="Link / file path",AND(LEN(TRIM(Z34))&gt;=5,SUMPRODUCT(--ISNUMBER(SEARCH({"http","www.","\\",":\",".pdf",".jpg",".jpeg",".png",".heic",".xls",".doc",".msg",".eml",".ppt",".txt",".zip"},Z34)))&gt;0),AND(ISERROR(FIND(" ",TRIM(Z34))),NOT(OR(LOWER(TRIM(Z34))=LOWER(Flights!$F$6),AND(LEFT(LOWER(TRIM(Z34)),2)="mh",(LEN(BN34)-LEN(SUBSTITUTE(BN34,"a","")))&lt;=2))),NOT(ISNUMBER(MATCH(LEFT(BN34,255),{"0000a","000a","00a","0000aa","000aa","00.00.0000","00/00/0000","00-00-0000","0000-00-00","00.00.00","00/00/00","00-00-00","0.00.0000","0/00/0000","0-00-0000"},0))),OR(AND((LEN(BN34)-LEN(SUBSTITUTE(BN34,"a","")))&gt;=1,(LEN(BN34)-LEN(SUBSTITUTE(BN34,"0","")))&gt;=2,SUMPRODUCT(--ISNUMBER(SEARCH({"a0","a-0","a_0","a/0","a.0","a#0","0a","0-a","0_a","0/a"},BN34)))&gt;0),AND((LEN(BN34)-LEN(SUBSTITUTE(BN34,"a","")))=0,(LEN(BN34)-LEN(SUBSTITUTE(BN34,"0","")))&gt;=5)))),1,0),0)</f>
        <v>0</v>
      </c>
    </row>
    <row r="35" customFormat="false" ht="39.75" hidden="false" customHeight="true" outlineLevel="0" collapsed="false">
      <c r="A35" s="57" t="s">
        <v>478</v>
      </c>
      <c r="B35" s="57" t="s">
        <v>198</v>
      </c>
      <c r="C35" s="57" t="str">
        <f aca="false">Flights!$F$6</f>
        <v>MH0727</v>
      </c>
      <c r="D35" s="58" t="n">
        <f aca="false">Flights!$D$6</f>
        <v>46304</v>
      </c>
      <c r="E35" s="57" t="str">
        <f aca="false">Flights!$G$6&amp;"-"&amp;Flights!$H$6</f>
        <v>KUL-CGK</v>
      </c>
      <c r="F35" s="57" t="str">
        <f aca="false">Flights!$K$6</f>
        <v>BC</v>
      </c>
      <c r="G35" s="57" t="s">
        <v>81</v>
      </c>
      <c r="H35" s="57" t="s">
        <v>378</v>
      </c>
      <c r="I35" s="57" t="s">
        <v>398</v>
      </c>
      <c r="J35" s="57" t="s">
        <v>402</v>
      </c>
      <c r="K35" s="67" t="s">
        <v>403</v>
      </c>
      <c r="L35" s="67" t="s">
        <v>382</v>
      </c>
      <c r="M35" s="67"/>
      <c r="N35" s="67" t="s">
        <v>383</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60"/>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open",IF(AND(NOT(OR(LEN(AZ35)&lt;15,ISNUMBER(MATCH(AZ35,L_Placeholder,0)))),BK35=0,NOT(OR(LEN(AU35)&lt;2,ISNUMBER(MATCH(AU35,L_Placeholder,0)))),NOT(OR(LEN(AX35)&lt;2,ISNUMBER(MATCH(AX35,L_Placeholder,0)))),TRIM(AE35)&lt;&gt;TRIM(T35)),"N/A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missing",IF(OR(OR(LEN(AU35)&lt;2,ISNUMBER(MATCH(AU35,L_Placeholder,0))),BR35&lt;3),"INVALID – PIC missing or not a named person (a role such as QA / CSM is not a name)",IF(OR(LEN(AV35)&lt;2,ISNUMBER(MATCH(AV35,L_Placeholder,0))),"INVALID – result / assessment missing",IF(OR(OR(LEN(AW35)&lt;3,ISNUMBER(MATCH(AW35,L_Placeholder,0))),SUMPRODUCT(--ISNUMBER(SEARCH(" "&amp;L_EvidencePhrase&amp;" ",BD35)))&gt;0,BI35=1),"INVALID – evidence missing, placeholder or not yet on file",IF(ISNA(MATCH(TRIM(S35),L_EvidenceType,0)),"INVALID – choose the evidence type from the list (column S)",IF(BL35=0,"INVALID – evidence ID must be the record's ID only (e.g. SF-2210, IMG_2231, 1045521), or a link / path for links",IF(OR(OR(LEN(AX35)&lt;2,ISNUMBER(MATCH(AX35,L_Placeholder,0))),BS35&lt;3),"INVALID – verifier missing or not a named person (a role such as QA / CSM is not a name)",IF(OR(AX35=AU35,AND(LEN(AU35)&gt;=4,ISNUMBER(SEARCH(AU35,AX35))),AND(LEN(AX35)&gt;=4,ISNUMBER(SEARCH(AX35,AU35)))),"INVALID – verifier must be a different, named person (not the PIC or a role)",IF(BH35=1,"INVALID – result not yet available (awaiting / TBC)",IF(BV35=1,"INVALID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future",IF(AND(ISNUMBER(BY35),AG35&lt;BY35),IF(H35="Physical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t="n">
        <f aca="false">IF(ISNA(MATCH(TRIM(S35),L_EvidenceType,0)),0,BZ35)</f>
        <v>0</v>
      </c>
      <c r="BM35" s="61" t="str">
        <f aca="false">SUBSTITUTE(SUBSTITUTE(SUBSTITUTE(SUBSTITUTE(SUBSTITUTE(SUBSTITUTE(SUBSTITUTE(SUBSTITUTE(SUBSTITUTE(LOWER(Z35&amp;""),"1","0"),"2","0"),"3","0"),"4","0"),"5","0"),"6","0"),"7","0"),"8","0"),"9","0")</f>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jan",""),"feb",""),"mar",""),"apr",""),"may",""),"jun",""),"jul",""),"aug",""),"sep",""),"oct",""),"nov",""),"dec",""),"hrs",""),"hr",""),"lt",""),"utc",""),"am",""),"pm",""),"rev",""),"ver",""),"b","a"),"c","a"),"d","a"),"e","a"),"f","a"),"g","a"),"h","a"),"i","a"),"j","a"),"k","a"),"l","a"),"m","a"),"n","a"),"o","a"),"p","a"),"q","a"),"r","a"),"s","a"),"t","a"),"u","a"),"v","a"),"w","a"),"x","a"),"y","a"),"z","a")</f>
        <v/>
      </c>
      <c r="BO35" s="61" t="str">
        <f aca="false">SUBSTITUTE(SUBSTITUTE(SUBSTITUTE(SUBSTITUTE(SUBSTITUTE(SUBSTITUTE(SUBSTITUTE(SUBSTITUTE(SUBSTITUTE(LOWER(W35&amp;""),"1","0"),"2","0"),"3","0"),"4","0"),"5","0"),"6","0"),"7","0"),"8","0"),"9","0")</f>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c>
      <c r="BQ35" s="61" t="n">
        <f aca="false">IFERROR(IF(AND(ISERROR(SEARCH(" mh"," "&amp;LOWER(W35))),ISNA(MATCH(LEFT(TRIM(BP35),255),{"0000a","000a","00a","0000aa","000aa","00.00.0000","00/00/0000","00-00-0000","0000-00-00","00.00.00","00/00/00","00-00-00","0.00.0000","0/00/0000","0-00-0000"},0)),OR(SUMPRODUCT(--ISNUMBER(SEARCH({"a0","a-0","a_0","a/0","a.0","a#0","0a","0-a","0_a","0/a"},BP35)))&gt;0,ISNUMBER(SEARCH("000000",BP35)))),1,0),0)</f>
        <v>0</v>
      </c>
      <c r="BR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supervisor",""),"inspector",""),"controller",""),"executive",""),"catering",""),"manager",""),"officer",""),"caterer",""),"station",""),"captain",""),"verified",""),"verifier",""),"checked",""),"senior",""),"leader",""),"cabin",""),"staff",""),"crew",""),"team",""),"duty",""),"lead",""),"head",""),"chef",""),"pasb",""),"mcat",""),"magcs",""),"qaqc",""),"ccic",""),"cic",""),"csm",""),"ops",""),"pic",""),"self",""),"qa",""),"qc",""),"by",""),"sr",""))</f>
        <v>0</v>
      </c>
      <c r="BS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supervisor",""),"inspector",""),"controller",""),"executive",""),"catering",""),"manager",""),"officer",""),"caterer",""),"station",""),"captain",""),"verified",""),"verifier",""),"checked",""),"senior",""),"leader",""),"cabin",""),"staff",""),"crew",""),"team",""),"duty",""),"lead",""),"head",""),"chef",""),"pasb",""),"mcat",""),"magcs",""),"qaqc",""),"ccic",""),"cic",""),"csm",""),"ops",""),"pic",""),"self",""),"qa",""),"qc",""),"by",""),"sr",""))</f>
        <v>0</v>
      </c>
      <c r="BT35" s="61"/>
      <c r="BU35" s="61"/>
      <c r="BV35" s="61" t="n">
        <f aca="false">0</f>
        <v>0</v>
      </c>
      <c r="BW35" s="61"/>
      <c r="BX35" s="61"/>
      <c r="BY35" s="62" t="n">
        <f aca="false">Q35-T7EarlyD*24/24</f>
        <v>46283.5763888889</v>
      </c>
      <c r="BZ35" s="61" t="n">
        <f aca="false">IFERROR(IF(IF(TRIM(S35)="Link / file path",AND(LEN(TRIM(Z35))&gt;=5,SUMPRODUCT(--ISNUMBER(SEARCH({"http","www.","\\",":\",".pdf",".jpg",".jpeg",".png",".heic",".xls",".doc",".msg",".eml",".ppt",".txt",".zip"},Z35)))&gt;0),AND(ISERROR(FIND(" ",TRIM(Z35))),NOT(OR(LOWER(TRIM(Z35))=LOWER(Flights!$F$6),AND(LEFT(LOWER(TRIM(Z35)),2)="mh",(LEN(BN35)-LEN(SUBSTITUTE(BN35,"a","")))&lt;=2))),NOT(ISNUMBER(MATCH(LEFT(BN35,255),{"0000a","000a","00a","0000aa","000aa","00.00.0000","00/00/0000","00-00-0000","0000-00-00","00.00.00","00/00/00","00-00-00","0.00.0000","0/00/0000","0-00-0000"},0))),OR(AND((LEN(BN35)-LEN(SUBSTITUTE(BN35,"a","")))&gt;=1,(LEN(BN35)-LEN(SUBSTITUTE(BN35,"0","")))&gt;=2,SUMPRODUCT(--ISNUMBER(SEARCH({"a0","a-0","a_0","a/0","a.0","a#0","0a","0-a","0_a","0/a"},BN35)))&gt;0),AND((LEN(BN35)-LEN(SUBSTITUTE(BN35,"a","")))=0,(LEN(BN35)-LEN(SUBSTITUTE(BN35,"0","")))&gt;=5)))),1,0),0)</f>
        <v>0</v>
      </c>
    </row>
    <row r="36" customFormat="false" ht="39.75" hidden="false" customHeight="true" outlineLevel="0" collapsed="false">
      <c r="A36" s="57" t="s">
        <v>479</v>
      </c>
      <c r="B36" s="57" t="s">
        <v>198</v>
      </c>
      <c r="C36" s="57" t="str">
        <f aca="false">Flights!$F$6</f>
        <v>MH0727</v>
      </c>
      <c r="D36" s="58" t="n">
        <f aca="false">Flights!$D$6</f>
        <v>46304</v>
      </c>
      <c r="E36" s="57" t="str">
        <f aca="false">Flights!$G$6&amp;"-"&amp;Flights!$H$6</f>
        <v>KUL-CGK</v>
      </c>
      <c r="F36" s="57" t="str">
        <f aca="false">Flights!$K$6</f>
        <v>BC</v>
      </c>
      <c r="G36" s="57" t="s">
        <v>81</v>
      </c>
      <c r="H36" s="57" t="s">
        <v>378</v>
      </c>
      <c r="I36" s="57" t="s">
        <v>405</v>
      </c>
      <c r="J36" s="57" t="s">
        <v>406</v>
      </c>
      <c r="K36" s="67" t="s">
        <v>407</v>
      </c>
      <c r="L36" s="67" t="s">
        <v>382</v>
      </c>
      <c r="M36" s="67"/>
      <c r="N36" s="67" t="s">
        <v>383</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60"/>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open",IF(AND(NOT(OR(LEN(AZ36)&lt;15,ISNUMBER(MATCH(AZ36,L_Placeholder,0)))),BK36=0,NOT(OR(LEN(AU36)&lt;2,ISNUMBER(MATCH(AU36,L_Placeholder,0)))),NOT(OR(LEN(AX36)&lt;2,ISNUMBER(MATCH(AX36,L_Placeholder,0)))),TRIM(AE36)&lt;&gt;TRIM(T36)),"N/A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missing",IF(OR(OR(LEN(AU36)&lt;2,ISNUMBER(MATCH(AU36,L_Placeholder,0))),BR36&lt;3),"INVALID – PIC missing or not a named person (a role such as QA / CSM is not a name)",IF(OR(LEN(AV36)&lt;2,ISNUMBER(MATCH(AV36,L_Placeholder,0))),"INVALID – result / assessment missing",IF(OR(OR(LEN(AW36)&lt;3,ISNUMBER(MATCH(AW36,L_Placeholder,0))),SUMPRODUCT(--ISNUMBER(SEARCH(" "&amp;L_EvidencePhrase&amp;" ",BD36)))&gt;0,BI36=1),"INVALID – evidence missing, placeholder or not yet on file",IF(ISNA(MATCH(TRIM(S36),L_EvidenceType,0)),"INVALID – choose the evidence type from the list (column S)",IF(BL36=0,"INVALID – evidence ID must be the record's ID only (e.g. SF-2210, IMG_2231, 1045521), or a link / path for links",IF(OR(OR(LEN(AX36)&lt;2,ISNUMBER(MATCH(AX36,L_Placeholder,0))),BS36&lt;3),"INVALID – verifier missing or not a named person (a role such as QA / CSM is not a name)",IF(OR(AX36=AU36,AND(LEN(AU36)&gt;=4,ISNUMBER(SEARCH(AU36,AX36))),AND(LEN(AX36)&gt;=4,ISNUMBER(SEARCH(AX36,AU36)))),"INVALID – verifier must be a different, named person (not the PIC or a role)",IF(BH36=1,"INVALID – result not yet available (awaiting / TBC)",IF(BV36=1,"INVALID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future",IF(AND(ISNUMBER(BY36),AG36&lt;BY36),IF(H36="Physical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t="n">
        <f aca="false">IF(ISNA(MATCH(TRIM(S36),L_EvidenceType,0)),0,BZ36)</f>
        <v>0</v>
      </c>
      <c r="BM36" s="61" t="str">
        <f aca="false">SUBSTITUTE(SUBSTITUTE(SUBSTITUTE(SUBSTITUTE(SUBSTITUTE(SUBSTITUTE(SUBSTITUTE(SUBSTITUTE(SUBSTITUTE(LOWER(Z36&amp;""),"1","0"),"2","0"),"3","0"),"4","0"),"5","0"),"6","0"),"7","0"),"8","0"),"9","0")</f>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jan",""),"feb",""),"mar",""),"apr",""),"may",""),"jun",""),"jul",""),"aug",""),"sep",""),"oct",""),"nov",""),"dec",""),"hrs",""),"hr",""),"lt",""),"utc",""),"am",""),"pm",""),"rev",""),"ver",""),"b","a"),"c","a"),"d","a"),"e","a"),"f","a"),"g","a"),"h","a"),"i","a"),"j","a"),"k","a"),"l","a"),"m","a"),"n","a"),"o","a"),"p","a"),"q","a"),"r","a"),"s","a"),"t","a"),"u","a"),"v","a"),"w","a"),"x","a"),"y","a"),"z","a")</f>
        <v/>
      </c>
      <c r="BO36" s="61" t="str">
        <f aca="false">SUBSTITUTE(SUBSTITUTE(SUBSTITUTE(SUBSTITUTE(SUBSTITUTE(SUBSTITUTE(SUBSTITUTE(SUBSTITUTE(SUBSTITUTE(LOWER(W36&amp;""),"1","0"),"2","0"),"3","0"),"4","0"),"5","0"),"6","0"),"7","0"),"8","0"),"9","0")</f>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c>
      <c r="BQ36" s="61" t="n">
        <f aca="false">IFERROR(IF(AND(ISERROR(SEARCH(" mh"," "&amp;LOWER(W36))),ISNA(MATCH(LEFT(TRIM(BP36),255),{"0000a","000a","00a","0000aa","000aa","00.00.0000","00/00/0000","00-00-0000","0000-00-00","00.00.00","00/00/00","00-00-00","0.00.0000","0/00/0000","0-00-0000"},0)),OR(SUMPRODUCT(--ISNUMBER(SEARCH({"a0","a-0","a_0","a/0","a.0","a#0","0a","0-a","0_a","0/a"},BP36)))&gt;0,ISNUMBER(SEARCH("000000",BP36)))),1,0),0)</f>
        <v>0</v>
      </c>
      <c r="BR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supervisor",""),"inspector",""),"controller",""),"executive",""),"catering",""),"manager",""),"officer",""),"caterer",""),"station",""),"captain",""),"verified",""),"verifier",""),"checked",""),"senior",""),"leader",""),"cabin",""),"staff",""),"crew",""),"team",""),"duty",""),"lead",""),"head",""),"chef",""),"pasb",""),"mcat",""),"magcs",""),"qaqc",""),"ccic",""),"cic",""),"csm",""),"ops",""),"pic",""),"self",""),"qa",""),"qc",""),"by",""),"sr",""))</f>
        <v>0</v>
      </c>
      <c r="BS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supervisor",""),"inspector",""),"controller",""),"executive",""),"catering",""),"manager",""),"officer",""),"caterer",""),"station",""),"captain",""),"verified",""),"verifier",""),"checked",""),"senior",""),"leader",""),"cabin",""),"staff",""),"crew",""),"team",""),"duty",""),"lead",""),"head",""),"chef",""),"pasb",""),"mcat",""),"magcs",""),"qaqc",""),"ccic",""),"cic",""),"csm",""),"ops",""),"pic",""),"self",""),"qa",""),"qc",""),"by",""),"sr",""))</f>
        <v>0</v>
      </c>
      <c r="BT36" s="61"/>
      <c r="BU36" s="61"/>
      <c r="BV36" s="61" t="n">
        <f aca="false">0</f>
        <v>0</v>
      </c>
      <c r="BW36" s="61"/>
      <c r="BX36" s="61"/>
      <c r="BY36" s="62" t="n">
        <f aca="false">Q36-T7EarlyD*24/24</f>
        <v>46283.5763888889</v>
      </c>
      <c r="BZ36" s="61" t="n">
        <f aca="false">IFERROR(IF(IF(TRIM(S36)="Link / file path",AND(LEN(TRIM(Z36))&gt;=5,SUMPRODUCT(--ISNUMBER(SEARCH({"http","www.","\\",":\",".pdf",".jpg",".jpeg",".png",".heic",".xls",".doc",".msg",".eml",".ppt",".txt",".zip"},Z36)))&gt;0),AND(ISERROR(FIND(" ",TRIM(Z36))),NOT(OR(LOWER(TRIM(Z36))=LOWER(Flights!$F$6),AND(LEFT(LOWER(TRIM(Z36)),2)="mh",(LEN(BN36)-LEN(SUBSTITUTE(BN36,"a","")))&lt;=2))),NOT(ISNUMBER(MATCH(LEFT(BN36,255),{"0000a","000a","00a","0000aa","000aa","00.00.0000","00/00/0000","00-00-0000","0000-00-00","00.00.00","00/00/00","00-00-00","0.00.0000","0/00/0000","0-00-0000"},0))),OR(AND((LEN(BN36)-LEN(SUBSTITUTE(BN36,"a","")))&gt;=1,(LEN(BN36)-LEN(SUBSTITUTE(BN36,"0","")))&gt;=2,SUMPRODUCT(--ISNUMBER(SEARCH({"a0","a-0","a_0","a/0","a.0","a#0","0a","0-a","0_a","0/a"},BN36)))&gt;0),AND((LEN(BN36)-LEN(SUBSTITUTE(BN36,"a","")))=0,(LEN(BN36)-LEN(SUBSTITUTE(BN36,"0","")))&gt;=5)))),1,0),0)</f>
        <v>0</v>
      </c>
    </row>
    <row r="37" customFormat="false" ht="39.75" hidden="false" customHeight="true" outlineLevel="0" collapsed="false">
      <c r="A37" s="57" t="s">
        <v>480</v>
      </c>
      <c r="B37" s="57" t="s">
        <v>198</v>
      </c>
      <c r="C37" s="57" t="str">
        <f aca="false">Flights!$F$6</f>
        <v>MH0727</v>
      </c>
      <c r="D37" s="58" t="n">
        <f aca="false">Flights!$D$6</f>
        <v>46304</v>
      </c>
      <c r="E37" s="57" t="str">
        <f aca="false">Flights!$G$6&amp;"-"&amp;Flights!$H$6</f>
        <v>KUL-CGK</v>
      </c>
      <c r="F37" s="57" t="str">
        <f aca="false">Flights!$K$6</f>
        <v>BC</v>
      </c>
      <c r="G37" s="57" t="s">
        <v>81</v>
      </c>
      <c r="H37" s="57" t="s">
        <v>378</v>
      </c>
      <c r="I37" s="57" t="s">
        <v>405</v>
      </c>
      <c r="J37" s="57" t="s">
        <v>409</v>
      </c>
      <c r="K37" s="67" t="s">
        <v>407</v>
      </c>
      <c r="L37" s="67" t="s">
        <v>382</v>
      </c>
      <c r="M37" s="67"/>
      <c r="N37" s="67" t="s">
        <v>383</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60"/>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open",IF(AND(NOT(OR(LEN(AZ37)&lt;15,ISNUMBER(MATCH(AZ37,L_Placeholder,0)))),BK37=0,NOT(OR(LEN(AU37)&lt;2,ISNUMBER(MATCH(AU37,L_Placeholder,0)))),NOT(OR(LEN(AX37)&lt;2,ISNUMBER(MATCH(AX37,L_Placeholder,0)))),TRIM(AE37)&lt;&gt;TRIM(T37)),"N/A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missing",IF(OR(OR(LEN(AU37)&lt;2,ISNUMBER(MATCH(AU37,L_Placeholder,0))),BR37&lt;3),"INVALID – PIC missing or not a named person (a role such as QA / CSM is not a name)",IF(OR(LEN(AV37)&lt;2,ISNUMBER(MATCH(AV37,L_Placeholder,0))),"INVALID – result / assessment missing",IF(OR(OR(LEN(AW37)&lt;3,ISNUMBER(MATCH(AW37,L_Placeholder,0))),SUMPRODUCT(--ISNUMBER(SEARCH(" "&amp;L_EvidencePhrase&amp;" ",BD37)))&gt;0,BI37=1),"INVALID – evidence missing, placeholder or not yet on file",IF(ISNA(MATCH(TRIM(S37),L_EvidenceType,0)),"INVALID – choose the evidence type from the list (column S)",IF(BL37=0,"INVALID – evidence ID must be the record's ID only (e.g. SF-2210, IMG_2231, 1045521), or a link / path for links",IF(OR(OR(LEN(AX37)&lt;2,ISNUMBER(MATCH(AX37,L_Placeholder,0))),BS37&lt;3),"INVALID – verifier missing or not a named person (a role such as QA / CSM is not a name)",IF(OR(AX37=AU37,AND(LEN(AU37)&gt;=4,ISNUMBER(SEARCH(AU37,AX37))),AND(LEN(AX37)&gt;=4,ISNUMBER(SEARCH(AX37,AU37)))),"INVALID – verifier must be a different, named person (not the PIC or a role)",IF(BH37=1,"INVALID – result not yet available (awaiting / TBC)",IF(BV37=1,"INVALID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future",IF(AND(ISNUMBER(BY37),AG37&lt;BY37),IF(H37="Physical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t="n">
        <f aca="false">IF(ISNA(MATCH(TRIM(S37),L_EvidenceType,0)),0,BZ37)</f>
        <v>0</v>
      </c>
      <c r="BM37" s="61" t="str">
        <f aca="false">SUBSTITUTE(SUBSTITUTE(SUBSTITUTE(SUBSTITUTE(SUBSTITUTE(SUBSTITUTE(SUBSTITUTE(SUBSTITUTE(SUBSTITUTE(LOWER(Z37&amp;""),"1","0"),"2","0"),"3","0"),"4","0"),"5","0"),"6","0"),"7","0"),"8","0"),"9","0")</f>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jan",""),"feb",""),"mar",""),"apr",""),"may",""),"jun",""),"jul",""),"aug",""),"sep",""),"oct",""),"nov",""),"dec",""),"hrs",""),"hr",""),"lt",""),"utc",""),"am",""),"pm",""),"rev",""),"ver",""),"b","a"),"c","a"),"d","a"),"e","a"),"f","a"),"g","a"),"h","a"),"i","a"),"j","a"),"k","a"),"l","a"),"m","a"),"n","a"),"o","a"),"p","a"),"q","a"),"r","a"),"s","a"),"t","a"),"u","a"),"v","a"),"w","a"),"x","a"),"y","a"),"z","a")</f>
        <v/>
      </c>
      <c r="BO37" s="61" t="str">
        <f aca="false">SUBSTITUTE(SUBSTITUTE(SUBSTITUTE(SUBSTITUTE(SUBSTITUTE(SUBSTITUTE(SUBSTITUTE(SUBSTITUTE(SUBSTITUTE(LOWER(W37&amp;""),"1","0"),"2","0"),"3","0"),"4","0"),"5","0"),"6","0"),"7","0"),"8","0"),"9","0")</f>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c>
      <c r="BQ37" s="61" t="n">
        <f aca="false">IFERROR(IF(AND(ISERROR(SEARCH(" mh"," "&amp;LOWER(W37))),ISNA(MATCH(LEFT(TRIM(BP37),255),{"0000a","000a","00a","0000aa","000aa","00.00.0000","00/00/0000","00-00-0000","0000-00-00","00.00.00","00/00/00","00-00-00","0.00.0000","0/00/0000","0-00-0000"},0)),OR(SUMPRODUCT(--ISNUMBER(SEARCH({"a0","a-0","a_0","a/0","a.0","a#0","0a","0-a","0_a","0/a"},BP37)))&gt;0,ISNUMBER(SEARCH("000000",BP37)))),1,0),0)</f>
        <v>0</v>
      </c>
      <c r="BR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supervisor",""),"inspector",""),"controller",""),"executive",""),"catering",""),"manager",""),"officer",""),"caterer",""),"station",""),"captain",""),"verified",""),"verifier",""),"checked",""),"senior",""),"leader",""),"cabin",""),"staff",""),"crew",""),"team",""),"duty",""),"lead",""),"head",""),"chef",""),"pasb",""),"mcat",""),"magcs",""),"qaqc",""),"ccic",""),"cic",""),"csm",""),"ops",""),"pic",""),"self",""),"qa",""),"qc",""),"by",""),"sr",""))</f>
        <v>0</v>
      </c>
      <c r="BS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supervisor",""),"inspector",""),"controller",""),"executive",""),"catering",""),"manager",""),"officer",""),"caterer",""),"station",""),"captain",""),"verified",""),"verifier",""),"checked",""),"senior",""),"leader",""),"cabin",""),"staff",""),"crew",""),"team",""),"duty",""),"lead",""),"head",""),"chef",""),"pasb",""),"mcat",""),"magcs",""),"qaqc",""),"ccic",""),"cic",""),"csm",""),"ops",""),"pic",""),"self",""),"qa",""),"qc",""),"by",""),"sr",""))</f>
        <v>0</v>
      </c>
      <c r="BT37" s="61"/>
      <c r="BU37" s="61"/>
      <c r="BV37" s="61" t="n">
        <f aca="false">0</f>
        <v>0</v>
      </c>
      <c r="BW37" s="61"/>
      <c r="BX37" s="61"/>
      <c r="BY37" s="62" t="n">
        <f aca="false">Q37-T7EarlyD*24/24</f>
        <v>46283.5763888889</v>
      </c>
      <c r="BZ37" s="61" t="n">
        <f aca="false">IFERROR(IF(IF(TRIM(S37)="Link / file path",AND(LEN(TRIM(Z37))&gt;=5,SUMPRODUCT(--ISNUMBER(SEARCH({"http","www.","\\",":\",".pdf",".jpg",".jpeg",".png",".heic",".xls",".doc",".msg",".eml",".ppt",".txt",".zip"},Z37)))&gt;0),AND(ISERROR(FIND(" ",TRIM(Z37))),NOT(OR(LOWER(TRIM(Z37))=LOWER(Flights!$F$6),AND(LEFT(LOWER(TRIM(Z37)),2)="mh",(LEN(BN37)-LEN(SUBSTITUTE(BN37,"a","")))&lt;=2))),NOT(ISNUMBER(MATCH(LEFT(BN37,255),{"0000a","000a","00a","0000aa","000aa","00.00.0000","00/00/0000","00-00-0000","0000-00-00","00.00.00","00/00/00","00-00-00","0.00.0000","0/00/0000","0-00-0000"},0))),OR(AND((LEN(BN37)-LEN(SUBSTITUTE(BN37,"a","")))&gt;=1,(LEN(BN37)-LEN(SUBSTITUTE(BN37,"0","")))&gt;=2,SUMPRODUCT(--ISNUMBER(SEARCH({"a0","a-0","a_0","a/0","a.0","a#0","0a","0-a","0_a","0/a"},BN37)))&gt;0),AND((LEN(BN37)-LEN(SUBSTITUTE(BN37,"a","")))=0,(LEN(BN37)-LEN(SUBSTITUTE(BN37,"0","")))&gt;=5)))),1,0),0)</f>
        <v>0</v>
      </c>
    </row>
    <row r="38" customFormat="false" ht="39.75" hidden="false" customHeight="true" outlineLevel="0" collapsed="false">
      <c r="A38" s="57" t="s">
        <v>481</v>
      </c>
      <c r="B38" s="57" t="s">
        <v>198</v>
      </c>
      <c r="C38" s="57" t="str">
        <f aca="false">Flights!$F$6</f>
        <v>MH0727</v>
      </c>
      <c r="D38" s="58" t="n">
        <f aca="false">Flights!$D$6</f>
        <v>46304</v>
      </c>
      <c r="E38" s="57" t="str">
        <f aca="false">Flights!$G$6&amp;"-"&amp;Flights!$H$6</f>
        <v>KUL-CGK</v>
      </c>
      <c r="F38" s="57" t="str">
        <f aca="false">Flights!$K$6</f>
        <v>BC</v>
      </c>
      <c r="G38" s="57" t="s">
        <v>81</v>
      </c>
      <c r="H38" s="57" t="s">
        <v>378</v>
      </c>
      <c r="I38" s="57" t="s">
        <v>411</v>
      </c>
      <c r="J38" s="57" t="s">
        <v>412</v>
      </c>
      <c r="K38" s="67" t="s">
        <v>482</v>
      </c>
      <c r="L38" s="67" t="s">
        <v>483</v>
      </c>
      <c r="M38" s="67"/>
      <c r="N38" s="67" t="s">
        <v>383</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60"/>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open",IF(AND(NOT(OR(LEN(AZ38)&lt;15,ISNUMBER(MATCH(AZ38,L_Placeholder,0)))),BK38=0,NOT(OR(LEN(AU38)&lt;2,ISNUMBER(MATCH(AU38,L_Placeholder,0)))),NOT(OR(LEN(AX38)&lt;2,ISNUMBER(MATCH(AX38,L_Placeholder,0)))),TRIM(AE38)&lt;&gt;TRIM(T38)),"N/A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missing",IF(OR(OR(LEN(AU38)&lt;2,ISNUMBER(MATCH(AU38,L_Placeholder,0))),BR38&lt;3),"INVALID – PIC missing or not a named person (a role such as QA / CSM is not a name)",IF(OR(LEN(AV38)&lt;2,ISNUMBER(MATCH(AV38,L_Placeholder,0))),"INVALID – result / assessment missing",IF(OR(OR(LEN(AW38)&lt;3,ISNUMBER(MATCH(AW38,L_Placeholder,0))),SUMPRODUCT(--ISNUMBER(SEARCH(" "&amp;L_EvidencePhrase&amp;" ",BD38)))&gt;0,BI38=1),"INVALID – evidence missing, placeholder or not yet on file",IF(ISNA(MATCH(TRIM(S38),L_EvidenceType,0)),"INVALID – choose the evidence type from the list (column S)",IF(BL38=0,"INVALID – evidence ID must be the record's ID only (e.g. SF-2210, IMG_2231, 1045521), or a link / path for links",IF(OR(OR(LEN(AX38)&lt;2,ISNUMBER(MATCH(AX38,L_Placeholder,0))),BS38&lt;3),"INVALID – verifier missing or not a named person (a role such as QA / CSM is not a name)",IF(OR(AX38=AU38,AND(LEN(AU38)&gt;=4,ISNUMBER(SEARCH(AU38,AX38))),AND(LEN(AX38)&gt;=4,ISNUMBER(SEARCH(AX38,AU38)))),"INVALID – verifier must be a different, named person (not the PIC or a role)",IF(BH38=1,"INVALID – result not yet available (awaiting / TBC)",IF(BV38=1,"INVALID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future",IF(AND(ISNUMBER(BY38),AG38&lt;BY38),IF(H38="Physical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t="n">
        <f aca="false">IF(ISNA(MATCH(TRIM(S38),L_EvidenceType,0)),0,BZ38)</f>
        <v>0</v>
      </c>
      <c r="BM38" s="61" t="str">
        <f aca="false">SUBSTITUTE(SUBSTITUTE(SUBSTITUTE(SUBSTITUTE(SUBSTITUTE(SUBSTITUTE(SUBSTITUTE(SUBSTITUTE(SUBSTITUTE(LOWER(Z38&amp;""),"1","0"),"2","0"),"3","0"),"4","0"),"5","0"),"6","0"),"7","0"),"8","0"),"9","0")</f>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jan",""),"feb",""),"mar",""),"apr",""),"may",""),"jun",""),"jul",""),"aug",""),"sep",""),"oct",""),"nov",""),"dec",""),"hrs",""),"hr",""),"lt",""),"utc",""),"am",""),"pm",""),"rev",""),"ver",""),"b","a"),"c","a"),"d","a"),"e","a"),"f","a"),"g","a"),"h","a"),"i","a"),"j","a"),"k","a"),"l","a"),"m","a"),"n","a"),"o","a"),"p","a"),"q","a"),"r","a"),"s","a"),"t","a"),"u","a"),"v","a"),"w","a"),"x","a"),"y","a"),"z","a")</f>
        <v/>
      </c>
      <c r="BO38" s="61" t="str">
        <f aca="false">SUBSTITUTE(SUBSTITUTE(SUBSTITUTE(SUBSTITUTE(SUBSTITUTE(SUBSTITUTE(SUBSTITUTE(SUBSTITUTE(SUBSTITUTE(LOWER(W38&amp;""),"1","0"),"2","0"),"3","0"),"4","0"),"5","0"),"6","0"),"7","0"),"8","0"),"9","0")</f>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c>
      <c r="BQ38" s="61" t="n">
        <f aca="false">IFERROR(IF(AND(ISERROR(SEARCH(" mh"," "&amp;LOWER(W38))),ISNA(MATCH(LEFT(TRIM(BP38),255),{"0000a","000a","00a","0000aa","000aa","00.00.0000","00/00/0000","00-00-0000","0000-00-00","00.00.00","00/00/00","00-00-00","0.00.0000","0/00/0000","0-00-0000"},0)),OR(SUMPRODUCT(--ISNUMBER(SEARCH({"a0","a-0","a_0","a/0","a.0","a#0","0a","0-a","0_a","0/a"},BP38)))&gt;0,ISNUMBER(SEARCH("000000",BP38)))),1,0),0)</f>
        <v>0</v>
      </c>
      <c r="BR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supervisor",""),"inspector",""),"controller",""),"executive",""),"catering",""),"manager",""),"officer",""),"caterer",""),"station",""),"captain",""),"verified",""),"verifier",""),"checked",""),"senior",""),"leader",""),"cabin",""),"staff",""),"crew",""),"team",""),"duty",""),"lead",""),"head",""),"chef",""),"pasb",""),"mcat",""),"magcs",""),"qaqc",""),"ccic",""),"cic",""),"csm",""),"ops",""),"pic",""),"self",""),"qa",""),"qc",""),"by",""),"sr",""))</f>
        <v>0</v>
      </c>
      <c r="BS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supervisor",""),"inspector",""),"controller",""),"executive",""),"catering",""),"manager",""),"officer",""),"caterer",""),"station",""),"captain",""),"verified",""),"verifier",""),"checked",""),"senior",""),"leader",""),"cabin",""),"staff",""),"crew",""),"team",""),"duty",""),"lead",""),"head",""),"chef",""),"pasb",""),"mcat",""),"magcs",""),"qaqc",""),"ccic",""),"cic",""),"csm",""),"ops",""),"pic",""),"self",""),"qa",""),"qc",""),"by",""),"sr",""))</f>
        <v>0</v>
      </c>
      <c r="BT38" s="61"/>
      <c r="BU38" s="61"/>
      <c r="BV38" s="61" t="n">
        <f aca="false">0</f>
        <v>0</v>
      </c>
      <c r="BW38" s="61"/>
      <c r="BX38" s="61"/>
      <c r="BY38" s="62" t="n">
        <f aca="false">Q38-T7EarlyD*24/24</f>
        <v>46283.5763888889</v>
      </c>
      <c r="BZ38" s="61" t="n">
        <f aca="false">IFERROR(IF(IF(TRIM(S38)="Link / file path",AND(LEN(TRIM(Z38))&gt;=5,SUMPRODUCT(--ISNUMBER(SEARCH({"http","www.","\\",":\",".pdf",".jpg",".jpeg",".png",".heic",".xls",".doc",".msg",".eml",".ppt",".txt",".zip"},Z38)))&gt;0),AND(ISERROR(FIND(" ",TRIM(Z38))),NOT(OR(LOWER(TRIM(Z38))=LOWER(Flights!$F$6),AND(LEFT(LOWER(TRIM(Z38)),2)="mh",(LEN(BN38)-LEN(SUBSTITUTE(BN38,"a","")))&lt;=2))),NOT(ISNUMBER(MATCH(LEFT(BN38,255),{"0000a","000a","00a","0000aa","000aa","00.00.0000","00/00/0000","00-00-0000","0000-00-00","00.00.00","00/00/00","00-00-00","0.00.0000","0/00/0000","0-00-0000"},0))),OR(AND((LEN(BN38)-LEN(SUBSTITUTE(BN38,"a","")))&gt;=1,(LEN(BN38)-LEN(SUBSTITUTE(BN38,"0","")))&gt;=2,SUMPRODUCT(--ISNUMBER(SEARCH({"a0","a-0","a_0","a/0","a.0","a#0","0a","0-a","0_a","0/a"},BN38)))&gt;0),AND((LEN(BN38)-LEN(SUBSTITUTE(BN38,"a","")))=0,(LEN(BN38)-LEN(SUBSTITUTE(BN38,"0","")))&gt;=5)))),1,0),0)</f>
        <v>0</v>
      </c>
    </row>
    <row r="39" customFormat="false" ht="39.75" hidden="false" customHeight="true" outlineLevel="0" collapsed="false">
      <c r="A39" s="57" t="s">
        <v>484</v>
      </c>
      <c r="B39" s="57" t="s">
        <v>198</v>
      </c>
      <c r="C39" s="57" t="str">
        <f aca="false">Flights!$F$6</f>
        <v>MH0727</v>
      </c>
      <c r="D39" s="58" t="n">
        <f aca="false">Flights!$D$6</f>
        <v>46304</v>
      </c>
      <c r="E39" s="57" t="str">
        <f aca="false">Flights!$G$6&amp;"-"&amp;Flights!$H$6</f>
        <v>KUL-CGK</v>
      </c>
      <c r="F39" s="57" t="str">
        <f aca="false">Flights!$K$6</f>
        <v>BC</v>
      </c>
      <c r="G39" s="57" t="s">
        <v>83</v>
      </c>
      <c r="H39" s="57" t="s">
        <v>378</v>
      </c>
      <c r="I39" s="57" t="s">
        <v>379</v>
      </c>
      <c r="J39" s="57" t="s">
        <v>416</v>
      </c>
      <c r="K39" s="67" t="s">
        <v>417</v>
      </c>
      <c r="L39" s="67" t="s">
        <v>418</v>
      </c>
      <c r="M39" s="67"/>
      <c r="N39" s="67" t="s">
        <v>383</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60"/>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open",IF(AND(NOT(OR(LEN(AZ39)&lt;15,ISNUMBER(MATCH(AZ39,L_Placeholder,0)))),BK39=0,NOT(OR(LEN(AU39)&lt;2,ISNUMBER(MATCH(AU39,L_Placeholder,0)))),NOT(OR(LEN(AX39)&lt;2,ISNUMBER(MATCH(AX39,L_Placeholder,0)))),TRIM(AE39)&lt;&gt;TRIM(T39)),"N/A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missing",IF(OR(OR(LEN(AU39)&lt;2,ISNUMBER(MATCH(AU39,L_Placeholder,0))),BR39&lt;3),"INVALID – PIC missing or not a named person (a role such as QA / CSM is not a name)",IF(OR(LEN(AV39)&lt;2,ISNUMBER(MATCH(AV39,L_Placeholder,0))),"INVALID – result / assessment missing",IF(OR(OR(LEN(AW39)&lt;3,ISNUMBER(MATCH(AW39,L_Placeholder,0))),SUMPRODUCT(--ISNUMBER(SEARCH(" "&amp;L_EvidencePhrase&amp;" ",BD39)))&gt;0,BI39=1),"INVALID – evidence missing, placeholder or not yet on file",IF(ISNA(MATCH(TRIM(S39),L_EvidenceType,0)),"INVALID – choose the evidence type from the list (column S)",IF(BL39=0,"INVALID – evidence ID must be the record's ID only (e.g. SF-2210, IMG_2231, 1045521), or a link / path for links",IF(OR(OR(LEN(AX39)&lt;2,ISNUMBER(MATCH(AX39,L_Placeholder,0))),BS39&lt;3),"INVALID – verifier missing or not a named person (a role such as QA / CSM is not a name)",IF(OR(AX39=AU39,AND(LEN(AU39)&gt;=4,ISNUMBER(SEARCH(AU39,AX39))),AND(LEN(AX39)&gt;=4,ISNUMBER(SEARCH(AX39,AU39)))),"INVALID – verifier must be a different, named person (not the PIC or a role)",IF(BH39=1,"INVALID – result not yet available (awaiting / TBC)",IF(BV39=1,"INVALID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future",IF(AND(ISNUMBER(BY39),AG39&lt;BY39),IF(H39="Physical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t="n">
        <f aca="false">IF(ISNA(MATCH(TRIM(S39),L_EvidenceType,0)),0,BZ39)</f>
        <v>0</v>
      </c>
      <c r="BM39" s="61" t="str">
        <f aca="false">SUBSTITUTE(SUBSTITUTE(SUBSTITUTE(SUBSTITUTE(SUBSTITUTE(SUBSTITUTE(SUBSTITUTE(SUBSTITUTE(SUBSTITUTE(LOWER(Z39&amp;""),"1","0"),"2","0"),"3","0"),"4","0"),"5","0"),"6","0"),"7","0"),"8","0"),"9","0")</f>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jan",""),"feb",""),"mar",""),"apr",""),"may",""),"jun",""),"jul",""),"aug",""),"sep",""),"oct",""),"nov",""),"dec",""),"hrs",""),"hr",""),"lt",""),"utc",""),"am",""),"pm",""),"rev",""),"ver",""),"b","a"),"c","a"),"d","a"),"e","a"),"f","a"),"g","a"),"h","a"),"i","a"),"j","a"),"k","a"),"l","a"),"m","a"),"n","a"),"o","a"),"p","a"),"q","a"),"r","a"),"s","a"),"t","a"),"u","a"),"v","a"),"w","a"),"x","a"),"y","a"),"z","a")</f>
        <v/>
      </c>
      <c r="BO39" s="61" t="str">
        <f aca="false">SUBSTITUTE(SUBSTITUTE(SUBSTITUTE(SUBSTITUTE(SUBSTITUTE(SUBSTITUTE(SUBSTITUTE(SUBSTITUTE(SUBSTITUTE(LOWER(W39&amp;""),"1","0"),"2","0"),"3","0"),"4","0"),"5","0"),"6","0"),"7","0"),"8","0"),"9","0")</f>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c>
      <c r="BQ39" s="61" t="n">
        <f aca="false">IFERROR(IF(AND(ISERROR(SEARCH(" mh"," "&amp;LOWER(W39))),ISNA(MATCH(LEFT(TRIM(BP39),255),{"0000a","000a","00a","0000aa","000aa","00.00.0000","00/00/0000","00-00-0000","0000-00-00","00.00.00","00/00/00","00-00-00","0.00.0000","0/00/0000","0-00-0000"},0)),OR(SUMPRODUCT(--ISNUMBER(SEARCH({"a0","a-0","a_0","a/0","a.0","a#0","0a","0-a","0_a","0/a"},BP39)))&gt;0,ISNUMBER(SEARCH("000000",BP39)))),1,0),0)</f>
        <v>0</v>
      </c>
      <c r="BR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supervisor",""),"inspector",""),"controller",""),"executive",""),"catering",""),"manager",""),"officer",""),"caterer",""),"station",""),"captain",""),"verified",""),"verifier",""),"checked",""),"senior",""),"leader",""),"cabin",""),"staff",""),"crew",""),"team",""),"duty",""),"lead",""),"head",""),"chef",""),"pasb",""),"mcat",""),"magcs",""),"qaqc",""),"ccic",""),"cic",""),"csm",""),"ops",""),"pic",""),"self",""),"qa",""),"qc",""),"by",""),"sr",""))</f>
        <v>0</v>
      </c>
      <c r="BS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supervisor",""),"inspector",""),"controller",""),"executive",""),"catering",""),"manager",""),"officer",""),"caterer",""),"station",""),"captain",""),"verified",""),"verifier",""),"checked",""),"senior",""),"leader",""),"cabin",""),"staff",""),"crew",""),"team",""),"duty",""),"lead",""),"head",""),"chef",""),"pasb",""),"mcat",""),"magcs",""),"qaqc",""),"ccic",""),"cic",""),"csm",""),"ops",""),"pic",""),"self",""),"qa",""),"qc",""),"by",""),"sr",""))</f>
        <v>0</v>
      </c>
      <c r="BT39" s="61"/>
      <c r="BU39" s="61"/>
      <c r="BV39" s="61" t="n">
        <f aca="false">0</f>
        <v>0</v>
      </c>
      <c r="BW39" s="61"/>
      <c r="BX39" s="61"/>
      <c r="BY39" s="62" t="n">
        <f aca="false">Q39-T24EarlyH/24</f>
        <v>46302.5763888889</v>
      </c>
      <c r="BZ39" s="61" t="n">
        <f aca="false">IFERROR(IF(IF(TRIM(S39)="Link / file path",AND(LEN(TRIM(Z39))&gt;=5,SUMPRODUCT(--ISNUMBER(SEARCH({"http","www.","\\",":\",".pdf",".jpg",".jpeg",".png",".heic",".xls",".doc",".msg",".eml",".ppt",".txt",".zip"},Z39)))&gt;0),AND(ISERROR(FIND(" ",TRIM(Z39))),NOT(OR(LOWER(TRIM(Z39))=LOWER(Flights!$F$6),AND(LEFT(LOWER(TRIM(Z39)),2)="mh",(LEN(BN39)-LEN(SUBSTITUTE(BN39,"a","")))&lt;=2))),NOT(ISNUMBER(MATCH(LEFT(BN39,255),{"0000a","000a","00a","0000aa","000aa","00.00.0000","00/00/0000","00-00-0000","0000-00-00","00.00.00","00/00/00","00-00-00","0.00.0000","0/00/0000","0-00-0000"},0))),OR(AND((LEN(BN39)-LEN(SUBSTITUTE(BN39,"a","")))&gt;=1,(LEN(BN39)-LEN(SUBSTITUTE(BN39,"0","")))&gt;=2,SUMPRODUCT(--ISNUMBER(SEARCH({"a0","a-0","a_0","a/0","a.0","a#0","0a","0-a","0_a","0/a"},BN39)))&gt;0),AND((LEN(BN39)-LEN(SUBSTITUTE(BN39,"a","")))=0,(LEN(BN39)-LEN(SUBSTITUTE(BN39,"0","")))&gt;=5)))),1,0),0)</f>
        <v>0</v>
      </c>
    </row>
    <row r="40" customFormat="false" ht="39.75" hidden="false" customHeight="true" outlineLevel="0" collapsed="false">
      <c r="A40" s="57" t="s">
        <v>485</v>
      </c>
      <c r="B40" s="57" t="s">
        <v>198</v>
      </c>
      <c r="C40" s="57" t="str">
        <f aca="false">Flights!$F$6</f>
        <v>MH0727</v>
      </c>
      <c r="D40" s="58" t="n">
        <f aca="false">Flights!$D$6</f>
        <v>46304</v>
      </c>
      <c r="E40" s="57" t="str">
        <f aca="false">Flights!$G$6&amp;"-"&amp;Flights!$H$6</f>
        <v>KUL-CGK</v>
      </c>
      <c r="F40" s="57" t="str">
        <f aca="false">Flights!$K$6</f>
        <v>BC</v>
      </c>
      <c r="G40" s="57" t="s">
        <v>420</v>
      </c>
      <c r="H40" s="57" t="s">
        <v>378</v>
      </c>
      <c r="I40" s="57" t="s">
        <v>379</v>
      </c>
      <c r="J40" s="57" t="s">
        <v>421</v>
      </c>
      <c r="K40" s="67"/>
      <c r="L40" s="67" t="s">
        <v>422</v>
      </c>
      <c r="M40" s="67"/>
      <c r="N40" s="67" t="s">
        <v>383</v>
      </c>
      <c r="O40" s="67" t="s">
        <v>423</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60"/>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open",IF(AND(NOT(OR(LEN(AZ40)&lt;15,ISNUMBER(MATCH(AZ40,L_Placeholder,0)))),BK40=0,NOT(OR(LEN(AU40)&lt;2,ISNUMBER(MATCH(AU40,L_Placeholder,0)))),NOT(OR(LEN(AX40)&lt;2,ISNUMBER(MATCH(AX40,L_Placeholder,0)))),TRIM(AE40)&lt;&gt;TRIM(T40)),"N/A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missing",IF(OR(OR(LEN(AU40)&lt;2,ISNUMBER(MATCH(AU40,L_Placeholder,0))),BR40&lt;3),"INVALID – PIC missing or not a named person (a role such as QA / CSM is not a name)",IF(OR(LEN(AV40)&lt;2,ISNUMBER(MATCH(AV40,L_Placeholder,0))),"INVALID – result / assessment missing",IF(OR(OR(LEN(AW40)&lt;3,ISNUMBER(MATCH(AW40,L_Placeholder,0))),SUMPRODUCT(--ISNUMBER(SEARCH(" "&amp;L_EvidencePhrase&amp;" ",BD40)))&gt;0,BI40=1),"INVALID – evidence missing, placeholder or not yet on file",IF(ISNA(MATCH(TRIM(S40),L_EvidenceType,0)),"INVALID – choose the evidence type from the list (column S)",IF(BL40=0,"INVALID – evidence ID must be the record's ID only (e.g. SF-2210, IMG_2231, 1045521), or a link / path for links",IF(OR(OR(LEN(AX40)&lt;2,ISNUMBER(MATCH(AX40,L_Placeholder,0))),BS40&lt;3),"INVALID – verifier missing or not a named person (a role such as QA / CSM is not a name)",IF(OR(AX40=AU40,AND(LEN(AU40)&gt;=4,ISNUMBER(SEARCH(AU40,AX40))),AND(LEN(AX40)&gt;=4,ISNUMBER(SEARCH(AX40,AU40)))),"INVALID – verifier must be a different, named person (not the PIC or a role)",IF(BH40=1,"INVALID – result not yet available (awaiting / TBC)",IF(BV40=1,"INVALID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future",IF(AND(ISNUMBER(BY40),AG40&lt;BY40),IF(H40="Physical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t="n">
        <f aca="false">IF(ISNA(MATCH(TRIM(S40),L_EvidenceType,0)),0,BZ40)</f>
        <v>0</v>
      </c>
      <c r="BM40" s="61" t="str">
        <f aca="false">SUBSTITUTE(SUBSTITUTE(SUBSTITUTE(SUBSTITUTE(SUBSTITUTE(SUBSTITUTE(SUBSTITUTE(SUBSTITUTE(SUBSTITUTE(LOWER(Z40&amp;""),"1","0"),"2","0"),"3","0"),"4","0"),"5","0"),"6","0"),"7","0"),"8","0"),"9","0")</f>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jan",""),"feb",""),"mar",""),"apr",""),"may",""),"jun",""),"jul",""),"aug",""),"sep",""),"oct",""),"nov",""),"dec",""),"hrs",""),"hr",""),"lt",""),"utc",""),"am",""),"pm",""),"rev",""),"ver",""),"b","a"),"c","a"),"d","a"),"e","a"),"f","a"),"g","a"),"h","a"),"i","a"),"j","a"),"k","a"),"l","a"),"m","a"),"n","a"),"o","a"),"p","a"),"q","a"),"r","a"),"s","a"),"t","a"),"u","a"),"v","a"),"w","a"),"x","a"),"y","a"),"z","a")</f>
        <v/>
      </c>
      <c r="BO40" s="61" t="str">
        <f aca="false">SUBSTITUTE(SUBSTITUTE(SUBSTITUTE(SUBSTITUTE(SUBSTITUTE(SUBSTITUTE(SUBSTITUTE(SUBSTITUTE(SUBSTITUTE(LOWER(W40&amp;""),"1","0"),"2","0"),"3","0"),"4","0"),"5","0"),"6","0"),"7","0"),"8","0"),"9","0")</f>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c>
      <c r="BQ40" s="61" t="n">
        <f aca="false">IFERROR(IF(AND(ISERROR(SEARCH(" mh"," "&amp;LOWER(W40))),ISNA(MATCH(LEFT(TRIM(BP40),255),{"0000a","000a","00a","0000aa","000aa","00.00.0000","00/00/0000","00-00-0000","0000-00-00","00.00.00","00/00/00","00-00-00","0.00.0000","0/00/0000","0-00-0000"},0)),OR(SUMPRODUCT(--ISNUMBER(SEARCH({"a0","a-0","a_0","a/0","a.0","a#0","0a","0-a","0_a","0/a"},BP40)))&gt;0,ISNUMBER(SEARCH("000000",BP40)))),1,0),0)</f>
        <v>0</v>
      </c>
      <c r="BR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supervisor",""),"inspector",""),"controller",""),"executive",""),"catering",""),"manager",""),"officer",""),"caterer",""),"station",""),"captain",""),"verified",""),"verifier",""),"checked",""),"senior",""),"leader",""),"cabin",""),"staff",""),"crew",""),"team",""),"duty",""),"lead",""),"head",""),"chef",""),"pasb",""),"mcat",""),"magcs",""),"qaqc",""),"ccic",""),"cic",""),"csm",""),"ops",""),"pic",""),"self",""),"qa",""),"qc",""),"by",""),"sr",""))</f>
        <v>0</v>
      </c>
      <c r="BS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supervisor",""),"inspector",""),"controller",""),"executive",""),"catering",""),"manager",""),"officer",""),"caterer",""),"station",""),"captain",""),"verified",""),"verifier",""),"checked",""),"senior",""),"leader",""),"cabin",""),"staff",""),"crew",""),"team",""),"duty",""),"lead",""),"head",""),"chef",""),"pasb",""),"mcat",""),"magcs",""),"qaqc",""),"ccic",""),"cic",""),"csm",""),"ops",""),"pic",""),"self",""),"qa",""),"qc",""),"by",""),"sr",""))</f>
        <v>0</v>
      </c>
      <c r="BT40" s="61"/>
      <c r="BU40" s="61"/>
      <c r="BV40" s="61" t="n">
        <f aca="false">0</f>
        <v>0</v>
      </c>
      <c r="BW40" s="61"/>
      <c r="BX40" s="61"/>
      <c r="BY40" s="62" t="n">
        <f aca="false">Q40-T12EarlyH/24</f>
        <v>46303.5763888889</v>
      </c>
      <c r="BZ40" s="61" t="n">
        <f aca="false">IFERROR(IF(IF(TRIM(S40)="Link / file path",AND(LEN(TRIM(Z40))&gt;=5,SUMPRODUCT(--ISNUMBER(SEARCH({"http","www.","\\",":\",".pdf",".jpg",".jpeg",".png",".heic",".xls",".doc",".msg",".eml",".ppt",".txt",".zip"},Z40)))&gt;0),AND(ISERROR(FIND(" ",TRIM(Z40))),NOT(OR(LOWER(TRIM(Z40))=LOWER(Flights!$F$6),AND(LEFT(LOWER(TRIM(Z40)),2)="mh",(LEN(BN40)-LEN(SUBSTITUTE(BN40,"a","")))&lt;=2))),NOT(ISNUMBER(MATCH(LEFT(BN40,255),{"0000a","000a","00a","0000aa","000aa","00.00.0000","00/00/0000","00-00-0000","0000-00-00","00.00.00","00/00/00","00-00-00","0.00.0000","0/00/0000","0-00-0000"},0))),OR(AND((LEN(BN40)-LEN(SUBSTITUTE(BN40,"a","")))&gt;=1,(LEN(BN40)-LEN(SUBSTITUTE(BN40,"0","")))&gt;=2,SUMPRODUCT(--ISNUMBER(SEARCH({"a0","a-0","a_0","a/0","a.0","a#0","0a","0-a","0_a","0/a"},BN40)))&gt;0),AND((LEN(BN40)-LEN(SUBSTITUTE(BN40,"a","")))=0,(LEN(BN40)-LEN(SUBSTITUTE(BN40,"0","")))&gt;=5)))),1,0),0)</f>
        <v>0</v>
      </c>
    </row>
    <row r="41" customFormat="false" ht="39.75" hidden="false" customHeight="true" outlineLevel="0" collapsed="false">
      <c r="A41" s="57" t="s">
        <v>486</v>
      </c>
      <c r="B41" s="57" t="s">
        <v>198</v>
      </c>
      <c r="C41" s="57" t="str">
        <f aca="false">Flights!$F$6</f>
        <v>MH0727</v>
      </c>
      <c r="D41" s="58" t="n">
        <f aca="false">Flights!$D$6</f>
        <v>46304</v>
      </c>
      <c r="E41" s="57" t="str">
        <f aca="false">Flights!$G$6&amp;"-"&amp;Flights!$H$6</f>
        <v>KUL-CGK</v>
      </c>
      <c r="F41" s="57" t="str">
        <f aca="false">Flights!$K$6</f>
        <v>BC</v>
      </c>
      <c r="G41" s="57" t="s">
        <v>420</v>
      </c>
      <c r="H41" s="57" t="s">
        <v>378</v>
      </c>
      <c r="I41" s="57" t="s">
        <v>379</v>
      </c>
      <c r="J41" s="57" t="s">
        <v>425</v>
      </c>
      <c r="K41" s="67" t="s">
        <v>426</v>
      </c>
      <c r="L41" s="67" t="s">
        <v>422</v>
      </c>
      <c r="M41" s="67"/>
      <c r="N41" s="67" t="s">
        <v>383</v>
      </c>
      <c r="O41" s="67" t="s">
        <v>423</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60"/>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open",IF(AND(NOT(OR(LEN(AZ41)&lt;15,ISNUMBER(MATCH(AZ41,L_Placeholder,0)))),BK41=0,NOT(OR(LEN(AU41)&lt;2,ISNUMBER(MATCH(AU41,L_Placeholder,0)))),NOT(OR(LEN(AX41)&lt;2,ISNUMBER(MATCH(AX41,L_Placeholder,0)))),TRIM(AE41)&lt;&gt;TRIM(T41)),"N/A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missing",IF(OR(OR(LEN(AU41)&lt;2,ISNUMBER(MATCH(AU41,L_Placeholder,0))),BR41&lt;3),"INVALID – PIC missing or not a named person (a role such as QA / CSM is not a name)",IF(OR(LEN(AV41)&lt;2,ISNUMBER(MATCH(AV41,L_Placeholder,0))),"INVALID – result / assessment missing",IF(OR(OR(LEN(AW41)&lt;3,ISNUMBER(MATCH(AW41,L_Placeholder,0))),SUMPRODUCT(--ISNUMBER(SEARCH(" "&amp;L_EvidencePhrase&amp;" ",BD41)))&gt;0,BI41=1),"INVALID – evidence missing, placeholder or not yet on file",IF(ISNA(MATCH(TRIM(S41),L_EvidenceType,0)),"INVALID – choose the evidence type from the list (column S)",IF(BL41=0,"INVALID – evidence ID must be the record's ID only (e.g. SF-2210, IMG_2231, 1045521), or a link / path for links",IF(OR(OR(LEN(AX41)&lt;2,ISNUMBER(MATCH(AX41,L_Placeholder,0))),BS41&lt;3),"INVALID – verifier missing or not a named person (a role such as QA / CSM is not a name)",IF(OR(AX41=AU41,AND(LEN(AU41)&gt;=4,ISNUMBER(SEARCH(AU41,AX41))),AND(LEN(AX41)&gt;=4,ISNUMBER(SEARCH(AX41,AU41)))),"INVALID – verifier must be a different, named person (not the PIC or a role)",IF(BH41=1,"INVALID – result not yet available (awaiting / TBC)",IF(BV41=1,"INVALID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future",IF(AND(ISNUMBER(BY41),AG41&lt;BY41),IF(H41="Physical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t="n">
        <f aca="false">IF(ISNA(MATCH(TRIM(S41),L_EvidenceType,0)),0,BZ41)</f>
        <v>0</v>
      </c>
      <c r="BM41" s="61" t="str">
        <f aca="false">SUBSTITUTE(SUBSTITUTE(SUBSTITUTE(SUBSTITUTE(SUBSTITUTE(SUBSTITUTE(SUBSTITUTE(SUBSTITUTE(SUBSTITUTE(LOWER(Z41&amp;""),"1","0"),"2","0"),"3","0"),"4","0"),"5","0"),"6","0"),"7","0"),"8","0"),"9","0")</f>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jan",""),"feb",""),"mar",""),"apr",""),"may",""),"jun",""),"jul",""),"aug",""),"sep",""),"oct",""),"nov",""),"dec",""),"hrs",""),"hr",""),"lt",""),"utc",""),"am",""),"pm",""),"rev",""),"ver",""),"b","a"),"c","a"),"d","a"),"e","a"),"f","a"),"g","a"),"h","a"),"i","a"),"j","a"),"k","a"),"l","a"),"m","a"),"n","a"),"o","a"),"p","a"),"q","a"),"r","a"),"s","a"),"t","a"),"u","a"),"v","a"),"w","a"),"x","a"),"y","a"),"z","a")</f>
        <v/>
      </c>
      <c r="BO41" s="61" t="str">
        <f aca="false">SUBSTITUTE(SUBSTITUTE(SUBSTITUTE(SUBSTITUTE(SUBSTITUTE(SUBSTITUTE(SUBSTITUTE(SUBSTITUTE(SUBSTITUTE(LOWER(W41&amp;""),"1","0"),"2","0"),"3","0"),"4","0"),"5","0"),"6","0"),"7","0"),"8","0"),"9","0")</f>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c>
      <c r="BQ41" s="61" t="n">
        <f aca="false">IFERROR(IF(AND(ISERROR(SEARCH(" mh"," "&amp;LOWER(W41))),ISNA(MATCH(LEFT(TRIM(BP41),255),{"0000a","000a","00a","0000aa","000aa","00.00.0000","00/00/0000","00-00-0000","0000-00-00","00.00.00","00/00/00","00-00-00","0.00.0000","0/00/0000","0-00-0000"},0)),OR(SUMPRODUCT(--ISNUMBER(SEARCH({"a0","a-0","a_0","a/0","a.0","a#0","0a","0-a","0_a","0/a"},BP41)))&gt;0,ISNUMBER(SEARCH("000000",BP41)))),1,0),0)</f>
        <v>0</v>
      </c>
      <c r="BR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supervisor",""),"inspector",""),"controller",""),"executive",""),"catering",""),"manager",""),"officer",""),"caterer",""),"station",""),"captain",""),"verified",""),"verifier",""),"checked",""),"senior",""),"leader",""),"cabin",""),"staff",""),"crew",""),"team",""),"duty",""),"lead",""),"head",""),"chef",""),"pasb",""),"mcat",""),"magcs",""),"qaqc",""),"ccic",""),"cic",""),"csm",""),"ops",""),"pic",""),"self",""),"qa",""),"qc",""),"by",""),"sr",""))</f>
        <v>0</v>
      </c>
      <c r="BS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supervisor",""),"inspector",""),"controller",""),"executive",""),"catering",""),"manager",""),"officer",""),"caterer",""),"station",""),"captain",""),"verified",""),"verifier",""),"checked",""),"senior",""),"leader",""),"cabin",""),"staff",""),"crew",""),"team",""),"duty",""),"lead",""),"head",""),"chef",""),"pasb",""),"mcat",""),"magcs",""),"qaqc",""),"ccic",""),"cic",""),"csm",""),"ops",""),"pic",""),"self",""),"qa",""),"qc",""),"by",""),"sr",""))</f>
        <v>0</v>
      </c>
      <c r="BT41" s="61"/>
      <c r="BU41" s="61"/>
      <c r="BV41" s="61" t="n">
        <f aca="false">0</f>
        <v>0</v>
      </c>
      <c r="BW41" s="61"/>
      <c r="BX41" s="61"/>
      <c r="BY41" s="62" t="n">
        <f aca="false">Q41-T12EarlyH/24</f>
        <v>46303.5763888889</v>
      </c>
      <c r="BZ41" s="61" t="n">
        <f aca="false">IFERROR(IF(IF(TRIM(S41)="Link / file path",AND(LEN(TRIM(Z41))&gt;=5,SUMPRODUCT(--ISNUMBER(SEARCH({"http","www.","\\",":\",".pdf",".jpg",".jpeg",".png",".heic",".xls",".doc",".msg",".eml",".ppt",".txt",".zip"},Z41)))&gt;0),AND(ISERROR(FIND(" ",TRIM(Z41))),NOT(OR(LOWER(TRIM(Z41))=LOWER(Flights!$F$6),AND(LEFT(LOWER(TRIM(Z41)),2)="mh",(LEN(BN41)-LEN(SUBSTITUTE(BN41,"a","")))&lt;=2))),NOT(ISNUMBER(MATCH(LEFT(BN41,255),{"0000a","000a","00a","0000aa","000aa","00.00.0000","00/00/0000","00-00-0000","0000-00-00","00.00.00","00/00/00","00-00-00","0.00.0000","0/00/0000","0-00-0000"},0))),OR(AND((LEN(BN41)-LEN(SUBSTITUTE(BN41,"a","")))&gt;=1,(LEN(BN41)-LEN(SUBSTITUTE(BN41,"0","")))&gt;=2,SUMPRODUCT(--ISNUMBER(SEARCH({"a0","a-0","a_0","a/0","a.0","a#0","0a","0-a","0_a","0/a"},BN41)))&gt;0),AND((LEN(BN41)-LEN(SUBSTITUTE(BN41,"a","")))=0,(LEN(BN41)-LEN(SUBSTITUTE(BN41,"0","")))&gt;=5)))),1,0),0)</f>
        <v>0</v>
      </c>
    </row>
    <row r="42" customFormat="false" ht="39.75" hidden="false" customHeight="true" outlineLevel="0" collapsed="false">
      <c r="A42" s="57" t="s">
        <v>487</v>
      </c>
      <c r="B42" s="57" t="s">
        <v>198</v>
      </c>
      <c r="C42" s="57" t="str">
        <f aca="false">Flights!$F$6</f>
        <v>MH0727</v>
      </c>
      <c r="D42" s="58" t="n">
        <f aca="false">Flights!$D$6</f>
        <v>46304</v>
      </c>
      <c r="E42" s="57" t="str">
        <f aca="false">Flights!$G$6&amp;"-"&amp;Flights!$H$6</f>
        <v>KUL-CGK</v>
      </c>
      <c r="F42" s="57" t="str">
        <f aca="false">Flights!$K$6</f>
        <v>BC</v>
      </c>
      <c r="G42" s="57" t="s">
        <v>420</v>
      </c>
      <c r="H42" s="57" t="s">
        <v>378</v>
      </c>
      <c r="I42" s="57" t="s">
        <v>428</v>
      </c>
      <c r="J42" s="57" t="s">
        <v>429</v>
      </c>
      <c r="K42" s="67"/>
      <c r="L42" s="67" t="s">
        <v>422</v>
      </c>
      <c r="M42" s="67"/>
      <c r="N42" s="67" t="s">
        <v>383</v>
      </c>
      <c r="O42" s="67" t="s">
        <v>423</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60"/>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open",IF(AND(NOT(OR(LEN(AZ42)&lt;15,ISNUMBER(MATCH(AZ42,L_Placeholder,0)))),BK42=0,NOT(OR(LEN(AU42)&lt;2,ISNUMBER(MATCH(AU42,L_Placeholder,0)))),NOT(OR(LEN(AX42)&lt;2,ISNUMBER(MATCH(AX42,L_Placeholder,0)))),TRIM(AE42)&lt;&gt;TRIM(T42)),"N/A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missing",IF(OR(OR(LEN(AU42)&lt;2,ISNUMBER(MATCH(AU42,L_Placeholder,0))),BR42&lt;3),"INVALID – PIC missing or not a named person (a role such as QA / CSM is not a name)",IF(OR(LEN(AV42)&lt;2,ISNUMBER(MATCH(AV42,L_Placeholder,0))),"INVALID – result / assessment missing",IF(OR(OR(LEN(AW42)&lt;3,ISNUMBER(MATCH(AW42,L_Placeholder,0))),SUMPRODUCT(--ISNUMBER(SEARCH(" "&amp;L_EvidencePhrase&amp;" ",BD42)))&gt;0,BI42=1),"INVALID – evidence missing, placeholder or not yet on file",IF(ISNA(MATCH(TRIM(S42),L_EvidenceType,0)),"INVALID – choose the evidence type from the list (column S)",IF(BL42=0,"INVALID – evidence ID must be the record's ID only (e.g. SF-2210, IMG_2231, 1045521), or a link / path for links",IF(OR(OR(LEN(AX42)&lt;2,ISNUMBER(MATCH(AX42,L_Placeholder,0))),BS42&lt;3),"INVALID – verifier missing or not a named person (a role such as QA / CSM is not a name)",IF(OR(AX42=AU42,AND(LEN(AU42)&gt;=4,ISNUMBER(SEARCH(AU42,AX42))),AND(LEN(AX42)&gt;=4,ISNUMBER(SEARCH(AX42,AU42)))),"INVALID – verifier must be a different, named person (not the PIC or a role)",IF(BH42=1,"INVALID – result not yet available (awaiting / TBC)",IF(BV42=1,"INVALID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future",IF(AND(ISNUMBER(BY42),AG42&lt;BY42),IF(H42="Physical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t="n">
        <f aca="false">IF(ISNA(MATCH(TRIM(S42),L_EvidenceType,0)),0,BZ42)</f>
        <v>0</v>
      </c>
      <c r="BM42" s="61" t="str">
        <f aca="false">SUBSTITUTE(SUBSTITUTE(SUBSTITUTE(SUBSTITUTE(SUBSTITUTE(SUBSTITUTE(SUBSTITUTE(SUBSTITUTE(SUBSTITUTE(LOWER(Z42&amp;""),"1","0"),"2","0"),"3","0"),"4","0"),"5","0"),"6","0"),"7","0"),"8","0"),"9","0")</f>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jan",""),"feb",""),"mar",""),"apr",""),"may",""),"jun",""),"jul",""),"aug",""),"sep",""),"oct",""),"nov",""),"dec",""),"hrs",""),"hr",""),"lt",""),"utc",""),"am",""),"pm",""),"rev",""),"ver",""),"b","a"),"c","a"),"d","a"),"e","a"),"f","a"),"g","a"),"h","a"),"i","a"),"j","a"),"k","a"),"l","a"),"m","a"),"n","a"),"o","a"),"p","a"),"q","a"),"r","a"),"s","a"),"t","a"),"u","a"),"v","a"),"w","a"),"x","a"),"y","a"),"z","a")</f>
        <v/>
      </c>
      <c r="BO42" s="61" t="str">
        <f aca="false">SUBSTITUTE(SUBSTITUTE(SUBSTITUTE(SUBSTITUTE(SUBSTITUTE(SUBSTITUTE(SUBSTITUTE(SUBSTITUTE(SUBSTITUTE(LOWER(W42&amp;""),"1","0"),"2","0"),"3","0"),"4","0"),"5","0"),"6","0"),"7","0"),"8","0"),"9","0")</f>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c>
      <c r="BQ42" s="61" t="n">
        <f aca="false">IFERROR(IF(AND(ISERROR(SEARCH(" mh"," "&amp;LOWER(W42))),ISNA(MATCH(LEFT(TRIM(BP42),255),{"0000a","000a","00a","0000aa","000aa","00.00.0000","00/00/0000","00-00-0000","0000-00-00","00.00.00","00/00/00","00-00-00","0.00.0000","0/00/0000","0-00-0000"},0)),OR(SUMPRODUCT(--ISNUMBER(SEARCH({"a0","a-0","a_0","a/0","a.0","a#0","0a","0-a","0_a","0/a"},BP42)))&gt;0,ISNUMBER(SEARCH("000000",BP42)))),1,0),0)</f>
        <v>0</v>
      </c>
      <c r="BR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supervisor",""),"inspector",""),"controller",""),"executive",""),"catering",""),"manager",""),"officer",""),"caterer",""),"station",""),"captain",""),"verified",""),"verifier",""),"checked",""),"senior",""),"leader",""),"cabin",""),"staff",""),"crew",""),"team",""),"duty",""),"lead",""),"head",""),"chef",""),"pasb",""),"mcat",""),"magcs",""),"qaqc",""),"ccic",""),"cic",""),"csm",""),"ops",""),"pic",""),"self",""),"qa",""),"qc",""),"by",""),"sr",""))</f>
        <v>0</v>
      </c>
      <c r="BS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supervisor",""),"inspector",""),"controller",""),"executive",""),"catering",""),"manager",""),"officer",""),"caterer",""),"station",""),"captain",""),"verified",""),"verifier",""),"checked",""),"senior",""),"leader",""),"cabin",""),"staff",""),"crew",""),"team",""),"duty",""),"lead",""),"head",""),"chef",""),"pasb",""),"mcat",""),"magcs",""),"qaqc",""),"ccic",""),"cic",""),"csm",""),"ops",""),"pic",""),"self",""),"qa",""),"qc",""),"by",""),"sr",""))</f>
        <v>0</v>
      </c>
      <c r="BT42" s="61"/>
      <c r="BU42" s="61"/>
      <c r="BV42" s="61" t="n">
        <f aca="false">0</f>
        <v>0</v>
      </c>
      <c r="BW42" s="61"/>
      <c r="BX42" s="61"/>
      <c r="BY42" s="62" t="n">
        <f aca="false">Q42-T12EarlyH/24</f>
        <v>46303.5763888889</v>
      </c>
      <c r="BZ42" s="61" t="n">
        <f aca="false">IFERROR(IF(IF(TRIM(S42)="Link / file path",AND(LEN(TRIM(Z42))&gt;=5,SUMPRODUCT(--ISNUMBER(SEARCH({"http","www.","\\",":\",".pdf",".jpg",".jpeg",".png",".heic",".xls",".doc",".msg",".eml",".ppt",".txt",".zip"},Z42)))&gt;0),AND(ISERROR(FIND(" ",TRIM(Z42))),NOT(OR(LOWER(TRIM(Z42))=LOWER(Flights!$F$6),AND(LEFT(LOWER(TRIM(Z42)),2)="mh",(LEN(BN42)-LEN(SUBSTITUTE(BN42,"a","")))&lt;=2))),NOT(ISNUMBER(MATCH(LEFT(BN42,255),{"0000a","000a","00a","0000aa","000aa","00.00.0000","00/00/0000","00-00-0000","0000-00-00","00.00.00","00/00/00","00-00-00","0.00.0000","0/00/0000","0-00-0000"},0))),OR(AND((LEN(BN42)-LEN(SUBSTITUTE(BN42,"a","")))&gt;=1,(LEN(BN42)-LEN(SUBSTITUTE(BN42,"0","")))&gt;=2,SUMPRODUCT(--ISNUMBER(SEARCH({"a0","a-0","a_0","a/0","a.0","a#0","0a","0-a","0_a","0/a"},BN42)))&gt;0),AND((LEN(BN42)-LEN(SUBSTITUTE(BN42,"a","")))=0,(LEN(BN42)-LEN(SUBSTITUTE(BN42,"0","")))&gt;=5)))),1,0),0)</f>
        <v>0</v>
      </c>
    </row>
    <row r="43" customFormat="false" ht="39.75" hidden="false" customHeight="true" outlineLevel="0" collapsed="false">
      <c r="A43" s="57" t="s">
        <v>488</v>
      </c>
      <c r="B43" s="57" t="s">
        <v>198</v>
      </c>
      <c r="C43" s="57" t="str">
        <f aca="false">Flights!$F$6</f>
        <v>MH0727</v>
      </c>
      <c r="D43" s="58" t="n">
        <f aca="false">Flights!$D$6</f>
        <v>46304</v>
      </c>
      <c r="E43" s="57" t="str">
        <f aca="false">Flights!$G$6&amp;"-"&amp;Flights!$H$6</f>
        <v>KUL-CGK</v>
      </c>
      <c r="F43" s="57" t="str">
        <f aca="false">Flights!$K$6</f>
        <v>BC</v>
      </c>
      <c r="G43" s="57" t="s">
        <v>420</v>
      </c>
      <c r="H43" s="57" t="s">
        <v>378</v>
      </c>
      <c r="I43" s="57" t="s">
        <v>428</v>
      </c>
      <c r="J43" s="57" t="s">
        <v>431</v>
      </c>
      <c r="K43" s="67"/>
      <c r="L43" s="67" t="s">
        <v>422</v>
      </c>
      <c r="M43" s="67"/>
      <c r="N43" s="67" t="s">
        <v>383</v>
      </c>
      <c r="O43" s="67" t="s">
        <v>423</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60"/>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open",IF(AND(NOT(OR(LEN(AZ43)&lt;15,ISNUMBER(MATCH(AZ43,L_Placeholder,0)))),BK43=0,NOT(OR(LEN(AU43)&lt;2,ISNUMBER(MATCH(AU43,L_Placeholder,0)))),NOT(OR(LEN(AX43)&lt;2,ISNUMBER(MATCH(AX43,L_Placeholder,0)))),TRIM(AE43)&lt;&gt;TRIM(T43)),"N/A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missing",IF(OR(OR(LEN(AU43)&lt;2,ISNUMBER(MATCH(AU43,L_Placeholder,0))),BR43&lt;3),"INVALID – PIC missing or not a named person (a role such as QA / CSM is not a name)",IF(OR(LEN(AV43)&lt;2,ISNUMBER(MATCH(AV43,L_Placeholder,0))),"INVALID – result / assessment missing",IF(OR(OR(LEN(AW43)&lt;3,ISNUMBER(MATCH(AW43,L_Placeholder,0))),SUMPRODUCT(--ISNUMBER(SEARCH(" "&amp;L_EvidencePhrase&amp;" ",BD43)))&gt;0,BI43=1),"INVALID – evidence missing, placeholder or not yet on file",IF(ISNA(MATCH(TRIM(S43),L_EvidenceType,0)),"INVALID – choose the evidence type from the list (column S)",IF(BL43=0,"INVALID – evidence ID must be the record's ID only (e.g. SF-2210, IMG_2231, 1045521), or a link / path for links",IF(OR(OR(LEN(AX43)&lt;2,ISNUMBER(MATCH(AX43,L_Placeholder,0))),BS43&lt;3),"INVALID – verifier missing or not a named person (a role such as QA / CSM is not a name)",IF(OR(AX43=AU43,AND(LEN(AU43)&gt;=4,ISNUMBER(SEARCH(AU43,AX43))),AND(LEN(AX43)&gt;=4,ISNUMBER(SEARCH(AX43,AU43)))),"INVALID – verifier must be a different, named person (not the PIC or a role)",IF(BH43=1,"INVALID – result not yet available (awaiting / TBC)",IF(BV43=1,"INVALID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future",IF(AND(ISNUMBER(BY43),AG43&lt;BY43),IF(H43="Physical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t="n">
        <f aca="false">IF(ISNA(MATCH(TRIM(S43),L_EvidenceType,0)),0,BZ43)</f>
        <v>0</v>
      </c>
      <c r="BM43" s="61" t="str">
        <f aca="false">SUBSTITUTE(SUBSTITUTE(SUBSTITUTE(SUBSTITUTE(SUBSTITUTE(SUBSTITUTE(SUBSTITUTE(SUBSTITUTE(SUBSTITUTE(LOWER(Z43&amp;""),"1","0"),"2","0"),"3","0"),"4","0"),"5","0"),"6","0"),"7","0"),"8","0"),"9","0")</f>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jan",""),"feb",""),"mar",""),"apr",""),"may",""),"jun",""),"jul",""),"aug",""),"sep",""),"oct",""),"nov",""),"dec",""),"hrs",""),"hr",""),"lt",""),"utc",""),"am",""),"pm",""),"rev",""),"ver",""),"b","a"),"c","a"),"d","a"),"e","a"),"f","a"),"g","a"),"h","a"),"i","a"),"j","a"),"k","a"),"l","a"),"m","a"),"n","a"),"o","a"),"p","a"),"q","a"),"r","a"),"s","a"),"t","a"),"u","a"),"v","a"),"w","a"),"x","a"),"y","a"),"z","a")</f>
        <v/>
      </c>
      <c r="BO43" s="61" t="str">
        <f aca="false">SUBSTITUTE(SUBSTITUTE(SUBSTITUTE(SUBSTITUTE(SUBSTITUTE(SUBSTITUTE(SUBSTITUTE(SUBSTITUTE(SUBSTITUTE(LOWER(W43&amp;""),"1","0"),"2","0"),"3","0"),"4","0"),"5","0"),"6","0"),"7","0"),"8","0"),"9","0")</f>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c>
      <c r="BQ43" s="61" t="n">
        <f aca="false">IFERROR(IF(AND(ISERROR(SEARCH(" mh"," "&amp;LOWER(W43))),ISNA(MATCH(LEFT(TRIM(BP43),255),{"0000a","000a","00a","0000aa","000aa","00.00.0000","00/00/0000","00-00-0000","0000-00-00","00.00.00","00/00/00","00-00-00","0.00.0000","0/00/0000","0-00-0000"},0)),OR(SUMPRODUCT(--ISNUMBER(SEARCH({"a0","a-0","a_0","a/0","a.0","a#0","0a","0-a","0_a","0/a"},BP43)))&gt;0,ISNUMBER(SEARCH("000000",BP43)))),1,0),0)</f>
        <v>0</v>
      </c>
      <c r="BR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supervisor",""),"inspector",""),"controller",""),"executive",""),"catering",""),"manager",""),"officer",""),"caterer",""),"station",""),"captain",""),"verified",""),"verifier",""),"checked",""),"senior",""),"leader",""),"cabin",""),"staff",""),"crew",""),"team",""),"duty",""),"lead",""),"head",""),"chef",""),"pasb",""),"mcat",""),"magcs",""),"qaqc",""),"ccic",""),"cic",""),"csm",""),"ops",""),"pic",""),"self",""),"qa",""),"qc",""),"by",""),"sr",""))</f>
        <v>0</v>
      </c>
      <c r="BS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supervisor",""),"inspector",""),"controller",""),"executive",""),"catering",""),"manager",""),"officer",""),"caterer",""),"station",""),"captain",""),"verified",""),"verifier",""),"checked",""),"senior",""),"leader",""),"cabin",""),"staff",""),"crew",""),"team",""),"duty",""),"lead",""),"head",""),"chef",""),"pasb",""),"mcat",""),"magcs",""),"qaqc",""),"ccic",""),"cic",""),"csm",""),"ops",""),"pic",""),"self",""),"qa",""),"qc",""),"by",""),"sr",""))</f>
        <v>0</v>
      </c>
      <c r="BT43" s="61"/>
      <c r="BU43" s="61"/>
      <c r="BV43" s="61" t="n">
        <f aca="false">0</f>
        <v>0</v>
      </c>
      <c r="BW43" s="61"/>
      <c r="BX43" s="61"/>
      <c r="BY43" s="62" t="n">
        <f aca="false">Q43-T12EarlyH/24</f>
        <v>46303.5763888889</v>
      </c>
      <c r="BZ43" s="61" t="n">
        <f aca="false">IFERROR(IF(IF(TRIM(S43)="Link / file path",AND(LEN(TRIM(Z43))&gt;=5,SUMPRODUCT(--ISNUMBER(SEARCH({"http","www.","\\",":\",".pdf",".jpg",".jpeg",".png",".heic",".xls",".doc",".msg",".eml",".ppt",".txt",".zip"},Z43)))&gt;0),AND(ISERROR(FIND(" ",TRIM(Z43))),NOT(OR(LOWER(TRIM(Z43))=LOWER(Flights!$F$6),AND(LEFT(LOWER(TRIM(Z43)),2)="mh",(LEN(BN43)-LEN(SUBSTITUTE(BN43,"a","")))&lt;=2))),NOT(ISNUMBER(MATCH(LEFT(BN43,255),{"0000a","000a","00a","0000aa","000aa","00.00.0000","00/00/0000","00-00-0000","0000-00-00","00.00.00","00/00/00","00-00-00","0.00.0000","0/00/0000","0-00-0000"},0))),OR(AND((LEN(BN43)-LEN(SUBSTITUTE(BN43,"a","")))&gt;=1,(LEN(BN43)-LEN(SUBSTITUTE(BN43,"0","")))&gt;=2,SUMPRODUCT(--ISNUMBER(SEARCH({"a0","a-0","a_0","a/0","a.0","a#0","0a","0-a","0_a","0/a"},BN43)))&gt;0),AND((LEN(BN43)-LEN(SUBSTITUTE(BN43,"a","")))=0,(LEN(BN43)-LEN(SUBSTITUTE(BN43,"0","")))&gt;=5)))),1,0),0)</f>
        <v>0</v>
      </c>
    </row>
    <row r="44" customFormat="false" ht="39.75" hidden="false" customHeight="true" outlineLevel="0" collapsed="false">
      <c r="A44" s="57" t="s">
        <v>489</v>
      </c>
      <c r="B44" s="57" t="s">
        <v>198</v>
      </c>
      <c r="C44" s="57" t="str">
        <f aca="false">Flights!$F$6</f>
        <v>MH0727</v>
      </c>
      <c r="D44" s="58" t="n">
        <f aca="false">Flights!$D$6</f>
        <v>46304</v>
      </c>
      <c r="E44" s="57" t="str">
        <f aca="false">Flights!$G$6&amp;"-"&amp;Flights!$H$6</f>
        <v>KUL-CGK</v>
      </c>
      <c r="F44" s="57" t="str">
        <f aca="false">Flights!$K$6</f>
        <v>BC</v>
      </c>
      <c r="G44" s="57" t="s">
        <v>420</v>
      </c>
      <c r="H44" s="57" t="s">
        <v>378</v>
      </c>
      <c r="I44" s="57" t="s">
        <v>428</v>
      </c>
      <c r="J44" s="57" t="s">
        <v>433</v>
      </c>
      <c r="K44" s="67"/>
      <c r="L44" s="67" t="s">
        <v>422</v>
      </c>
      <c r="M44" s="67"/>
      <c r="N44" s="67" t="s">
        <v>383</v>
      </c>
      <c r="O44" s="67" t="s">
        <v>423</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60"/>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open",IF(AND(NOT(OR(LEN(AZ44)&lt;15,ISNUMBER(MATCH(AZ44,L_Placeholder,0)))),BK44=0,NOT(OR(LEN(AU44)&lt;2,ISNUMBER(MATCH(AU44,L_Placeholder,0)))),NOT(OR(LEN(AX44)&lt;2,ISNUMBER(MATCH(AX44,L_Placeholder,0)))),TRIM(AE44)&lt;&gt;TRIM(T44)),"N/A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missing",IF(OR(OR(LEN(AU44)&lt;2,ISNUMBER(MATCH(AU44,L_Placeholder,0))),BR44&lt;3),"INVALID – PIC missing or not a named person (a role such as QA / CSM is not a name)",IF(OR(LEN(AV44)&lt;2,ISNUMBER(MATCH(AV44,L_Placeholder,0))),"INVALID – result / assessment missing",IF(OR(OR(LEN(AW44)&lt;3,ISNUMBER(MATCH(AW44,L_Placeholder,0))),SUMPRODUCT(--ISNUMBER(SEARCH(" "&amp;L_EvidencePhrase&amp;" ",BD44)))&gt;0,BI44=1),"INVALID – evidence missing, placeholder or not yet on file",IF(ISNA(MATCH(TRIM(S44),L_EvidenceType,0)),"INVALID – choose the evidence type from the list (column S)",IF(BL44=0,"INVALID – evidence ID must be the record's ID only (e.g. SF-2210, IMG_2231, 1045521), or a link / path for links",IF(OR(OR(LEN(AX44)&lt;2,ISNUMBER(MATCH(AX44,L_Placeholder,0))),BS44&lt;3),"INVALID – verifier missing or not a named person (a role such as QA / CSM is not a name)",IF(OR(AX44=AU44,AND(LEN(AU44)&gt;=4,ISNUMBER(SEARCH(AU44,AX44))),AND(LEN(AX44)&gt;=4,ISNUMBER(SEARCH(AX44,AU44)))),"INVALID – verifier must be a different, named person (not the PIC or a role)",IF(BH44=1,"INVALID – result not yet available (awaiting / TBC)",IF(BV44=1,"INVALID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future",IF(AND(ISNUMBER(BY44),AG44&lt;BY44),IF(H44="Physical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t="n">
        <f aca="false">IF(ISNA(MATCH(TRIM(S44),L_EvidenceType,0)),0,BZ44)</f>
        <v>0</v>
      </c>
      <c r="BM44" s="61" t="str">
        <f aca="false">SUBSTITUTE(SUBSTITUTE(SUBSTITUTE(SUBSTITUTE(SUBSTITUTE(SUBSTITUTE(SUBSTITUTE(SUBSTITUTE(SUBSTITUTE(LOWER(Z44&amp;""),"1","0"),"2","0"),"3","0"),"4","0"),"5","0"),"6","0"),"7","0"),"8","0"),"9","0")</f>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jan",""),"feb",""),"mar",""),"apr",""),"may",""),"jun",""),"jul",""),"aug",""),"sep",""),"oct",""),"nov",""),"dec",""),"hrs",""),"hr",""),"lt",""),"utc",""),"am",""),"pm",""),"rev",""),"ver",""),"b","a"),"c","a"),"d","a"),"e","a"),"f","a"),"g","a"),"h","a"),"i","a"),"j","a"),"k","a"),"l","a"),"m","a"),"n","a"),"o","a"),"p","a"),"q","a"),"r","a"),"s","a"),"t","a"),"u","a"),"v","a"),"w","a"),"x","a"),"y","a"),"z","a")</f>
        <v/>
      </c>
      <c r="BO44" s="61" t="str">
        <f aca="false">SUBSTITUTE(SUBSTITUTE(SUBSTITUTE(SUBSTITUTE(SUBSTITUTE(SUBSTITUTE(SUBSTITUTE(SUBSTITUTE(SUBSTITUTE(LOWER(W44&amp;""),"1","0"),"2","0"),"3","0"),"4","0"),"5","0"),"6","0"),"7","0"),"8","0"),"9","0")</f>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c>
      <c r="BQ44" s="61" t="n">
        <f aca="false">IFERROR(IF(AND(ISERROR(SEARCH(" mh"," "&amp;LOWER(W44))),ISNA(MATCH(LEFT(TRIM(BP44),255),{"0000a","000a","00a","0000aa","000aa","00.00.0000","00/00/0000","00-00-0000","0000-00-00","00.00.00","00/00/00","00-00-00","0.00.0000","0/00/0000","0-00-0000"},0)),OR(SUMPRODUCT(--ISNUMBER(SEARCH({"a0","a-0","a_0","a/0","a.0","a#0","0a","0-a","0_a","0/a"},BP44)))&gt;0,ISNUMBER(SEARCH("000000",BP44)))),1,0),0)</f>
        <v>0</v>
      </c>
      <c r="BR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supervisor",""),"inspector",""),"controller",""),"executive",""),"catering",""),"manager",""),"officer",""),"caterer",""),"station",""),"captain",""),"verified",""),"verifier",""),"checked",""),"senior",""),"leader",""),"cabin",""),"staff",""),"crew",""),"team",""),"duty",""),"lead",""),"head",""),"chef",""),"pasb",""),"mcat",""),"magcs",""),"qaqc",""),"ccic",""),"cic",""),"csm",""),"ops",""),"pic",""),"self",""),"qa",""),"qc",""),"by",""),"sr",""))</f>
        <v>0</v>
      </c>
      <c r="BS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supervisor",""),"inspector",""),"controller",""),"executive",""),"catering",""),"manager",""),"officer",""),"caterer",""),"station",""),"captain",""),"verified",""),"verifier",""),"checked",""),"senior",""),"leader",""),"cabin",""),"staff",""),"crew",""),"team",""),"duty",""),"lead",""),"head",""),"chef",""),"pasb",""),"mcat",""),"magcs",""),"qaqc",""),"ccic",""),"cic",""),"csm",""),"ops",""),"pic",""),"self",""),"qa",""),"qc",""),"by",""),"sr",""))</f>
        <v>0</v>
      </c>
      <c r="BT44" s="61"/>
      <c r="BU44" s="61"/>
      <c r="BV44" s="61" t="n">
        <f aca="false">0</f>
        <v>0</v>
      </c>
      <c r="BW44" s="61"/>
      <c r="BX44" s="61"/>
      <c r="BY44" s="62" t="n">
        <f aca="false">Q44-T12EarlyH/24</f>
        <v>46303.5763888889</v>
      </c>
      <c r="BZ44" s="61" t="n">
        <f aca="false">IFERROR(IF(IF(TRIM(S44)="Link / file path",AND(LEN(TRIM(Z44))&gt;=5,SUMPRODUCT(--ISNUMBER(SEARCH({"http","www.","\\",":\",".pdf",".jpg",".jpeg",".png",".heic",".xls",".doc",".msg",".eml",".ppt",".txt",".zip"},Z44)))&gt;0),AND(ISERROR(FIND(" ",TRIM(Z44))),NOT(OR(LOWER(TRIM(Z44))=LOWER(Flights!$F$6),AND(LEFT(LOWER(TRIM(Z44)),2)="mh",(LEN(BN44)-LEN(SUBSTITUTE(BN44,"a","")))&lt;=2))),NOT(ISNUMBER(MATCH(LEFT(BN44,255),{"0000a","000a","00a","0000aa","000aa","00.00.0000","00/00/0000","00-00-0000","0000-00-00","00.00.00","00/00/00","00-00-00","0.00.0000","0/00/0000","0-00-0000"},0))),OR(AND((LEN(BN44)-LEN(SUBSTITUTE(BN44,"a","")))&gt;=1,(LEN(BN44)-LEN(SUBSTITUTE(BN44,"0","")))&gt;=2,SUMPRODUCT(--ISNUMBER(SEARCH({"a0","a-0","a_0","a/0","a.0","a#0","0a","0-a","0_a","0/a"},BN44)))&gt;0),AND((LEN(BN44)-LEN(SUBSTITUTE(BN44,"a","")))=0,(LEN(BN44)-LEN(SUBSTITUTE(BN44,"0","")))&gt;=5)))),1,0),0)</f>
        <v>0</v>
      </c>
    </row>
    <row r="45" customFormat="false" ht="78.75" hidden="false" customHeight="true" outlineLevel="0" collapsed="false">
      <c r="A45" s="57" t="s">
        <v>490</v>
      </c>
      <c r="B45" s="57" t="s">
        <v>198</v>
      </c>
      <c r="C45" s="57" t="str">
        <f aca="false">Flights!$F$6</f>
        <v>MH0727</v>
      </c>
      <c r="D45" s="58" t="n">
        <f aca="false">Flights!$D$6</f>
        <v>46304</v>
      </c>
      <c r="E45" s="57" t="str">
        <f aca="false">Flights!$G$6&amp;"-"&amp;Flights!$H$6</f>
        <v>KUL-CGK</v>
      </c>
      <c r="F45" s="57" t="str">
        <f aca="false">Flights!$K$6</f>
        <v>BC</v>
      </c>
      <c r="G45" s="57" t="s">
        <v>420</v>
      </c>
      <c r="H45" s="57" t="s">
        <v>378</v>
      </c>
      <c r="I45" s="57" t="s">
        <v>428</v>
      </c>
      <c r="J45" s="57" t="s">
        <v>435</v>
      </c>
      <c r="K45" s="67" t="s">
        <v>491</v>
      </c>
      <c r="L45" s="67" t="s">
        <v>422</v>
      </c>
      <c r="M45" s="67"/>
      <c r="N45" s="67" t="s">
        <v>383</v>
      </c>
      <c r="O45" s="67" t="s">
        <v>423</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60"/>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open",IF(AND(NOT(OR(LEN(AZ45)&lt;15,ISNUMBER(MATCH(AZ45,L_Placeholder,0)))),BK45=0,NOT(OR(LEN(AU45)&lt;2,ISNUMBER(MATCH(AU45,L_Placeholder,0)))),NOT(OR(LEN(AX45)&lt;2,ISNUMBER(MATCH(AX45,L_Placeholder,0)))),TRIM(AE45)&lt;&gt;TRIM(T45)),"N/A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missing",IF(OR(OR(LEN(AU45)&lt;2,ISNUMBER(MATCH(AU45,L_Placeholder,0))),BR45&lt;3),"INVALID – PIC missing or not a named person (a role such as QA / CSM is not a name)",IF(OR(LEN(AV45)&lt;2,ISNUMBER(MATCH(AV45,L_Placeholder,0))),"INVALID – result / assessment missing",IF(OR(OR(LEN(AW45)&lt;3,ISNUMBER(MATCH(AW45,L_Placeholder,0))),SUMPRODUCT(--ISNUMBER(SEARCH(" "&amp;L_EvidencePhrase&amp;" ",BD45)))&gt;0,BI45=1),"INVALID – evidence missing, placeholder or not yet on file",IF(ISNA(MATCH(TRIM(S45),L_EvidenceType,0)),"INVALID – choose the evidence type from the list (column S)",IF(BL45=0,"INVALID – evidence ID must be the record's ID only (e.g. SF-2210, IMG_2231, 1045521), or a link / path for links",IF(OR(OR(LEN(AX45)&lt;2,ISNUMBER(MATCH(AX45,L_Placeholder,0))),BS45&lt;3),"INVALID – verifier missing or not a named person (a role such as QA / CSM is not a name)",IF(OR(AX45=AU45,AND(LEN(AU45)&gt;=4,ISNUMBER(SEARCH(AU45,AX45))),AND(LEN(AX45)&gt;=4,ISNUMBER(SEARCH(AX45,AU45)))),"INVALID – verifier must be a different, named person (not the PIC or a role)",IF(BH45=1,"INVALID – result not yet available (awaiting / TBC)",IF(BV45=1,"INVALID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future",IF(AND(ISNUMBER(BY45),AG45&lt;BY45),IF(H45="Physical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t="n">
        <f aca="false">IF(ISNA(MATCH(TRIM(S45),L_EvidenceType,0)),0,BZ45)</f>
        <v>0</v>
      </c>
      <c r="BM45" s="61" t="str">
        <f aca="false">SUBSTITUTE(SUBSTITUTE(SUBSTITUTE(SUBSTITUTE(SUBSTITUTE(SUBSTITUTE(SUBSTITUTE(SUBSTITUTE(SUBSTITUTE(LOWER(Z45&amp;""),"1","0"),"2","0"),"3","0"),"4","0"),"5","0"),"6","0"),"7","0"),"8","0"),"9","0")</f>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jan",""),"feb",""),"mar",""),"apr",""),"may",""),"jun",""),"jul",""),"aug",""),"sep",""),"oct",""),"nov",""),"dec",""),"hrs",""),"hr",""),"lt",""),"utc",""),"am",""),"pm",""),"rev",""),"ver",""),"b","a"),"c","a"),"d","a"),"e","a"),"f","a"),"g","a"),"h","a"),"i","a"),"j","a"),"k","a"),"l","a"),"m","a"),"n","a"),"o","a"),"p","a"),"q","a"),"r","a"),"s","a"),"t","a"),"u","a"),"v","a"),"w","a"),"x","a"),"y","a"),"z","a")</f>
        <v/>
      </c>
      <c r="BO45" s="61" t="str">
        <f aca="false">SUBSTITUTE(SUBSTITUTE(SUBSTITUTE(SUBSTITUTE(SUBSTITUTE(SUBSTITUTE(SUBSTITUTE(SUBSTITUTE(SUBSTITUTE(LOWER(W45&amp;""),"1","0"),"2","0"),"3","0"),"4","0"),"5","0"),"6","0"),"7","0"),"8","0"),"9","0")</f>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c>
      <c r="BQ45" s="61" t="n">
        <f aca="false">IFERROR(IF(AND(ISERROR(SEARCH(" mh"," "&amp;LOWER(W45))),ISNA(MATCH(LEFT(TRIM(BP45),255),{"0000a","000a","00a","0000aa","000aa","00.00.0000","00/00/0000","00-00-0000","0000-00-00","00.00.00","00/00/00","00-00-00","0.00.0000","0/00/0000","0-00-0000"},0)),OR(SUMPRODUCT(--ISNUMBER(SEARCH({"a0","a-0","a_0","a/0","a.0","a#0","0a","0-a","0_a","0/a"},BP45)))&gt;0,ISNUMBER(SEARCH("000000",BP45)))),1,0),0)</f>
        <v>0</v>
      </c>
      <c r="BR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supervisor",""),"inspector",""),"controller",""),"executive",""),"catering",""),"manager",""),"officer",""),"caterer",""),"station",""),"captain",""),"verified",""),"verifier",""),"checked",""),"senior",""),"leader",""),"cabin",""),"staff",""),"crew",""),"team",""),"duty",""),"lead",""),"head",""),"chef",""),"pasb",""),"mcat",""),"magcs",""),"qaqc",""),"ccic",""),"cic",""),"csm",""),"ops",""),"pic",""),"self",""),"qa",""),"qc",""),"by",""),"sr",""))</f>
        <v>0</v>
      </c>
      <c r="BS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supervisor",""),"inspector",""),"controller",""),"executive",""),"catering",""),"manager",""),"officer",""),"caterer",""),"station",""),"captain",""),"verified",""),"verifier",""),"checked",""),"senior",""),"leader",""),"cabin",""),"staff",""),"crew",""),"team",""),"duty",""),"lead",""),"head",""),"chef",""),"pasb",""),"mcat",""),"magcs",""),"qaqc",""),"ccic",""),"cic",""),"csm",""),"ops",""),"pic",""),"self",""),"qa",""),"qc",""),"by",""),"sr",""))</f>
        <v>0</v>
      </c>
      <c r="BT45" s="61"/>
      <c r="BU45" s="61"/>
      <c r="BV45" s="61" t="n">
        <f aca="false">0</f>
        <v>0</v>
      </c>
      <c r="BW45" s="61"/>
      <c r="BX45" s="61"/>
      <c r="BY45" s="62" t="n">
        <f aca="false">Q45-T12EarlyH/24</f>
        <v>46303.5763888889</v>
      </c>
      <c r="BZ45" s="61" t="n">
        <f aca="false">IFERROR(IF(IF(TRIM(S45)="Link / file path",AND(LEN(TRIM(Z45))&gt;=5,SUMPRODUCT(--ISNUMBER(SEARCH({"http","www.","\\",":\",".pdf",".jpg",".jpeg",".png",".heic",".xls",".doc",".msg",".eml",".ppt",".txt",".zip"},Z45)))&gt;0),AND(ISERROR(FIND(" ",TRIM(Z45))),NOT(OR(LOWER(TRIM(Z45))=LOWER(Flights!$F$6),AND(LEFT(LOWER(TRIM(Z45)),2)="mh",(LEN(BN45)-LEN(SUBSTITUTE(BN45,"a","")))&lt;=2))),NOT(ISNUMBER(MATCH(LEFT(BN45,255),{"0000a","000a","00a","0000aa","000aa","00.00.0000","00/00/0000","00-00-0000","0000-00-00","00.00.00","00/00/00","00-00-00","0.00.0000","0/00/0000","0-00-0000"},0))),OR(AND((LEN(BN45)-LEN(SUBSTITUTE(BN45,"a","")))&gt;=1,(LEN(BN45)-LEN(SUBSTITUTE(BN45,"0","")))&gt;=2,SUMPRODUCT(--ISNUMBER(SEARCH({"a0","a-0","a_0","a/0","a.0","a#0","0a","0-a","0_a","0/a"},BN45)))&gt;0),AND((LEN(BN45)-LEN(SUBSTITUTE(BN45,"a","")))=0,(LEN(BN45)-LEN(SUBSTITUTE(BN45,"0","")))&gt;=5)))),1,0),0)</f>
        <v>0</v>
      </c>
    </row>
    <row r="46" customFormat="false" ht="39.75" hidden="false" customHeight="true" outlineLevel="0" collapsed="false">
      <c r="A46" s="57" t="s">
        <v>492</v>
      </c>
      <c r="B46" s="57" t="s">
        <v>198</v>
      </c>
      <c r="C46" s="57" t="str">
        <f aca="false">Flights!$F$6</f>
        <v>MH0727</v>
      </c>
      <c r="D46" s="58" t="n">
        <f aca="false">Flights!$D$6</f>
        <v>46304</v>
      </c>
      <c r="E46" s="57" t="str">
        <f aca="false">Flights!$G$6&amp;"-"&amp;Flights!$H$6</f>
        <v>KUL-CGK</v>
      </c>
      <c r="F46" s="57" t="str">
        <f aca="false">Flights!$K$6</f>
        <v>BC</v>
      </c>
      <c r="G46" s="57" t="s">
        <v>420</v>
      </c>
      <c r="H46" s="57" t="s">
        <v>378</v>
      </c>
      <c r="I46" s="57" t="s">
        <v>428</v>
      </c>
      <c r="J46" s="57" t="s">
        <v>438</v>
      </c>
      <c r="K46" s="67"/>
      <c r="L46" s="67" t="s">
        <v>422</v>
      </c>
      <c r="M46" s="67"/>
      <c r="N46" s="67" t="s">
        <v>383</v>
      </c>
      <c r="O46" s="67" t="s">
        <v>423</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60"/>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open",IF(AND(NOT(OR(LEN(AZ46)&lt;15,ISNUMBER(MATCH(AZ46,L_Placeholder,0)))),BK46=0,NOT(OR(LEN(AU46)&lt;2,ISNUMBER(MATCH(AU46,L_Placeholder,0)))),NOT(OR(LEN(AX46)&lt;2,ISNUMBER(MATCH(AX46,L_Placeholder,0)))),TRIM(AE46)&lt;&gt;TRIM(T46)),"N/A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missing",IF(OR(OR(LEN(AU46)&lt;2,ISNUMBER(MATCH(AU46,L_Placeholder,0))),BR46&lt;3),"INVALID – PIC missing or not a named person (a role such as QA / CSM is not a name)",IF(OR(LEN(AV46)&lt;2,ISNUMBER(MATCH(AV46,L_Placeholder,0))),"INVALID – result / assessment missing",IF(OR(OR(LEN(AW46)&lt;3,ISNUMBER(MATCH(AW46,L_Placeholder,0))),SUMPRODUCT(--ISNUMBER(SEARCH(" "&amp;L_EvidencePhrase&amp;" ",BD46)))&gt;0,BI46=1),"INVALID – evidence missing, placeholder or not yet on file",IF(ISNA(MATCH(TRIM(S46),L_EvidenceType,0)),"INVALID – choose the evidence type from the list (column S)",IF(BL46=0,"INVALID – evidence ID must be the record's ID only (e.g. SF-2210, IMG_2231, 1045521), or a link / path for links",IF(OR(OR(LEN(AX46)&lt;2,ISNUMBER(MATCH(AX46,L_Placeholder,0))),BS46&lt;3),"INVALID – verifier missing or not a named person (a role such as QA / CSM is not a name)",IF(OR(AX46=AU46,AND(LEN(AU46)&gt;=4,ISNUMBER(SEARCH(AU46,AX46))),AND(LEN(AX46)&gt;=4,ISNUMBER(SEARCH(AX46,AU46)))),"INVALID – verifier must be a different, named person (not the PIC or a role)",IF(BH46=1,"INVALID – result not yet available (awaiting / TBC)",IF(BV46=1,"INVALID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future",IF(AND(ISNUMBER(BY46),AG46&lt;BY46),IF(H46="Physical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t="n">
        <f aca="false">IF(ISNA(MATCH(TRIM(S46),L_EvidenceType,0)),0,BZ46)</f>
        <v>0</v>
      </c>
      <c r="BM46" s="61" t="str">
        <f aca="false">SUBSTITUTE(SUBSTITUTE(SUBSTITUTE(SUBSTITUTE(SUBSTITUTE(SUBSTITUTE(SUBSTITUTE(SUBSTITUTE(SUBSTITUTE(LOWER(Z46&amp;""),"1","0"),"2","0"),"3","0"),"4","0"),"5","0"),"6","0"),"7","0"),"8","0"),"9","0")</f>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jan",""),"feb",""),"mar",""),"apr",""),"may",""),"jun",""),"jul",""),"aug",""),"sep",""),"oct",""),"nov",""),"dec",""),"hrs",""),"hr",""),"lt",""),"utc",""),"am",""),"pm",""),"rev",""),"ver",""),"b","a"),"c","a"),"d","a"),"e","a"),"f","a"),"g","a"),"h","a"),"i","a"),"j","a"),"k","a"),"l","a"),"m","a"),"n","a"),"o","a"),"p","a"),"q","a"),"r","a"),"s","a"),"t","a"),"u","a"),"v","a"),"w","a"),"x","a"),"y","a"),"z","a")</f>
        <v/>
      </c>
      <c r="BO46" s="61" t="str">
        <f aca="false">SUBSTITUTE(SUBSTITUTE(SUBSTITUTE(SUBSTITUTE(SUBSTITUTE(SUBSTITUTE(SUBSTITUTE(SUBSTITUTE(SUBSTITUTE(LOWER(W46&amp;""),"1","0"),"2","0"),"3","0"),"4","0"),"5","0"),"6","0"),"7","0"),"8","0"),"9","0")</f>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c>
      <c r="BQ46" s="61" t="n">
        <f aca="false">IFERROR(IF(AND(ISERROR(SEARCH(" mh"," "&amp;LOWER(W46))),ISNA(MATCH(LEFT(TRIM(BP46),255),{"0000a","000a","00a","0000aa","000aa","00.00.0000","00/00/0000","00-00-0000","0000-00-00","00.00.00","00/00/00","00-00-00","0.00.0000","0/00/0000","0-00-0000"},0)),OR(SUMPRODUCT(--ISNUMBER(SEARCH({"a0","a-0","a_0","a/0","a.0","a#0","0a","0-a","0_a","0/a"},BP46)))&gt;0,ISNUMBER(SEARCH("000000",BP46)))),1,0),0)</f>
        <v>0</v>
      </c>
      <c r="BR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supervisor",""),"inspector",""),"controller",""),"executive",""),"catering",""),"manager",""),"officer",""),"caterer",""),"station",""),"captain",""),"verified",""),"verifier",""),"checked",""),"senior",""),"leader",""),"cabin",""),"staff",""),"crew",""),"team",""),"duty",""),"lead",""),"head",""),"chef",""),"pasb",""),"mcat",""),"magcs",""),"qaqc",""),"ccic",""),"cic",""),"csm",""),"ops",""),"pic",""),"self",""),"qa",""),"qc",""),"by",""),"sr",""))</f>
        <v>0</v>
      </c>
      <c r="BS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supervisor",""),"inspector",""),"controller",""),"executive",""),"catering",""),"manager",""),"officer",""),"caterer",""),"station",""),"captain",""),"verified",""),"verifier",""),"checked",""),"senior",""),"leader",""),"cabin",""),"staff",""),"crew",""),"team",""),"duty",""),"lead",""),"head",""),"chef",""),"pasb",""),"mcat",""),"magcs",""),"qaqc",""),"ccic",""),"cic",""),"csm",""),"ops",""),"pic",""),"self",""),"qa",""),"qc",""),"by",""),"sr",""))</f>
        <v>0</v>
      </c>
      <c r="BT46" s="61"/>
      <c r="BU46" s="61"/>
      <c r="BV46" s="61" t="n">
        <f aca="false">0</f>
        <v>0</v>
      </c>
      <c r="BW46" s="61"/>
      <c r="BX46" s="61"/>
      <c r="BY46" s="62" t="n">
        <f aca="false">Q46-T12EarlyH/24</f>
        <v>46303.5763888889</v>
      </c>
      <c r="BZ46" s="61" t="n">
        <f aca="false">IFERROR(IF(IF(TRIM(S46)="Link / file path",AND(LEN(TRIM(Z46))&gt;=5,SUMPRODUCT(--ISNUMBER(SEARCH({"http","www.","\\",":\",".pdf",".jpg",".jpeg",".png",".heic",".xls",".doc",".msg",".eml",".ppt",".txt",".zip"},Z46)))&gt;0),AND(ISERROR(FIND(" ",TRIM(Z46))),NOT(OR(LOWER(TRIM(Z46))=LOWER(Flights!$F$6),AND(LEFT(LOWER(TRIM(Z46)),2)="mh",(LEN(BN46)-LEN(SUBSTITUTE(BN46,"a","")))&lt;=2))),NOT(ISNUMBER(MATCH(LEFT(BN46,255),{"0000a","000a","00a","0000aa","000aa","00.00.0000","00/00/0000","00-00-0000","0000-00-00","00.00.00","00/00/00","00-00-00","0.00.0000","0/00/0000","0-00-0000"},0))),OR(AND((LEN(BN46)-LEN(SUBSTITUTE(BN46,"a","")))&gt;=1,(LEN(BN46)-LEN(SUBSTITUTE(BN46,"0","")))&gt;=2,SUMPRODUCT(--ISNUMBER(SEARCH({"a0","a-0","a_0","a/0","a.0","a#0","0a","0-a","0_a","0/a"},BN46)))&gt;0),AND((LEN(BN46)-LEN(SUBSTITUTE(BN46,"a","")))=0,(LEN(BN46)-LEN(SUBSTITUTE(BN46,"0","")))&gt;=5)))),1,0),0)</f>
        <v>0</v>
      </c>
    </row>
    <row r="47" customFormat="false" ht="66" hidden="false" customHeight="true" outlineLevel="0" collapsed="false">
      <c r="A47" s="57" t="s">
        <v>493</v>
      </c>
      <c r="B47" s="57" t="s">
        <v>198</v>
      </c>
      <c r="C47" s="57" t="str">
        <f aca="false">Flights!$F$6</f>
        <v>MH0727</v>
      </c>
      <c r="D47" s="58" t="n">
        <f aca="false">Flights!$D$6</f>
        <v>46304</v>
      </c>
      <c r="E47" s="57" t="str">
        <f aca="false">Flights!$G$6&amp;"-"&amp;Flights!$H$6</f>
        <v>KUL-CGK</v>
      </c>
      <c r="F47" s="57" t="str">
        <f aca="false">Flights!$K$6</f>
        <v>BC</v>
      </c>
      <c r="G47" s="57" t="s">
        <v>420</v>
      </c>
      <c r="H47" s="57" t="s">
        <v>378</v>
      </c>
      <c r="I47" s="57" t="s">
        <v>440</v>
      </c>
      <c r="J47" s="57" t="s">
        <v>494</v>
      </c>
      <c r="K47" s="67" t="s">
        <v>495</v>
      </c>
      <c r="L47" s="67" t="s">
        <v>496</v>
      </c>
      <c r="M47" s="67" t="s">
        <v>451</v>
      </c>
      <c r="N47" s="67" t="s">
        <v>383</v>
      </c>
      <c r="O47" s="67" t="s">
        <v>497</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60"/>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open",IF(AND(NOT(OR(LEN(AZ47)&lt;15,ISNUMBER(MATCH(AZ47,L_Placeholder,0)))),BK47=0,NOT(OR(LEN(AU47)&lt;2,ISNUMBER(MATCH(AU47,L_Placeholder,0)))),NOT(OR(LEN(AX47)&lt;2,ISNUMBER(MATCH(AX47,L_Placeholder,0)))),TRIM(AE47)&lt;&gt;TRIM(T47)),"N/A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missing",IF(OR(OR(LEN(AU47)&lt;2,ISNUMBER(MATCH(AU47,L_Placeholder,0))),BR47&lt;3),"INVALID – PIC missing or not a named person (a role such as QA / CSM is not a name)",IF(OR(LEN(AV47)&lt;2,ISNUMBER(MATCH(AV47,L_Placeholder,0))),"INVALID – result / assessment missing",IF(OR(OR(LEN(AW47)&lt;3,ISNUMBER(MATCH(AW47,L_Placeholder,0))),SUMPRODUCT(--ISNUMBER(SEARCH(" "&amp;L_EvidencePhrase&amp;" ",BD47)))&gt;0,BI47=1),"INVALID – evidence missing, placeholder or not yet on file",IF(ISNA(MATCH(TRIM(S47),L_EvidenceType,0)),"INVALID – choose the evidence type from the list (column S)",IF(BL47=0,"INVALID – evidence ID must be the record's ID only (e.g. SF-2210, IMG_2231, 1045521), or a link / path for links",IF(OR(OR(LEN(AX47)&lt;2,ISNUMBER(MATCH(AX47,L_Placeholder,0))),BS47&lt;3),"INVALID – verifier missing or not a named person (a role such as QA / CSM is not a name)",IF(OR(AX47=AU47,AND(LEN(AU47)&gt;=4,ISNUMBER(SEARCH(AU47,AX47))),AND(LEN(AX47)&gt;=4,ISNUMBER(SEARCH(AX47,AU47)))),"INVALID – verifier must be a different, named person (not the PIC or a role)",IF(BH47=1,"INVALID – result not yet available (awaiting / TBC)",IF(BV47=1,"INVALID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future",IF(AND(ISNUMBER(BY47),AG47&lt;BY47),IF(H47="Physical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t="n">
        <f aca="false">IF(ISNA(MATCH(TRIM(S47),L_EvidenceType,0)),0,BZ47)</f>
        <v>0</v>
      </c>
      <c r="BM47" s="61" t="str">
        <f aca="false">SUBSTITUTE(SUBSTITUTE(SUBSTITUTE(SUBSTITUTE(SUBSTITUTE(SUBSTITUTE(SUBSTITUTE(SUBSTITUTE(SUBSTITUTE(LOWER(Z47&amp;""),"1","0"),"2","0"),"3","0"),"4","0"),"5","0"),"6","0"),"7","0"),"8","0"),"9","0")</f>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jan",""),"feb",""),"mar",""),"apr",""),"may",""),"jun",""),"jul",""),"aug",""),"sep",""),"oct",""),"nov",""),"dec",""),"hrs",""),"hr",""),"lt",""),"utc",""),"am",""),"pm",""),"rev",""),"ver",""),"b","a"),"c","a"),"d","a"),"e","a"),"f","a"),"g","a"),"h","a"),"i","a"),"j","a"),"k","a"),"l","a"),"m","a"),"n","a"),"o","a"),"p","a"),"q","a"),"r","a"),"s","a"),"t","a"),"u","a"),"v","a"),"w","a"),"x","a"),"y","a"),"z","a")</f>
        <v/>
      </c>
      <c r="BO47" s="61" t="str">
        <f aca="false">SUBSTITUTE(SUBSTITUTE(SUBSTITUTE(SUBSTITUTE(SUBSTITUTE(SUBSTITUTE(SUBSTITUTE(SUBSTITUTE(SUBSTITUTE(LOWER(W47&amp;""),"1","0"),"2","0"),"3","0"),"4","0"),"5","0"),"6","0"),"7","0"),"8","0"),"9","0")</f>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c>
      <c r="BQ47" s="61" t="n">
        <f aca="false">IFERROR(IF(AND(ISERROR(SEARCH(" mh"," "&amp;LOWER(W47))),ISNA(MATCH(LEFT(TRIM(BP47),255),{"0000a","000a","00a","0000aa","000aa","00.00.0000","00/00/0000","00-00-0000","0000-00-00","00.00.00","00/00/00","00-00-00","0.00.0000","0/00/0000","0-00-0000"},0)),OR(SUMPRODUCT(--ISNUMBER(SEARCH({"a0","a-0","a_0","a/0","a.0","a#0","0a","0-a","0_a","0/a"},BP47)))&gt;0,ISNUMBER(SEARCH("000000",BP47)))),1,0),0)</f>
        <v>0</v>
      </c>
      <c r="BR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supervisor",""),"inspector",""),"controller",""),"executive",""),"catering",""),"manager",""),"officer",""),"caterer",""),"station",""),"captain",""),"verified",""),"verifier",""),"checked",""),"senior",""),"leader",""),"cabin",""),"staff",""),"crew",""),"team",""),"duty",""),"lead",""),"head",""),"chef",""),"pasb",""),"mcat",""),"magcs",""),"qaqc",""),"ccic",""),"cic",""),"csm",""),"ops",""),"pic",""),"self",""),"qa",""),"qc",""),"by",""),"sr",""))</f>
        <v>0</v>
      </c>
      <c r="BS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supervisor",""),"inspector",""),"controller",""),"executive",""),"catering",""),"manager",""),"officer",""),"caterer",""),"station",""),"captain",""),"verified",""),"verifier",""),"checked",""),"senior",""),"leader",""),"cabin",""),"staff",""),"crew",""),"team",""),"duty",""),"lead",""),"head",""),"chef",""),"pasb",""),"mcat",""),"magcs",""),"qaqc",""),"ccic",""),"cic",""),"csm",""),"ops",""),"pic",""),"self",""),"qa",""),"qc",""),"by",""),"sr",""))</f>
        <v>0</v>
      </c>
      <c r="BT47" s="61"/>
      <c r="BU47" s="61"/>
      <c r="BV47" s="61" t="n">
        <f aca="false">0</f>
        <v>0</v>
      </c>
      <c r="BW47" s="61"/>
      <c r="BX47" s="61"/>
      <c r="BY47" s="62" t="n">
        <f aca="false">Q47-T12EarlyH/24</f>
        <v>46303.5763888889</v>
      </c>
      <c r="BZ47" s="61" t="n">
        <f aca="false">IFERROR(IF(IF(TRIM(S47)="Link / file path",AND(LEN(TRIM(Z47))&gt;=5,SUMPRODUCT(--ISNUMBER(SEARCH({"http","www.","\\",":\",".pdf",".jpg",".jpeg",".png",".heic",".xls",".doc",".msg",".eml",".ppt",".txt",".zip"},Z47)))&gt;0),AND(ISERROR(FIND(" ",TRIM(Z47))),NOT(OR(LOWER(TRIM(Z47))=LOWER(Flights!$F$6),AND(LEFT(LOWER(TRIM(Z47)),2)="mh",(LEN(BN47)-LEN(SUBSTITUTE(BN47,"a","")))&lt;=2))),NOT(ISNUMBER(MATCH(LEFT(BN47,255),{"0000a","000a","00a","0000aa","000aa","00.00.0000","00/00/0000","00-00-0000","0000-00-00","00.00.00","00/00/00","00-00-00","0.00.0000","0/00/0000","0-00-0000"},0))),OR(AND((LEN(BN47)-LEN(SUBSTITUTE(BN47,"a","")))&gt;=1,(LEN(BN47)-LEN(SUBSTITUTE(BN47,"0","")))&gt;=2,SUMPRODUCT(--ISNUMBER(SEARCH({"a0","a-0","a_0","a/0","a.0","a#0","0a","0-a","0_a","0/a"},BN47)))&gt;0),AND((LEN(BN47)-LEN(SUBSTITUTE(BN47,"a","")))=0,(LEN(BN47)-LEN(SUBSTITUTE(BN47,"0","")))&gt;=5)))),1,0),0)</f>
        <v>0</v>
      </c>
    </row>
    <row r="48" customFormat="false" ht="41.25" hidden="false" customHeight="true" outlineLevel="0" collapsed="false">
      <c r="A48" s="57" t="s">
        <v>498</v>
      </c>
      <c r="B48" s="57" t="s">
        <v>198</v>
      </c>
      <c r="C48" s="57" t="str">
        <f aca="false">Flights!$F$6</f>
        <v>MH0727</v>
      </c>
      <c r="D48" s="58" t="n">
        <f aca="false">Flights!$D$6</f>
        <v>46304</v>
      </c>
      <c r="E48" s="57" t="str">
        <f aca="false">Flights!$G$6&amp;"-"&amp;Flights!$H$6</f>
        <v>KUL-CGK</v>
      </c>
      <c r="F48" s="57" t="str">
        <f aca="false">Flights!$K$6</f>
        <v>BC</v>
      </c>
      <c r="G48" s="57" t="s">
        <v>420</v>
      </c>
      <c r="H48" s="57" t="s">
        <v>378</v>
      </c>
      <c r="I48" s="57" t="s">
        <v>499</v>
      </c>
      <c r="J48" s="57" t="s">
        <v>500</v>
      </c>
      <c r="K48" s="67" t="s">
        <v>501</v>
      </c>
      <c r="L48" s="67" t="s">
        <v>502</v>
      </c>
      <c r="M48" s="67" t="s">
        <v>451</v>
      </c>
      <c r="N48" s="67" t="s">
        <v>383</v>
      </c>
      <c r="O48" s="67" t="s">
        <v>503</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60"/>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open",IF(AND(NOT(OR(LEN(AZ48)&lt;15,ISNUMBER(MATCH(AZ48,L_Placeholder,0)))),BK48=0,NOT(OR(LEN(AU48)&lt;2,ISNUMBER(MATCH(AU48,L_Placeholder,0)))),NOT(OR(LEN(AX48)&lt;2,ISNUMBER(MATCH(AX48,L_Placeholder,0)))),TRIM(AE48)&lt;&gt;TRIM(T48)),"N/A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missing",IF(OR(OR(LEN(AU48)&lt;2,ISNUMBER(MATCH(AU48,L_Placeholder,0))),BR48&lt;3),"INVALID – PIC missing or not a named person (a role such as QA / CSM is not a name)",IF(OR(LEN(AV48)&lt;2,ISNUMBER(MATCH(AV48,L_Placeholder,0))),"INVALID – result / assessment missing",IF(OR(OR(LEN(AW48)&lt;3,ISNUMBER(MATCH(AW48,L_Placeholder,0))),SUMPRODUCT(--ISNUMBER(SEARCH(" "&amp;L_EvidencePhrase&amp;" ",BD48)))&gt;0,BI48=1),"INVALID – evidence missing, placeholder or not yet on file",IF(ISNA(MATCH(TRIM(S48),L_EvidenceType,0)),"INVALID – choose the evidence type from the list (column S)",IF(BL48=0,"INVALID – evidence ID must be the record's ID only (e.g. SF-2210, IMG_2231, 1045521), or a link / path for links",IF(OR(OR(LEN(AX48)&lt;2,ISNUMBER(MATCH(AX48,L_Placeholder,0))),BS48&lt;3),"INVALID – verifier missing or not a named person (a role such as QA / CSM is not a name)",IF(OR(AX48=AU48,AND(LEN(AU48)&gt;=4,ISNUMBER(SEARCH(AU48,AX48))),AND(LEN(AX48)&gt;=4,ISNUMBER(SEARCH(AX48,AU48)))),"INVALID – verifier must be a different, named person (not the PIC or a role)",IF(BH48=1,"INVALID – result not yet available (awaiting / TBC)",IF(BV48=1,"INVALID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future",IF(AND(ISNUMBER(BY48),AG48&lt;BY48),IF(H48="Physical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t="n">
        <f aca="false">IF(ISNA(MATCH(TRIM(S48),L_EvidenceType,0)),0,BZ48)</f>
        <v>0</v>
      </c>
      <c r="BM48" s="61" t="str">
        <f aca="false">SUBSTITUTE(SUBSTITUTE(SUBSTITUTE(SUBSTITUTE(SUBSTITUTE(SUBSTITUTE(SUBSTITUTE(SUBSTITUTE(SUBSTITUTE(LOWER(Z48&amp;""),"1","0"),"2","0"),"3","0"),"4","0"),"5","0"),"6","0"),"7","0"),"8","0"),"9","0")</f>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jan",""),"feb",""),"mar",""),"apr",""),"may",""),"jun",""),"jul",""),"aug",""),"sep",""),"oct",""),"nov",""),"dec",""),"hrs",""),"hr",""),"lt",""),"utc",""),"am",""),"pm",""),"rev",""),"ver",""),"b","a"),"c","a"),"d","a"),"e","a"),"f","a"),"g","a"),"h","a"),"i","a"),"j","a"),"k","a"),"l","a"),"m","a"),"n","a"),"o","a"),"p","a"),"q","a"),"r","a"),"s","a"),"t","a"),"u","a"),"v","a"),"w","a"),"x","a"),"y","a"),"z","a")</f>
        <v/>
      </c>
      <c r="BO48" s="61" t="str">
        <f aca="false">SUBSTITUTE(SUBSTITUTE(SUBSTITUTE(SUBSTITUTE(SUBSTITUTE(SUBSTITUTE(SUBSTITUTE(SUBSTITUTE(SUBSTITUTE(LOWER(W48&amp;""),"1","0"),"2","0"),"3","0"),"4","0"),"5","0"),"6","0"),"7","0"),"8","0"),"9","0")</f>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c>
      <c r="BQ48" s="61" t="n">
        <f aca="false">IFERROR(IF(AND(ISERROR(SEARCH(" mh"," "&amp;LOWER(W48))),ISNA(MATCH(LEFT(TRIM(BP48),255),{"0000a","000a","00a","0000aa","000aa","00.00.0000","00/00/0000","00-00-0000","0000-00-00","00.00.00","00/00/00","00-00-00","0.00.0000","0/00/0000","0-00-0000"},0)),OR(SUMPRODUCT(--ISNUMBER(SEARCH({"a0","a-0","a_0","a/0","a.0","a#0","0a","0-a","0_a","0/a"},BP48)))&gt;0,ISNUMBER(SEARCH("000000",BP48)))),1,0),0)</f>
        <v>0</v>
      </c>
      <c r="BR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supervisor",""),"inspector",""),"controller",""),"executive",""),"catering",""),"manager",""),"officer",""),"caterer",""),"station",""),"captain",""),"verified",""),"verifier",""),"checked",""),"senior",""),"leader",""),"cabin",""),"staff",""),"crew",""),"team",""),"duty",""),"lead",""),"head",""),"chef",""),"pasb",""),"mcat",""),"magcs",""),"qaqc",""),"ccic",""),"cic",""),"csm",""),"ops",""),"pic",""),"self",""),"qa",""),"qc",""),"by",""),"sr",""))</f>
        <v>0</v>
      </c>
      <c r="BS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supervisor",""),"inspector",""),"controller",""),"executive",""),"catering",""),"manager",""),"officer",""),"caterer",""),"station",""),"captain",""),"verified",""),"verifier",""),"checked",""),"senior",""),"leader",""),"cabin",""),"staff",""),"crew",""),"team",""),"duty",""),"lead",""),"head",""),"chef",""),"pasb",""),"mcat",""),"magcs",""),"qaqc",""),"ccic",""),"cic",""),"csm",""),"ops",""),"pic",""),"self",""),"qa",""),"qc",""),"by",""),"sr",""))</f>
        <v>0</v>
      </c>
      <c r="BT48" s="61"/>
      <c r="BU48" s="61"/>
      <c r="BV48" s="61" t="n">
        <f aca="false">0</f>
        <v>0</v>
      </c>
      <c r="BW48" s="61"/>
      <c r="BX48" s="61"/>
      <c r="BY48" s="62" t="n">
        <f aca="false">Q48-T12EarlyH/24</f>
        <v>46303.5763888889</v>
      </c>
      <c r="BZ48" s="61" t="n">
        <f aca="false">IFERROR(IF(IF(TRIM(S48)="Link / file path",AND(LEN(TRIM(Z48))&gt;=5,SUMPRODUCT(--ISNUMBER(SEARCH({"http","www.","\\",":\",".pdf",".jpg",".jpeg",".png",".heic",".xls",".doc",".msg",".eml",".ppt",".txt",".zip"},Z48)))&gt;0),AND(ISERROR(FIND(" ",TRIM(Z48))),NOT(OR(LOWER(TRIM(Z48))=LOWER(Flights!$F$6),AND(LEFT(LOWER(TRIM(Z48)),2)="mh",(LEN(BN48)-LEN(SUBSTITUTE(BN48,"a","")))&lt;=2))),NOT(ISNUMBER(MATCH(LEFT(BN48,255),{"0000a","000a","00a","0000aa","000aa","00.00.0000","00/00/0000","00-00-0000","0000-00-00","00.00.00","00/00/00","00-00-00","0.00.0000","0/00/0000","0-00-0000"},0))),OR(AND((LEN(BN48)-LEN(SUBSTITUTE(BN48,"a","")))&gt;=1,(LEN(BN48)-LEN(SUBSTITUTE(BN48,"0","")))&gt;=2,SUMPRODUCT(--ISNUMBER(SEARCH({"a0","a-0","a_0","a/0","a.0","a#0","0a","0-a","0_a","0/a"},BN48)))&gt;0),AND((LEN(BN48)-LEN(SUBSTITUTE(BN48,"a","")))=0,(LEN(BN48)-LEN(SUBSTITUTE(BN48,"0","")))&gt;=5)))),1,0),0)</f>
        <v>0</v>
      </c>
    </row>
    <row r="49" customFormat="false" ht="41.25" hidden="false" customHeight="true" outlineLevel="0" collapsed="false">
      <c r="A49" s="57" t="s">
        <v>504</v>
      </c>
      <c r="B49" s="57" t="s">
        <v>198</v>
      </c>
      <c r="C49" s="57" t="str">
        <f aca="false">Flights!$F$6</f>
        <v>MH0727</v>
      </c>
      <c r="D49" s="58" t="n">
        <f aca="false">Flights!$D$6</f>
        <v>46304</v>
      </c>
      <c r="E49" s="57" t="str">
        <f aca="false">Flights!$G$6&amp;"-"&amp;Flights!$H$6</f>
        <v>KUL-CGK</v>
      </c>
      <c r="F49" s="57" t="str">
        <f aca="false">Flights!$K$6</f>
        <v>BC</v>
      </c>
      <c r="G49" s="57" t="s">
        <v>420</v>
      </c>
      <c r="H49" s="57" t="s">
        <v>378</v>
      </c>
      <c r="I49" s="57" t="s">
        <v>499</v>
      </c>
      <c r="J49" s="57" t="s">
        <v>505</v>
      </c>
      <c r="K49" s="67" t="s">
        <v>501</v>
      </c>
      <c r="L49" s="67" t="s">
        <v>506</v>
      </c>
      <c r="M49" s="67" t="s">
        <v>451</v>
      </c>
      <c r="N49" s="67" t="s">
        <v>383</v>
      </c>
      <c r="O49" s="67" t="s">
        <v>503</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60"/>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open",IF(AND(NOT(OR(LEN(AZ49)&lt;15,ISNUMBER(MATCH(AZ49,L_Placeholder,0)))),BK49=0,NOT(OR(LEN(AU49)&lt;2,ISNUMBER(MATCH(AU49,L_Placeholder,0)))),NOT(OR(LEN(AX49)&lt;2,ISNUMBER(MATCH(AX49,L_Placeholder,0)))),TRIM(AE49)&lt;&gt;TRIM(T49)),"N/A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missing",IF(OR(OR(LEN(AU49)&lt;2,ISNUMBER(MATCH(AU49,L_Placeholder,0))),BR49&lt;3),"INVALID – PIC missing or not a named person (a role such as QA / CSM is not a name)",IF(OR(LEN(AV49)&lt;2,ISNUMBER(MATCH(AV49,L_Placeholder,0))),"INVALID – result / assessment missing",IF(OR(OR(LEN(AW49)&lt;3,ISNUMBER(MATCH(AW49,L_Placeholder,0))),SUMPRODUCT(--ISNUMBER(SEARCH(" "&amp;L_EvidencePhrase&amp;" ",BD49)))&gt;0,BI49=1),"INVALID – evidence missing, placeholder or not yet on file",IF(ISNA(MATCH(TRIM(S49),L_EvidenceType,0)),"INVALID – choose the evidence type from the list (column S)",IF(BL49=0,"INVALID – evidence ID must be the record's ID only (e.g. SF-2210, IMG_2231, 1045521), or a link / path for links",IF(OR(OR(LEN(AX49)&lt;2,ISNUMBER(MATCH(AX49,L_Placeholder,0))),BS49&lt;3),"INVALID – verifier missing or not a named person (a role such as QA / CSM is not a name)",IF(OR(AX49=AU49,AND(LEN(AU49)&gt;=4,ISNUMBER(SEARCH(AU49,AX49))),AND(LEN(AX49)&gt;=4,ISNUMBER(SEARCH(AX49,AU49)))),"INVALID – verifier must be a different, named person (not the PIC or a role)",IF(BH49=1,"INVALID – result not yet available (awaiting / TBC)",IF(BV49=1,"INVALID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future",IF(AND(ISNUMBER(BY49),AG49&lt;BY49),IF(H49="Physical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t="n">
        <f aca="false">IF(ISNA(MATCH(TRIM(S49),L_EvidenceType,0)),0,BZ49)</f>
        <v>0</v>
      </c>
      <c r="BM49" s="61" t="str">
        <f aca="false">SUBSTITUTE(SUBSTITUTE(SUBSTITUTE(SUBSTITUTE(SUBSTITUTE(SUBSTITUTE(SUBSTITUTE(SUBSTITUTE(SUBSTITUTE(LOWER(Z49&amp;""),"1","0"),"2","0"),"3","0"),"4","0"),"5","0"),"6","0"),"7","0"),"8","0"),"9","0")</f>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jan",""),"feb",""),"mar",""),"apr",""),"may",""),"jun",""),"jul",""),"aug",""),"sep",""),"oct",""),"nov",""),"dec",""),"hrs",""),"hr",""),"lt",""),"utc",""),"am",""),"pm",""),"rev",""),"ver",""),"b","a"),"c","a"),"d","a"),"e","a"),"f","a"),"g","a"),"h","a"),"i","a"),"j","a"),"k","a"),"l","a"),"m","a"),"n","a"),"o","a"),"p","a"),"q","a"),"r","a"),"s","a"),"t","a"),"u","a"),"v","a"),"w","a"),"x","a"),"y","a"),"z","a")</f>
        <v/>
      </c>
      <c r="BO49" s="61" t="str">
        <f aca="false">SUBSTITUTE(SUBSTITUTE(SUBSTITUTE(SUBSTITUTE(SUBSTITUTE(SUBSTITUTE(SUBSTITUTE(SUBSTITUTE(SUBSTITUTE(LOWER(W49&amp;""),"1","0"),"2","0"),"3","0"),"4","0"),"5","0"),"6","0"),"7","0"),"8","0"),"9","0")</f>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c>
      <c r="BQ49" s="61" t="n">
        <f aca="false">IFERROR(IF(AND(ISERROR(SEARCH(" mh"," "&amp;LOWER(W49))),ISNA(MATCH(LEFT(TRIM(BP49),255),{"0000a","000a","00a","0000aa","000aa","00.00.0000","00/00/0000","00-00-0000","0000-00-00","00.00.00","00/00/00","00-00-00","0.00.0000","0/00/0000","0-00-0000"},0)),OR(SUMPRODUCT(--ISNUMBER(SEARCH({"a0","a-0","a_0","a/0","a.0","a#0","0a","0-a","0_a","0/a"},BP49)))&gt;0,ISNUMBER(SEARCH("000000",BP49)))),1,0),0)</f>
        <v>0</v>
      </c>
      <c r="BR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supervisor",""),"inspector",""),"controller",""),"executive",""),"catering",""),"manager",""),"officer",""),"caterer",""),"station",""),"captain",""),"verified",""),"verifier",""),"checked",""),"senior",""),"leader",""),"cabin",""),"staff",""),"crew",""),"team",""),"duty",""),"lead",""),"head",""),"chef",""),"pasb",""),"mcat",""),"magcs",""),"qaqc",""),"ccic",""),"cic",""),"csm",""),"ops",""),"pic",""),"self",""),"qa",""),"qc",""),"by",""),"sr",""))</f>
        <v>0</v>
      </c>
      <c r="BS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supervisor",""),"inspector",""),"controller",""),"executive",""),"catering",""),"manager",""),"officer",""),"caterer",""),"station",""),"captain",""),"verified",""),"verifier",""),"checked",""),"senior",""),"leader",""),"cabin",""),"staff",""),"crew",""),"team",""),"duty",""),"lead",""),"head",""),"chef",""),"pasb",""),"mcat",""),"magcs",""),"qaqc",""),"ccic",""),"cic",""),"csm",""),"ops",""),"pic",""),"self",""),"qa",""),"qc",""),"by",""),"sr",""))</f>
        <v>0</v>
      </c>
      <c r="BT49" s="61"/>
      <c r="BU49" s="61"/>
      <c r="BV49" s="61" t="n">
        <f aca="false">0</f>
        <v>0</v>
      </c>
      <c r="BW49" s="61"/>
      <c r="BX49" s="61"/>
      <c r="BY49" s="62" t="n">
        <f aca="false">Q49-T12EarlyH/24</f>
        <v>46303.5763888889</v>
      </c>
      <c r="BZ49" s="61" t="n">
        <f aca="false">IFERROR(IF(IF(TRIM(S49)="Link / file path",AND(LEN(TRIM(Z49))&gt;=5,SUMPRODUCT(--ISNUMBER(SEARCH({"http","www.","\\",":\",".pdf",".jpg",".jpeg",".png",".heic",".xls",".doc",".msg",".eml",".ppt",".txt",".zip"},Z49)))&gt;0),AND(ISERROR(FIND(" ",TRIM(Z49))),NOT(OR(LOWER(TRIM(Z49))=LOWER(Flights!$F$6),AND(LEFT(LOWER(TRIM(Z49)),2)="mh",(LEN(BN49)-LEN(SUBSTITUTE(BN49,"a","")))&lt;=2))),NOT(ISNUMBER(MATCH(LEFT(BN49,255),{"0000a","000a","00a","0000aa","000aa","00.00.0000","00/00/0000","00-00-0000","0000-00-00","00.00.00","00/00/00","00-00-00","0.00.0000","0/00/0000","0-00-0000"},0))),OR(AND((LEN(BN49)-LEN(SUBSTITUTE(BN49,"a","")))&gt;=1,(LEN(BN49)-LEN(SUBSTITUTE(BN49,"0","")))&gt;=2,SUMPRODUCT(--ISNUMBER(SEARCH({"a0","a-0","a_0","a/0","a.0","a#0","0a","0-a","0_a","0/a"},BN49)))&gt;0),AND((LEN(BN49)-LEN(SUBSTITUTE(BN49,"a","")))=0,(LEN(BN49)-LEN(SUBSTITUTE(BN49,"0","")))&gt;=5)))),1,0),0)</f>
        <v>0</v>
      </c>
    </row>
    <row r="50" customFormat="false" ht="41.25" hidden="false" customHeight="true" outlineLevel="0" collapsed="false">
      <c r="A50" s="57" t="s">
        <v>507</v>
      </c>
      <c r="B50" s="57" t="s">
        <v>198</v>
      </c>
      <c r="C50" s="57" t="str">
        <f aca="false">Flights!$F$6</f>
        <v>MH0727</v>
      </c>
      <c r="D50" s="58" t="n">
        <f aca="false">Flights!$D$6</f>
        <v>46304</v>
      </c>
      <c r="E50" s="57" t="str">
        <f aca="false">Flights!$G$6&amp;"-"&amp;Flights!$H$6</f>
        <v>KUL-CGK</v>
      </c>
      <c r="F50" s="57" t="str">
        <f aca="false">Flights!$K$6</f>
        <v>BC</v>
      </c>
      <c r="G50" s="57" t="s">
        <v>420</v>
      </c>
      <c r="H50" s="57" t="s">
        <v>378</v>
      </c>
      <c r="I50" s="57" t="s">
        <v>499</v>
      </c>
      <c r="J50" s="57" t="s">
        <v>508</v>
      </c>
      <c r="K50" s="67" t="s">
        <v>501</v>
      </c>
      <c r="L50" s="67" t="s">
        <v>509</v>
      </c>
      <c r="M50" s="67" t="s">
        <v>451</v>
      </c>
      <c r="N50" s="67" t="s">
        <v>383</v>
      </c>
      <c r="O50" s="67" t="s">
        <v>503</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60"/>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open",IF(AND(NOT(OR(LEN(AZ50)&lt;15,ISNUMBER(MATCH(AZ50,L_Placeholder,0)))),BK50=0,NOT(OR(LEN(AU50)&lt;2,ISNUMBER(MATCH(AU50,L_Placeholder,0)))),NOT(OR(LEN(AX50)&lt;2,ISNUMBER(MATCH(AX50,L_Placeholder,0)))),TRIM(AE50)&lt;&gt;TRIM(T50)),"N/A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missing",IF(OR(OR(LEN(AU50)&lt;2,ISNUMBER(MATCH(AU50,L_Placeholder,0))),BR50&lt;3),"INVALID – PIC missing or not a named person (a role such as QA / CSM is not a name)",IF(OR(LEN(AV50)&lt;2,ISNUMBER(MATCH(AV50,L_Placeholder,0))),"INVALID – result / assessment missing",IF(OR(OR(LEN(AW50)&lt;3,ISNUMBER(MATCH(AW50,L_Placeholder,0))),SUMPRODUCT(--ISNUMBER(SEARCH(" "&amp;L_EvidencePhrase&amp;" ",BD50)))&gt;0,BI50=1),"INVALID – evidence missing, placeholder or not yet on file",IF(ISNA(MATCH(TRIM(S50),L_EvidenceType,0)),"INVALID – choose the evidence type from the list (column S)",IF(BL50=0,"INVALID – evidence ID must be the record's ID only (e.g. SF-2210, IMG_2231, 1045521), or a link / path for links",IF(OR(OR(LEN(AX50)&lt;2,ISNUMBER(MATCH(AX50,L_Placeholder,0))),BS50&lt;3),"INVALID – verifier missing or not a named person (a role such as QA / CSM is not a name)",IF(OR(AX50=AU50,AND(LEN(AU50)&gt;=4,ISNUMBER(SEARCH(AU50,AX50))),AND(LEN(AX50)&gt;=4,ISNUMBER(SEARCH(AX50,AU50)))),"INVALID – verifier must be a different, named person (not the PIC or a role)",IF(BH50=1,"INVALID – result not yet available (awaiting / TBC)",IF(BV50=1,"INVALID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future",IF(AND(ISNUMBER(BY50),AG50&lt;BY50),IF(H50="Physical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t="n">
        <f aca="false">IF(ISNA(MATCH(TRIM(S50),L_EvidenceType,0)),0,BZ50)</f>
        <v>0</v>
      </c>
      <c r="BM50" s="61" t="str">
        <f aca="false">SUBSTITUTE(SUBSTITUTE(SUBSTITUTE(SUBSTITUTE(SUBSTITUTE(SUBSTITUTE(SUBSTITUTE(SUBSTITUTE(SUBSTITUTE(LOWER(Z50&amp;""),"1","0"),"2","0"),"3","0"),"4","0"),"5","0"),"6","0"),"7","0"),"8","0"),"9","0")</f>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jan",""),"feb",""),"mar",""),"apr",""),"may",""),"jun",""),"jul",""),"aug",""),"sep",""),"oct",""),"nov",""),"dec",""),"hrs",""),"hr",""),"lt",""),"utc",""),"am",""),"pm",""),"rev",""),"ver",""),"b","a"),"c","a"),"d","a"),"e","a"),"f","a"),"g","a"),"h","a"),"i","a"),"j","a"),"k","a"),"l","a"),"m","a"),"n","a"),"o","a"),"p","a"),"q","a"),"r","a"),"s","a"),"t","a"),"u","a"),"v","a"),"w","a"),"x","a"),"y","a"),"z","a")</f>
        <v/>
      </c>
      <c r="BO50" s="61" t="str">
        <f aca="false">SUBSTITUTE(SUBSTITUTE(SUBSTITUTE(SUBSTITUTE(SUBSTITUTE(SUBSTITUTE(SUBSTITUTE(SUBSTITUTE(SUBSTITUTE(LOWER(W50&amp;""),"1","0"),"2","0"),"3","0"),"4","0"),"5","0"),"6","0"),"7","0"),"8","0"),"9","0")</f>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c>
      <c r="BQ50" s="61" t="n">
        <f aca="false">IFERROR(IF(AND(ISERROR(SEARCH(" mh"," "&amp;LOWER(W50))),ISNA(MATCH(LEFT(TRIM(BP50),255),{"0000a","000a","00a","0000aa","000aa","00.00.0000","00/00/0000","00-00-0000","0000-00-00","00.00.00","00/00/00","00-00-00","0.00.0000","0/00/0000","0-00-0000"},0)),OR(SUMPRODUCT(--ISNUMBER(SEARCH({"a0","a-0","a_0","a/0","a.0","a#0","0a","0-a","0_a","0/a"},BP50)))&gt;0,ISNUMBER(SEARCH("000000",BP50)))),1,0),0)</f>
        <v>0</v>
      </c>
      <c r="BR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supervisor",""),"inspector",""),"controller",""),"executive",""),"catering",""),"manager",""),"officer",""),"caterer",""),"station",""),"captain",""),"verified",""),"verifier",""),"checked",""),"senior",""),"leader",""),"cabin",""),"staff",""),"crew",""),"team",""),"duty",""),"lead",""),"head",""),"chef",""),"pasb",""),"mcat",""),"magcs",""),"qaqc",""),"ccic",""),"cic",""),"csm",""),"ops",""),"pic",""),"self",""),"qa",""),"qc",""),"by",""),"sr",""))</f>
        <v>0</v>
      </c>
      <c r="BS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supervisor",""),"inspector",""),"controller",""),"executive",""),"catering",""),"manager",""),"officer",""),"caterer",""),"station",""),"captain",""),"verified",""),"verifier",""),"checked",""),"senior",""),"leader",""),"cabin",""),"staff",""),"crew",""),"team",""),"duty",""),"lead",""),"head",""),"chef",""),"pasb",""),"mcat",""),"magcs",""),"qaqc",""),"ccic",""),"cic",""),"csm",""),"ops",""),"pic",""),"self",""),"qa",""),"qc",""),"by",""),"sr",""))</f>
        <v>0</v>
      </c>
      <c r="BT50" s="61"/>
      <c r="BU50" s="61"/>
      <c r="BV50" s="61" t="n">
        <f aca="false">0</f>
        <v>0</v>
      </c>
      <c r="BW50" s="61"/>
      <c r="BX50" s="61"/>
      <c r="BY50" s="62" t="n">
        <f aca="false">Q50-T12EarlyH/24</f>
        <v>46303.5763888889</v>
      </c>
      <c r="BZ50" s="61" t="n">
        <f aca="false">IFERROR(IF(IF(TRIM(S50)="Link / file path",AND(LEN(TRIM(Z50))&gt;=5,SUMPRODUCT(--ISNUMBER(SEARCH({"http","www.","\\",":\",".pdf",".jpg",".jpeg",".png",".heic",".xls",".doc",".msg",".eml",".ppt",".txt",".zip"},Z50)))&gt;0),AND(ISERROR(FIND(" ",TRIM(Z50))),NOT(OR(LOWER(TRIM(Z50))=LOWER(Flights!$F$6),AND(LEFT(LOWER(TRIM(Z50)),2)="mh",(LEN(BN50)-LEN(SUBSTITUTE(BN50,"a","")))&lt;=2))),NOT(ISNUMBER(MATCH(LEFT(BN50,255),{"0000a","000a","00a","0000aa","000aa","00.00.0000","00/00/0000","00-00-0000","0000-00-00","00.00.00","00/00/00","00-00-00","0.00.0000","0/00/0000","0-00-0000"},0))),OR(AND((LEN(BN50)-LEN(SUBSTITUTE(BN50,"a","")))&gt;=1,(LEN(BN50)-LEN(SUBSTITUTE(BN50,"0","")))&gt;=2,SUMPRODUCT(--ISNUMBER(SEARCH({"a0","a-0","a_0","a/0","a.0","a#0","0a","0-a","0_a","0/a"},BN50)))&gt;0),AND((LEN(BN50)-LEN(SUBSTITUTE(BN50,"a","")))=0,(LEN(BN50)-LEN(SUBSTITUTE(BN50,"0","")))&gt;=5)))),1,0),0)</f>
        <v>0</v>
      </c>
    </row>
    <row r="51" customFormat="false" ht="116.25" hidden="false" customHeight="true" outlineLevel="0" collapsed="false">
      <c r="A51" s="57" t="s">
        <v>510</v>
      </c>
      <c r="B51" s="57" t="s">
        <v>198</v>
      </c>
      <c r="C51" s="57" t="str">
        <f aca="false">Flights!$F$6</f>
        <v>MH0727</v>
      </c>
      <c r="D51" s="58" t="n">
        <f aca="false">Flights!$D$6</f>
        <v>46304</v>
      </c>
      <c r="E51" s="57" t="str">
        <f aca="false">Flights!$G$6&amp;"-"&amp;Flights!$H$6</f>
        <v>KUL-CGK</v>
      </c>
      <c r="F51" s="57" t="str">
        <f aca="false">Flights!$K$6</f>
        <v>BC</v>
      </c>
      <c r="G51" s="57" t="s">
        <v>420</v>
      </c>
      <c r="H51" s="57" t="s">
        <v>378</v>
      </c>
      <c r="I51" s="57" t="s">
        <v>499</v>
      </c>
      <c r="J51" s="57" t="s">
        <v>511</v>
      </c>
      <c r="K51" s="67" t="s">
        <v>501</v>
      </c>
      <c r="L51" s="67" t="s">
        <v>512</v>
      </c>
      <c r="M51" s="67" t="s">
        <v>451</v>
      </c>
      <c r="N51" s="67" t="s">
        <v>444</v>
      </c>
      <c r="O51" s="67" t="s">
        <v>513</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60"/>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open",IF(AND(NOT(OR(LEN(AZ51)&lt;15,ISNUMBER(MATCH(AZ51,L_Placeholder,0)))),BK51=0,NOT(OR(LEN(AU51)&lt;2,ISNUMBER(MATCH(AU51,L_Placeholder,0)))),NOT(OR(LEN(AX51)&lt;2,ISNUMBER(MATCH(AX51,L_Placeholder,0)))),TRIM(AE51)&lt;&gt;TRIM(T51)),"N/A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missing",IF(OR(OR(LEN(AU51)&lt;2,ISNUMBER(MATCH(AU51,L_Placeholder,0))),BR51&lt;3),"INVALID – PIC missing or not a named person (a role such as QA / CSM is not a name)",IF(OR(LEN(AV51)&lt;2,ISNUMBER(MATCH(AV51,L_Placeholder,0))),"INVALID – result / assessment missing",IF(OR(OR(LEN(AW51)&lt;3,ISNUMBER(MATCH(AW51,L_Placeholder,0))),SUMPRODUCT(--ISNUMBER(SEARCH(" "&amp;L_EvidencePhrase&amp;" ",BD51)))&gt;0,BI51=1),"INVALID – evidence missing, placeholder or not yet on file",IF(ISNA(MATCH(TRIM(S51),L_EvidenceType,0)),"INVALID – choose the evidence type from the list (column S)",IF(BL51=0,"INVALID – evidence ID must be the record's ID only (e.g. SF-2210, IMG_2231, 1045521), or a link / path for links",IF(OR(OR(LEN(AX51)&lt;2,ISNUMBER(MATCH(AX51,L_Placeholder,0))),BS51&lt;3),"INVALID – verifier missing or not a named person (a role such as QA / CSM is not a name)",IF(OR(AX51=AU51,AND(LEN(AU51)&gt;=4,ISNUMBER(SEARCH(AU51,AX51))),AND(LEN(AX51)&gt;=4,ISNUMBER(SEARCH(AX51,AU51)))),"INVALID – verifier must be a different, named person (not the PIC or a role)",IF(BH51=1,"INVALID – result not yet available (awaiting / TBC)",IF(BV51=1,"INVALID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future",IF(AND(ISNUMBER(BY51),AG51&lt;BY51),IF(H51="Physical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t="n">
        <f aca="false">IF(ISNA(MATCH(TRIM(S51),L_EvidenceType,0)),0,BZ51)</f>
        <v>0</v>
      </c>
      <c r="BM51" s="61" t="str">
        <f aca="false">SUBSTITUTE(SUBSTITUTE(SUBSTITUTE(SUBSTITUTE(SUBSTITUTE(SUBSTITUTE(SUBSTITUTE(SUBSTITUTE(SUBSTITUTE(LOWER(Z51&amp;""),"1","0"),"2","0"),"3","0"),"4","0"),"5","0"),"6","0"),"7","0"),"8","0"),"9","0")</f>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jan",""),"feb",""),"mar",""),"apr",""),"may",""),"jun",""),"jul",""),"aug",""),"sep",""),"oct",""),"nov",""),"dec",""),"hrs",""),"hr",""),"lt",""),"utc",""),"am",""),"pm",""),"rev",""),"ver",""),"b","a"),"c","a"),"d","a"),"e","a"),"f","a"),"g","a"),"h","a"),"i","a"),"j","a"),"k","a"),"l","a"),"m","a"),"n","a"),"o","a"),"p","a"),"q","a"),"r","a"),"s","a"),"t","a"),"u","a"),"v","a"),"w","a"),"x","a"),"y","a"),"z","a")</f>
        <v/>
      </c>
      <c r="BO51" s="61" t="str">
        <f aca="false">SUBSTITUTE(SUBSTITUTE(SUBSTITUTE(SUBSTITUTE(SUBSTITUTE(SUBSTITUTE(SUBSTITUTE(SUBSTITUTE(SUBSTITUTE(LOWER(W51&amp;""),"1","0"),"2","0"),"3","0"),"4","0"),"5","0"),"6","0"),"7","0"),"8","0"),"9","0")</f>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c>
      <c r="BQ51" s="61" t="n">
        <f aca="false">IFERROR(IF(AND(ISERROR(SEARCH(" mh"," "&amp;LOWER(W51))),ISNA(MATCH(LEFT(TRIM(BP51),255),{"0000a","000a","00a","0000aa","000aa","00.00.0000","00/00/0000","00-00-0000","0000-00-00","00.00.00","00/00/00","00-00-00","0.00.0000","0/00/0000","0-00-0000"},0)),OR(SUMPRODUCT(--ISNUMBER(SEARCH({"a0","a-0","a_0","a/0","a.0","a#0","0a","0-a","0_a","0/a"},BP51)))&gt;0,ISNUMBER(SEARCH("000000",BP51)))),1,0),0)</f>
        <v>0</v>
      </c>
      <c r="BR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supervisor",""),"inspector",""),"controller",""),"executive",""),"catering",""),"manager",""),"officer",""),"caterer",""),"station",""),"captain",""),"verified",""),"verifier",""),"checked",""),"senior",""),"leader",""),"cabin",""),"staff",""),"crew",""),"team",""),"duty",""),"lead",""),"head",""),"chef",""),"pasb",""),"mcat",""),"magcs",""),"qaqc",""),"ccic",""),"cic",""),"csm",""),"ops",""),"pic",""),"self",""),"qa",""),"qc",""),"by",""),"sr",""))</f>
        <v>0</v>
      </c>
      <c r="BS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supervisor",""),"inspector",""),"controller",""),"executive",""),"catering",""),"manager",""),"officer",""),"caterer",""),"station",""),"captain",""),"verified",""),"verifier",""),"checked",""),"senior",""),"leader",""),"cabin",""),"staff",""),"crew",""),"team",""),"duty",""),"lead",""),"head",""),"chef",""),"pasb",""),"mcat",""),"magcs",""),"qaqc",""),"ccic",""),"cic",""),"csm",""),"ops",""),"pic",""),"self",""),"qa",""),"qc",""),"by",""),"sr",""))</f>
        <v>0</v>
      </c>
      <c r="BT51" s="61"/>
      <c r="BU51" s="61"/>
      <c r="BV51" s="61" t="n">
        <f aca="false">0</f>
        <v>0</v>
      </c>
      <c r="BW51" s="61"/>
      <c r="BX51" s="61"/>
      <c r="BY51" s="62" t="n">
        <f aca="false">Q51-T12EarlyH/24</f>
        <v>46303.5763888889</v>
      </c>
      <c r="BZ51" s="61" t="n">
        <f aca="false">IFERROR(IF(IF(TRIM(S51)="Link / file path",AND(LEN(TRIM(Z51))&gt;=5,SUMPRODUCT(--ISNUMBER(SEARCH({"http","www.","\\",":\",".pdf",".jpg",".jpeg",".png",".heic",".xls",".doc",".msg",".eml",".ppt",".txt",".zip"},Z51)))&gt;0),AND(ISERROR(FIND(" ",TRIM(Z51))),NOT(OR(LOWER(TRIM(Z51))=LOWER(Flights!$F$6),AND(LEFT(LOWER(TRIM(Z51)),2)="mh",(LEN(BN51)-LEN(SUBSTITUTE(BN51,"a","")))&lt;=2))),NOT(ISNUMBER(MATCH(LEFT(BN51,255),{"0000a","000a","00a","0000aa","000aa","00.00.0000","00/00/0000","00-00-0000","0000-00-00","00.00.00","00/00/00","00-00-00","0.00.0000","0/00/0000","0-00-0000"},0))),OR(AND((LEN(BN51)-LEN(SUBSTITUTE(BN51,"a","")))&gt;=1,(LEN(BN51)-LEN(SUBSTITUTE(BN51,"0","")))&gt;=2,SUMPRODUCT(--ISNUMBER(SEARCH({"a0","a-0","a_0","a/0","a.0","a#0","0a","0-a","0_a","0/a"},BN51)))&gt;0),AND((LEN(BN51)-LEN(SUBSTITUTE(BN51,"a","")))=0,(LEN(BN51)-LEN(SUBSTITUTE(BN51,"0","")))&gt;=5)))),1,0),0)</f>
        <v>0</v>
      </c>
    </row>
    <row r="52" customFormat="false" ht="116.25" hidden="false" customHeight="true" outlineLevel="0" collapsed="false">
      <c r="A52" s="57" t="s">
        <v>514</v>
      </c>
      <c r="B52" s="57" t="s">
        <v>198</v>
      </c>
      <c r="C52" s="57" t="str">
        <f aca="false">Flights!$F$6</f>
        <v>MH0727</v>
      </c>
      <c r="D52" s="58" t="n">
        <f aca="false">Flights!$D$6</f>
        <v>46304</v>
      </c>
      <c r="E52" s="57" t="str">
        <f aca="false">Flights!$G$6&amp;"-"&amp;Flights!$H$6</f>
        <v>KUL-CGK</v>
      </c>
      <c r="F52" s="57" t="str">
        <f aca="false">Flights!$K$6</f>
        <v>BC</v>
      </c>
      <c r="G52" s="57" t="s">
        <v>420</v>
      </c>
      <c r="H52" s="57" t="s">
        <v>378</v>
      </c>
      <c r="I52" s="57" t="s">
        <v>499</v>
      </c>
      <c r="J52" s="57" t="s">
        <v>515</v>
      </c>
      <c r="K52" s="67" t="s">
        <v>501</v>
      </c>
      <c r="L52" s="67" t="s">
        <v>516</v>
      </c>
      <c r="M52" s="67" t="s">
        <v>451</v>
      </c>
      <c r="N52" s="67" t="s">
        <v>444</v>
      </c>
      <c r="O52" s="67" t="s">
        <v>513</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60"/>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open",IF(AND(NOT(OR(LEN(AZ52)&lt;15,ISNUMBER(MATCH(AZ52,L_Placeholder,0)))),BK52=0,NOT(OR(LEN(AU52)&lt;2,ISNUMBER(MATCH(AU52,L_Placeholder,0)))),NOT(OR(LEN(AX52)&lt;2,ISNUMBER(MATCH(AX52,L_Placeholder,0)))),TRIM(AE52)&lt;&gt;TRIM(T52)),"N/A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missing",IF(OR(OR(LEN(AU52)&lt;2,ISNUMBER(MATCH(AU52,L_Placeholder,0))),BR52&lt;3),"INVALID – PIC missing or not a named person (a role such as QA / CSM is not a name)",IF(OR(LEN(AV52)&lt;2,ISNUMBER(MATCH(AV52,L_Placeholder,0))),"INVALID – result / assessment missing",IF(OR(OR(LEN(AW52)&lt;3,ISNUMBER(MATCH(AW52,L_Placeholder,0))),SUMPRODUCT(--ISNUMBER(SEARCH(" "&amp;L_EvidencePhrase&amp;" ",BD52)))&gt;0,BI52=1),"INVALID – evidence missing, placeholder or not yet on file",IF(ISNA(MATCH(TRIM(S52),L_EvidenceType,0)),"INVALID – choose the evidence type from the list (column S)",IF(BL52=0,"INVALID – evidence ID must be the record's ID only (e.g. SF-2210, IMG_2231, 1045521), or a link / path for links",IF(OR(OR(LEN(AX52)&lt;2,ISNUMBER(MATCH(AX52,L_Placeholder,0))),BS52&lt;3),"INVALID – verifier missing or not a named person (a role such as QA / CSM is not a name)",IF(OR(AX52=AU52,AND(LEN(AU52)&gt;=4,ISNUMBER(SEARCH(AU52,AX52))),AND(LEN(AX52)&gt;=4,ISNUMBER(SEARCH(AX52,AU52)))),"INVALID – verifier must be a different, named person (not the PIC or a role)",IF(BH52=1,"INVALID – result not yet available (awaiting / TBC)",IF(BV52=1,"INVALID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future",IF(AND(ISNUMBER(BY52),AG52&lt;BY52),IF(H52="Physical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t="n">
        <f aca="false">IF(ISNA(MATCH(TRIM(S52),L_EvidenceType,0)),0,BZ52)</f>
        <v>0</v>
      </c>
      <c r="BM52" s="61" t="str">
        <f aca="false">SUBSTITUTE(SUBSTITUTE(SUBSTITUTE(SUBSTITUTE(SUBSTITUTE(SUBSTITUTE(SUBSTITUTE(SUBSTITUTE(SUBSTITUTE(LOWER(Z52&amp;""),"1","0"),"2","0"),"3","0"),"4","0"),"5","0"),"6","0"),"7","0"),"8","0"),"9","0")</f>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jan",""),"feb",""),"mar",""),"apr",""),"may",""),"jun",""),"jul",""),"aug",""),"sep",""),"oct",""),"nov",""),"dec",""),"hrs",""),"hr",""),"lt",""),"utc",""),"am",""),"pm",""),"rev",""),"ver",""),"b","a"),"c","a"),"d","a"),"e","a"),"f","a"),"g","a"),"h","a"),"i","a"),"j","a"),"k","a"),"l","a"),"m","a"),"n","a"),"o","a"),"p","a"),"q","a"),"r","a"),"s","a"),"t","a"),"u","a"),"v","a"),"w","a"),"x","a"),"y","a"),"z","a")</f>
        <v/>
      </c>
      <c r="BO52" s="61" t="str">
        <f aca="false">SUBSTITUTE(SUBSTITUTE(SUBSTITUTE(SUBSTITUTE(SUBSTITUTE(SUBSTITUTE(SUBSTITUTE(SUBSTITUTE(SUBSTITUTE(LOWER(W52&amp;""),"1","0"),"2","0"),"3","0"),"4","0"),"5","0"),"6","0"),"7","0"),"8","0"),"9","0")</f>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c>
      <c r="BQ52" s="61" t="n">
        <f aca="false">IFERROR(IF(AND(ISERROR(SEARCH(" mh"," "&amp;LOWER(W52))),ISNA(MATCH(LEFT(TRIM(BP52),255),{"0000a","000a","00a","0000aa","000aa","00.00.0000","00/00/0000","00-00-0000","0000-00-00","00.00.00","00/00/00","00-00-00","0.00.0000","0/00/0000","0-00-0000"},0)),OR(SUMPRODUCT(--ISNUMBER(SEARCH({"a0","a-0","a_0","a/0","a.0","a#0","0a","0-a","0_a","0/a"},BP52)))&gt;0,ISNUMBER(SEARCH("000000",BP52)))),1,0),0)</f>
        <v>0</v>
      </c>
      <c r="BR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supervisor",""),"inspector",""),"controller",""),"executive",""),"catering",""),"manager",""),"officer",""),"caterer",""),"station",""),"captain",""),"verified",""),"verifier",""),"checked",""),"senior",""),"leader",""),"cabin",""),"staff",""),"crew",""),"team",""),"duty",""),"lead",""),"head",""),"chef",""),"pasb",""),"mcat",""),"magcs",""),"qaqc",""),"ccic",""),"cic",""),"csm",""),"ops",""),"pic",""),"self",""),"qa",""),"qc",""),"by",""),"sr",""))</f>
        <v>0</v>
      </c>
      <c r="BS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supervisor",""),"inspector",""),"controller",""),"executive",""),"catering",""),"manager",""),"officer",""),"caterer",""),"station",""),"captain",""),"verified",""),"verifier",""),"checked",""),"senior",""),"leader",""),"cabin",""),"staff",""),"crew",""),"team",""),"duty",""),"lead",""),"head",""),"chef",""),"pasb",""),"mcat",""),"magcs",""),"qaqc",""),"ccic",""),"cic",""),"csm",""),"ops",""),"pic",""),"self",""),"qa",""),"qc",""),"by",""),"sr",""))</f>
        <v>0</v>
      </c>
      <c r="BT52" s="61"/>
      <c r="BU52" s="61"/>
      <c r="BV52" s="61" t="n">
        <f aca="false">0</f>
        <v>0</v>
      </c>
      <c r="BW52" s="61"/>
      <c r="BX52" s="61"/>
      <c r="BY52" s="62" t="n">
        <f aca="false">Q52-T12EarlyH/24</f>
        <v>46303.5763888889</v>
      </c>
      <c r="BZ52" s="61" t="n">
        <f aca="false">IFERROR(IF(IF(TRIM(S52)="Link / file path",AND(LEN(TRIM(Z52))&gt;=5,SUMPRODUCT(--ISNUMBER(SEARCH({"http","www.","\\",":\",".pdf",".jpg",".jpeg",".png",".heic",".xls",".doc",".msg",".eml",".ppt",".txt",".zip"},Z52)))&gt;0),AND(ISERROR(FIND(" ",TRIM(Z52))),NOT(OR(LOWER(TRIM(Z52))=LOWER(Flights!$F$6),AND(LEFT(LOWER(TRIM(Z52)),2)="mh",(LEN(BN52)-LEN(SUBSTITUTE(BN52,"a","")))&lt;=2))),NOT(ISNUMBER(MATCH(LEFT(BN52,255),{"0000a","000a","00a","0000aa","000aa","00.00.0000","00/00/0000","00-00-0000","0000-00-00","00.00.00","00/00/00","00-00-00","0.00.0000","0/00/0000","0-00-0000"},0))),OR(AND((LEN(BN52)-LEN(SUBSTITUTE(BN52,"a","")))&gt;=1,(LEN(BN52)-LEN(SUBSTITUTE(BN52,"0","")))&gt;=2,SUMPRODUCT(--ISNUMBER(SEARCH({"a0","a-0","a_0","a/0","a.0","a#0","0a","0-a","0_a","0/a"},BN52)))&gt;0),AND((LEN(BN52)-LEN(SUBSTITUTE(BN52,"a","")))=0,(LEN(BN52)-LEN(SUBSTITUTE(BN52,"0","")))&gt;=5)))),1,0),0)</f>
        <v>0</v>
      </c>
    </row>
    <row r="53" customFormat="false" ht="54" hidden="false" customHeight="true" outlineLevel="0" collapsed="false">
      <c r="A53" s="57" t="s">
        <v>517</v>
      </c>
      <c r="B53" s="57" t="s">
        <v>198</v>
      </c>
      <c r="C53" s="57" t="str">
        <f aca="false">Flights!$F$6</f>
        <v>MH0727</v>
      </c>
      <c r="D53" s="58" t="n">
        <f aca="false">Flights!$D$6</f>
        <v>46304</v>
      </c>
      <c r="E53" s="57" t="str">
        <f aca="false">Flights!$G$6&amp;"-"&amp;Flights!$H$6</f>
        <v>KUL-CGK</v>
      </c>
      <c r="F53" s="57" t="str">
        <f aca="false">Flights!$K$6</f>
        <v>BC</v>
      </c>
      <c r="G53" s="57" t="s">
        <v>420</v>
      </c>
      <c r="H53" s="57" t="s">
        <v>378</v>
      </c>
      <c r="I53" s="57" t="s">
        <v>499</v>
      </c>
      <c r="J53" s="57" t="s">
        <v>518</v>
      </c>
      <c r="K53" s="67" t="s">
        <v>519</v>
      </c>
      <c r="L53" s="67" t="s">
        <v>520</v>
      </c>
      <c r="M53" s="67" t="s">
        <v>451</v>
      </c>
      <c r="N53" s="67" t="s">
        <v>383</v>
      </c>
      <c r="O53" s="67" t="s">
        <v>521</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60"/>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open",IF(AND(NOT(OR(LEN(AZ53)&lt;15,ISNUMBER(MATCH(AZ53,L_Placeholder,0)))),BK53=0,NOT(OR(LEN(AU53)&lt;2,ISNUMBER(MATCH(AU53,L_Placeholder,0)))),NOT(OR(LEN(AX53)&lt;2,ISNUMBER(MATCH(AX53,L_Placeholder,0)))),TRIM(AE53)&lt;&gt;TRIM(T53)),"N/A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missing",IF(OR(OR(LEN(AU53)&lt;2,ISNUMBER(MATCH(AU53,L_Placeholder,0))),BR53&lt;3),"INVALID – PIC missing or not a named person (a role such as QA / CSM is not a name)",IF(OR(LEN(AV53)&lt;2,ISNUMBER(MATCH(AV53,L_Placeholder,0))),"INVALID – result / assessment missing",IF(OR(OR(LEN(AW53)&lt;3,ISNUMBER(MATCH(AW53,L_Placeholder,0))),SUMPRODUCT(--ISNUMBER(SEARCH(" "&amp;L_EvidencePhrase&amp;" ",BD53)))&gt;0,BI53=1),"INVALID – evidence missing, placeholder or not yet on file",IF(ISNA(MATCH(TRIM(S53),L_EvidenceType,0)),"INVALID – choose the evidence type from the list (column S)",IF(BL53=0,"INVALID – evidence ID must be the record's ID only (e.g. SF-2210, IMG_2231, 1045521), or a link / path for links",IF(OR(OR(LEN(AX53)&lt;2,ISNUMBER(MATCH(AX53,L_Placeholder,0))),BS53&lt;3),"INVALID – verifier missing or not a named person (a role such as QA / CSM is not a name)",IF(OR(AX53=AU53,AND(LEN(AU53)&gt;=4,ISNUMBER(SEARCH(AU53,AX53))),AND(LEN(AX53)&gt;=4,ISNUMBER(SEARCH(AX53,AU53)))),"INVALID – verifier must be a different, named person (not the PIC or a role)",IF(BH53=1,"INVALID – result not yet available (awaiting / TBC)",IF(BV53=1,"INVALID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future",IF(AND(ISNUMBER(BY53),AG53&lt;BY53),IF(H53="Physical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t="n">
        <f aca="false">IF(ISNA(MATCH(TRIM(S53),L_EvidenceType,0)),0,BZ53)</f>
        <v>0</v>
      </c>
      <c r="BM53" s="61" t="str">
        <f aca="false">SUBSTITUTE(SUBSTITUTE(SUBSTITUTE(SUBSTITUTE(SUBSTITUTE(SUBSTITUTE(SUBSTITUTE(SUBSTITUTE(SUBSTITUTE(LOWER(Z53&amp;""),"1","0"),"2","0"),"3","0"),"4","0"),"5","0"),"6","0"),"7","0"),"8","0"),"9","0")</f>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jan",""),"feb",""),"mar",""),"apr",""),"may",""),"jun",""),"jul",""),"aug",""),"sep",""),"oct",""),"nov",""),"dec",""),"hrs",""),"hr",""),"lt",""),"utc",""),"am",""),"pm",""),"rev",""),"ver",""),"b","a"),"c","a"),"d","a"),"e","a"),"f","a"),"g","a"),"h","a"),"i","a"),"j","a"),"k","a"),"l","a"),"m","a"),"n","a"),"o","a"),"p","a"),"q","a"),"r","a"),"s","a"),"t","a"),"u","a"),"v","a"),"w","a"),"x","a"),"y","a"),"z","a")</f>
        <v/>
      </c>
      <c r="BO53" s="61" t="str">
        <f aca="false">SUBSTITUTE(SUBSTITUTE(SUBSTITUTE(SUBSTITUTE(SUBSTITUTE(SUBSTITUTE(SUBSTITUTE(SUBSTITUTE(SUBSTITUTE(LOWER(W53&amp;""),"1","0"),"2","0"),"3","0"),"4","0"),"5","0"),"6","0"),"7","0"),"8","0"),"9","0")</f>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c>
      <c r="BQ53" s="61" t="n">
        <f aca="false">IFERROR(IF(AND(ISERROR(SEARCH(" mh"," "&amp;LOWER(W53))),ISNA(MATCH(LEFT(TRIM(BP53),255),{"0000a","000a","00a","0000aa","000aa","00.00.0000","00/00/0000","00-00-0000","0000-00-00","00.00.00","00/00/00","00-00-00","0.00.0000","0/00/0000","0-00-0000"},0)),OR(SUMPRODUCT(--ISNUMBER(SEARCH({"a0","a-0","a_0","a/0","a.0","a#0","0a","0-a","0_a","0/a"},BP53)))&gt;0,ISNUMBER(SEARCH("000000",BP53)))),1,0),0)</f>
        <v>0</v>
      </c>
      <c r="BR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supervisor",""),"inspector",""),"controller",""),"executive",""),"catering",""),"manager",""),"officer",""),"caterer",""),"station",""),"captain",""),"verified",""),"verifier",""),"checked",""),"senior",""),"leader",""),"cabin",""),"staff",""),"crew",""),"team",""),"duty",""),"lead",""),"head",""),"chef",""),"pasb",""),"mcat",""),"magcs",""),"qaqc",""),"ccic",""),"cic",""),"csm",""),"ops",""),"pic",""),"self",""),"qa",""),"qc",""),"by",""),"sr",""))</f>
        <v>0</v>
      </c>
      <c r="BS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supervisor",""),"inspector",""),"controller",""),"executive",""),"catering",""),"manager",""),"officer",""),"caterer",""),"station",""),"captain",""),"verified",""),"verifier",""),"checked",""),"senior",""),"leader",""),"cabin",""),"staff",""),"crew",""),"team",""),"duty",""),"lead",""),"head",""),"chef",""),"pasb",""),"mcat",""),"magcs",""),"qaqc",""),"ccic",""),"cic",""),"csm",""),"ops",""),"pic",""),"self",""),"qa",""),"qc",""),"by",""),"sr",""))</f>
        <v>0</v>
      </c>
      <c r="BT53" s="61"/>
      <c r="BU53" s="61"/>
      <c r="BV53" s="61" t="n">
        <f aca="false">0</f>
        <v>0</v>
      </c>
      <c r="BW53" s="61"/>
      <c r="BX53" s="61"/>
      <c r="BY53" s="62" t="n">
        <f aca="false">Q53-T12EarlyH/24</f>
        <v>46303.5763888889</v>
      </c>
      <c r="BZ53" s="61" t="n">
        <f aca="false">IFERROR(IF(IF(TRIM(S53)="Link / file path",AND(LEN(TRIM(Z53))&gt;=5,SUMPRODUCT(--ISNUMBER(SEARCH({"http","www.","\\",":\",".pdf",".jpg",".jpeg",".png",".heic",".xls",".doc",".msg",".eml",".ppt",".txt",".zip"},Z53)))&gt;0),AND(ISERROR(FIND(" ",TRIM(Z53))),NOT(OR(LOWER(TRIM(Z53))=LOWER(Flights!$F$6),AND(LEFT(LOWER(TRIM(Z53)),2)="mh",(LEN(BN53)-LEN(SUBSTITUTE(BN53,"a","")))&lt;=2))),NOT(ISNUMBER(MATCH(LEFT(BN53,255),{"0000a","000a","00a","0000aa","000aa","00.00.0000","00/00/0000","00-00-0000","0000-00-00","00.00.00","00/00/00","00-00-00","0.00.0000","0/00/0000","0-00-0000"},0))),OR(AND((LEN(BN53)-LEN(SUBSTITUTE(BN53,"a","")))&gt;=1,(LEN(BN53)-LEN(SUBSTITUTE(BN53,"0","")))&gt;=2,SUMPRODUCT(--ISNUMBER(SEARCH({"a0","a-0","a_0","a/0","a.0","a#0","0a","0-a","0_a","0/a"},BN53)))&gt;0),AND((LEN(BN53)-LEN(SUBSTITUTE(BN53,"a","")))=0,(LEN(BN53)-LEN(SUBSTITUTE(BN53,"0","")))&gt;=5)))),1,0),0)</f>
        <v>0</v>
      </c>
    </row>
    <row r="54" customFormat="false" ht="41.25" hidden="false" customHeight="true" outlineLevel="0" collapsed="false">
      <c r="A54" s="57" t="s">
        <v>522</v>
      </c>
      <c r="B54" s="57" t="s">
        <v>198</v>
      </c>
      <c r="C54" s="57" t="str">
        <f aca="false">Flights!$F$6</f>
        <v>MH0727</v>
      </c>
      <c r="D54" s="58" t="n">
        <f aca="false">Flights!$D$6</f>
        <v>46304</v>
      </c>
      <c r="E54" s="57" t="str">
        <f aca="false">Flights!$G$6&amp;"-"&amp;Flights!$H$6</f>
        <v>KUL-CGK</v>
      </c>
      <c r="F54" s="57" t="str">
        <f aca="false">Flights!$K$6</f>
        <v>BC</v>
      </c>
      <c r="G54" s="57" t="s">
        <v>420</v>
      </c>
      <c r="H54" s="57" t="s">
        <v>378</v>
      </c>
      <c r="I54" s="57" t="s">
        <v>499</v>
      </c>
      <c r="J54" s="57" t="s">
        <v>523</v>
      </c>
      <c r="K54" s="67" t="s">
        <v>501</v>
      </c>
      <c r="L54" s="67" t="s">
        <v>524</v>
      </c>
      <c r="M54" s="67" t="s">
        <v>451</v>
      </c>
      <c r="N54" s="67" t="s">
        <v>383</v>
      </c>
      <c r="O54" s="67" t="s">
        <v>503</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60"/>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open",IF(AND(NOT(OR(LEN(AZ54)&lt;15,ISNUMBER(MATCH(AZ54,L_Placeholder,0)))),BK54=0,NOT(OR(LEN(AU54)&lt;2,ISNUMBER(MATCH(AU54,L_Placeholder,0)))),NOT(OR(LEN(AX54)&lt;2,ISNUMBER(MATCH(AX54,L_Placeholder,0)))),TRIM(AE54)&lt;&gt;TRIM(T54)),"N/A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missing",IF(OR(OR(LEN(AU54)&lt;2,ISNUMBER(MATCH(AU54,L_Placeholder,0))),BR54&lt;3),"INVALID – PIC missing or not a named person (a role such as QA / CSM is not a name)",IF(OR(LEN(AV54)&lt;2,ISNUMBER(MATCH(AV54,L_Placeholder,0))),"INVALID – result / assessment missing",IF(OR(OR(LEN(AW54)&lt;3,ISNUMBER(MATCH(AW54,L_Placeholder,0))),SUMPRODUCT(--ISNUMBER(SEARCH(" "&amp;L_EvidencePhrase&amp;" ",BD54)))&gt;0,BI54=1),"INVALID – evidence missing, placeholder or not yet on file",IF(ISNA(MATCH(TRIM(S54),L_EvidenceType,0)),"INVALID – choose the evidence type from the list (column S)",IF(BL54=0,"INVALID – evidence ID must be the record's ID only (e.g. SF-2210, IMG_2231, 1045521), or a link / path for links",IF(OR(OR(LEN(AX54)&lt;2,ISNUMBER(MATCH(AX54,L_Placeholder,0))),BS54&lt;3),"INVALID – verifier missing or not a named person (a role such as QA / CSM is not a name)",IF(OR(AX54=AU54,AND(LEN(AU54)&gt;=4,ISNUMBER(SEARCH(AU54,AX54))),AND(LEN(AX54)&gt;=4,ISNUMBER(SEARCH(AX54,AU54)))),"INVALID – verifier must be a different, named person (not the PIC or a role)",IF(BH54=1,"INVALID – result not yet available (awaiting / TBC)",IF(BV54=1,"INVALID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future",IF(AND(ISNUMBER(BY54),AG54&lt;BY54),IF(H54="Physical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t="n">
        <f aca="false">IF(ISNA(MATCH(TRIM(S54),L_EvidenceType,0)),0,BZ54)</f>
        <v>0</v>
      </c>
      <c r="BM54" s="61" t="str">
        <f aca="false">SUBSTITUTE(SUBSTITUTE(SUBSTITUTE(SUBSTITUTE(SUBSTITUTE(SUBSTITUTE(SUBSTITUTE(SUBSTITUTE(SUBSTITUTE(LOWER(Z54&amp;""),"1","0"),"2","0"),"3","0"),"4","0"),"5","0"),"6","0"),"7","0"),"8","0"),"9","0")</f>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jan",""),"feb",""),"mar",""),"apr",""),"may",""),"jun",""),"jul",""),"aug",""),"sep",""),"oct",""),"nov",""),"dec",""),"hrs",""),"hr",""),"lt",""),"utc",""),"am",""),"pm",""),"rev",""),"ver",""),"b","a"),"c","a"),"d","a"),"e","a"),"f","a"),"g","a"),"h","a"),"i","a"),"j","a"),"k","a"),"l","a"),"m","a"),"n","a"),"o","a"),"p","a"),"q","a"),"r","a"),"s","a"),"t","a"),"u","a"),"v","a"),"w","a"),"x","a"),"y","a"),"z","a")</f>
        <v/>
      </c>
      <c r="BO54" s="61" t="str">
        <f aca="false">SUBSTITUTE(SUBSTITUTE(SUBSTITUTE(SUBSTITUTE(SUBSTITUTE(SUBSTITUTE(SUBSTITUTE(SUBSTITUTE(SUBSTITUTE(LOWER(W54&amp;""),"1","0"),"2","0"),"3","0"),"4","0"),"5","0"),"6","0"),"7","0"),"8","0"),"9","0")</f>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c>
      <c r="BQ54" s="61" t="n">
        <f aca="false">IFERROR(IF(AND(ISERROR(SEARCH(" mh"," "&amp;LOWER(W54))),ISNA(MATCH(LEFT(TRIM(BP54),255),{"0000a","000a","00a","0000aa","000aa","00.00.0000","00/00/0000","00-00-0000","0000-00-00","00.00.00","00/00/00","00-00-00","0.00.0000","0/00/0000","0-00-0000"},0)),OR(SUMPRODUCT(--ISNUMBER(SEARCH({"a0","a-0","a_0","a/0","a.0","a#0","0a","0-a","0_a","0/a"},BP54)))&gt;0,ISNUMBER(SEARCH("000000",BP54)))),1,0),0)</f>
        <v>0</v>
      </c>
      <c r="BR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supervisor",""),"inspector",""),"controller",""),"executive",""),"catering",""),"manager",""),"officer",""),"caterer",""),"station",""),"captain",""),"verified",""),"verifier",""),"checked",""),"senior",""),"leader",""),"cabin",""),"staff",""),"crew",""),"team",""),"duty",""),"lead",""),"head",""),"chef",""),"pasb",""),"mcat",""),"magcs",""),"qaqc",""),"ccic",""),"cic",""),"csm",""),"ops",""),"pic",""),"self",""),"qa",""),"qc",""),"by",""),"sr",""))</f>
        <v>0</v>
      </c>
      <c r="BS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supervisor",""),"inspector",""),"controller",""),"executive",""),"catering",""),"manager",""),"officer",""),"caterer",""),"station",""),"captain",""),"verified",""),"verifier",""),"checked",""),"senior",""),"leader",""),"cabin",""),"staff",""),"crew",""),"team",""),"duty",""),"lead",""),"head",""),"chef",""),"pasb",""),"mcat",""),"magcs",""),"qaqc",""),"ccic",""),"cic",""),"csm",""),"ops",""),"pic",""),"self",""),"qa",""),"qc",""),"by",""),"sr",""))</f>
        <v>0</v>
      </c>
      <c r="BT54" s="61"/>
      <c r="BU54" s="61"/>
      <c r="BV54" s="61" t="n">
        <f aca="false">0</f>
        <v>0</v>
      </c>
      <c r="BW54" s="61"/>
      <c r="BX54" s="61"/>
      <c r="BY54" s="62" t="n">
        <f aca="false">Q54-T12EarlyH/24</f>
        <v>46303.5763888889</v>
      </c>
      <c r="BZ54" s="61" t="n">
        <f aca="false">IFERROR(IF(IF(TRIM(S54)="Link / file path",AND(LEN(TRIM(Z54))&gt;=5,SUMPRODUCT(--ISNUMBER(SEARCH({"http","www.","\\",":\",".pdf",".jpg",".jpeg",".png",".heic",".xls",".doc",".msg",".eml",".ppt",".txt",".zip"},Z54)))&gt;0),AND(ISERROR(FIND(" ",TRIM(Z54))),NOT(OR(LOWER(TRIM(Z54))=LOWER(Flights!$F$6),AND(LEFT(LOWER(TRIM(Z54)),2)="mh",(LEN(BN54)-LEN(SUBSTITUTE(BN54,"a","")))&lt;=2))),NOT(ISNUMBER(MATCH(LEFT(BN54,255),{"0000a","000a","00a","0000aa","000aa","00.00.0000","00/00/0000","00-00-0000","0000-00-00","00.00.00","00/00/00","00-00-00","0.00.0000","0/00/0000","0-00-0000"},0))),OR(AND((LEN(BN54)-LEN(SUBSTITUTE(BN54,"a","")))&gt;=1,(LEN(BN54)-LEN(SUBSTITUTE(BN54,"0","")))&gt;=2,SUMPRODUCT(--ISNUMBER(SEARCH({"a0","a-0","a_0","a/0","a.0","a#0","0a","0-a","0_a","0/a"},BN54)))&gt;0),AND((LEN(BN54)-LEN(SUBSTITUTE(BN54,"a","")))=0,(LEN(BN54)-LEN(SUBSTITUTE(BN54,"0","")))&gt;=5)))),1,0),0)</f>
        <v>0</v>
      </c>
    </row>
    <row r="55" customFormat="false" ht="41.25" hidden="false" customHeight="true" outlineLevel="0" collapsed="false">
      <c r="A55" s="57" t="s">
        <v>525</v>
      </c>
      <c r="B55" s="57" t="s">
        <v>198</v>
      </c>
      <c r="C55" s="57" t="str">
        <f aca="false">Flights!$F$6</f>
        <v>MH0727</v>
      </c>
      <c r="D55" s="58" t="n">
        <f aca="false">Flights!$D$6</f>
        <v>46304</v>
      </c>
      <c r="E55" s="57" t="str">
        <f aca="false">Flights!$G$6&amp;"-"&amp;Flights!$H$6</f>
        <v>KUL-CGK</v>
      </c>
      <c r="F55" s="57" t="str">
        <f aca="false">Flights!$K$6</f>
        <v>BC</v>
      </c>
      <c r="G55" s="57" t="s">
        <v>420</v>
      </c>
      <c r="H55" s="57" t="s">
        <v>378</v>
      </c>
      <c r="I55" s="57" t="s">
        <v>447</v>
      </c>
      <c r="J55" s="57" t="s">
        <v>526</v>
      </c>
      <c r="K55" s="67" t="s">
        <v>449</v>
      </c>
      <c r="L55" s="67" t="s">
        <v>527</v>
      </c>
      <c r="M55" s="67" t="s">
        <v>451</v>
      </c>
      <c r="N55" s="67" t="s">
        <v>383</v>
      </c>
      <c r="O55" s="67" t="s">
        <v>503</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60"/>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open",IF(AND(NOT(OR(LEN(AZ55)&lt;15,ISNUMBER(MATCH(AZ55,L_Placeholder,0)))),BK55=0,NOT(OR(LEN(AU55)&lt;2,ISNUMBER(MATCH(AU55,L_Placeholder,0)))),NOT(OR(LEN(AX55)&lt;2,ISNUMBER(MATCH(AX55,L_Placeholder,0)))),TRIM(AE55)&lt;&gt;TRIM(T55)),"N/A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missing",IF(OR(OR(LEN(AU55)&lt;2,ISNUMBER(MATCH(AU55,L_Placeholder,0))),BR55&lt;3),"INVALID – PIC missing or not a named person (a role such as QA / CSM is not a name)",IF(OR(LEN(AV55)&lt;2,ISNUMBER(MATCH(AV55,L_Placeholder,0))),"INVALID – result / assessment missing",IF(OR(OR(LEN(AW55)&lt;3,ISNUMBER(MATCH(AW55,L_Placeholder,0))),SUMPRODUCT(--ISNUMBER(SEARCH(" "&amp;L_EvidencePhrase&amp;" ",BD55)))&gt;0,BI55=1),"INVALID – evidence missing, placeholder or not yet on file",IF(ISNA(MATCH(TRIM(S55),L_EvidenceType,0)),"INVALID – choose the evidence type from the list (column S)",IF(BL55=0,"INVALID – evidence ID must be the record's ID only (e.g. SF-2210, IMG_2231, 1045521), or a link / path for links",IF(OR(OR(LEN(AX55)&lt;2,ISNUMBER(MATCH(AX55,L_Placeholder,0))),BS55&lt;3),"INVALID – verifier missing or not a named person (a role such as QA / CSM is not a name)",IF(OR(AX55=AU55,AND(LEN(AU55)&gt;=4,ISNUMBER(SEARCH(AU55,AX55))),AND(LEN(AX55)&gt;=4,ISNUMBER(SEARCH(AX55,AU55)))),"INVALID – verifier must be a different, named person (not the PIC or a role)",IF(BH55=1,"INVALID – result not yet available (awaiting / TBC)",IF(BV55=1,"INVALID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future",IF(AND(ISNUMBER(BY55),AG55&lt;BY55),IF(H55="Physical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t="n">
        <f aca="false">IF(ISNA(MATCH(TRIM(S55),L_EvidenceType,0)),0,BZ55)</f>
        <v>0</v>
      </c>
      <c r="BM55" s="61" t="str">
        <f aca="false">SUBSTITUTE(SUBSTITUTE(SUBSTITUTE(SUBSTITUTE(SUBSTITUTE(SUBSTITUTE(SUBSTITUTE(SUBSTITUTE(SUBSTITUTE(LOWER(Z55&amp;""),"1","0"),"2","0"),"3","0"),"4","0"),"5","0"),"6","0"),"7","0"),"8","0"),"9","0")</f>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jan",""),"feb",""),"mar",""),"apr",""),"may",""),"jun",""),"jul",""),"aug",""),"sep",""),"oct",""),"nov",""),"dec",""),"hrs",""),"hr",""),"lt",""),"utc",""),"am",""),"pm",""),"rev",""),"ver",""),"b","a"),"c","a"),"d","a"),"e","a"),"f","a"),"g","a"),"h","a"),"i","a"),"j","a"),"k","a"),"l","a"),"m","a"),"n","a"),"o","a"),"p","a"),"q","a"),"r","a"),"s","a"),"t","a"),"u","a"),"v","a"),"w","a"),"x","a"),"y","a"),"z","a")</f>
        <v/>
      </c>
      <c r="BO55" s="61" t="str">
        <f aca="false">SUBSTITUTE(SUBSTITUTE(SUBSTITUTE(SUBSTITUTE(SUBSTITUTE(SUBSTITUTE(SUBSTITUTE(SUBSTITUTE(SUBSTITUTE(LOWER(W55&amp;""),"1","0"),"2","0"),"3","0"),"4","0"),"5","0"),"6","0"),"7","0"),"8","0"),"9","0")</f>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c>
      <c r="BQ55" s="61" t="n">
        <f aca="false">IFERROR(IF(AND(ISERROR(SEARCH(" mh"," "&amp;LOWER(W55))),ISNA(MATCH(LEFT(TRIM(BP55),255),{"0000a","000a","00a","0000aa","000aa","00.00.0000","00/00/0000","00-00-0000","0000-00-00","00.00.00","00/00/00","00-00-00","0.00.0000","0/00/0000","0-00-0000"},0)),OR(SUMPRODUCT(--ISNUMBER(SEARCH({"a0","a-0","a_0","a/0","a.0","a#0","0a","0-a","0_a","0/a"},BP55)))&gt;0,ISNUMBER(SEARCH("000000",BP55)))),1,0),0)</f>
        <v>0</v>
      </c>
      <c r="BR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supervisor",""),"inspector",""),"controller",""),"executive",""),"catering",""),"manager",""),"officer",""),"caterer",""),"station",""),"captain",""),"verified",""),"verifier",""),"checked",""),"senior",""),"leader",""),"cabin",""),"staff",""),"crew",""),"team",""),"duty",""),"lead",""),"head",""),"chef",""),"pasb",""),"mcat",""),"magcs",""),"qaqc",""),"ccic",""),"cic",""),"csm",""),"ops",""),"pic",""),"self",""),"qa",""),"qc",""),"by",""),"sr",""))</f>
        <v>0</v>
      </c>
      <c r="BS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supervisor",""),"inspector",""),"controller",""),"executive",""),"catering",""),"manager",""),"officer",""),"caterer",""),"station",""),"captain",""),"verified",""),"verifier",""),"checked",""),"senior",""),"leader",""),"cabin",""),"staff",""),"crew",""),"team",""),"duty",""),"lead",""),"head",""),"chef",""),"pasb",""),"mcat",""),"magcs",""),"qaqc",""),"ccic",""),"cic",""),"csm",""),"ops",""),"pic",""),"self",""),"qa",""),"qc",""),"by",""),"sr",""))</f>
        <v>0</v>
      </c>
      <c r="BT55" s="61"/>
      <c r="BU55" s="61"/>
      <c r="BV55" s="61" t="n">
        <f aca="false">0</f>
        <v>0</v>
      </c>
      <c r="BW55" s="61"/>
      <c r="BX55" s="61"/>
      <c r="BY55" s="62" t="n">
        <f aca="false">Q55-T12EarlyH/24</f>
        <v>46303.5763888889</v>
      </c>
      <c r="BZ55" s="61" t="n">
        <f aca="false">IFERROR(IF(IF(TRIM(S55)="Link / file path",AND(LEN(TRIM(Z55))&gt;=5,SUMPRODUCT(--ISNUMBER(SEARCH({"http","www.","\\",":\",".pdf",".jpg",".jpeg",".png",".heic",".xls",".doc",".msg",".eml",".ppt",".txt",".zip"},Z55)))&gt;0),AND(ISERROR(FIND(" ",TRIM(Z55))),NOT(OR(LOWER(TRIM(Z55))=LOWER(Flights!$F$6),AND(LEFT(LOWER(TRIM(Z55)),2)="mh",(LEN(BN55)-LEN(SUBSTITUTE(BN55,"a","")))&lt;=2))),NOT(ISNUMBER(MATCH(LEFT(BN55,255),{"0000a","000a","00a","0000aa","000aa","00.00.0000","00/00/0000","00-00-0000","0000-00-00","00.00.00","00/00/00","00-00-00","0.00.0000","0/00/0000","0-00-0000"},0))),OR(AND((LEN(BN55)-LEN(SUBSTITUTE(BN55,"a","")))&gt;=1,(LEN(BN55)-LEN(SUBSTITUTE(BN55,"0","")))&gt;=2,SUMPRODUCT(--ISNUMBER(SEARCH({"a0","a-0","a_0","a/0","a.0","a#0","0a","0-a","0_a","0/a"},BN55)))&gt;0),AND((LEN(BN55)-LEN(SUBSTITUTE(BN55,"a","")))=0,(LEN(BN55)-LEN(SUBSTITUTE(BN55,"0","")))&gt;=5)))),1,0),0)</f>
        <v>0</v>
      </c>
    </row>
    <row r="56" customFormat="false" ht="41.25" hidden="false" customHeight="true" outlineLevel="0" collapsed="false">
      <c r="A56" s="57" t="s">
        <v>528</v>
      </c>
      <c r="B56" s="57" t="s">
        <v>198</v>
      </c>
      <c r="C56" s="57" t="str">
        <f aca="false">Flights!$F$6</f>
        <v>MH0727</v>
      </c>
      <c r="D56" s="58" t="n">
        <f aca="false">Flights!$D$6</f>
        <v>46304</v>
      </c>
      <c r="E56" s="57" t="str">
        <f aca="false">Flights!$G$6&amp;"-"&amp;Flights!$H$6</f>
        <v>KUL-CGK</v>
      </c>
      <c r="F56" s="57" t="str">
        <f aca="false">Flights!$K$6</f>
        <v>BC</v>
      </c>
      <c r="G56" s="57" t="s">
        <v>420</v>
      </c>
      <c r="H56" s="57" t="s">
        <v>378</v>
      </c>
      <c r="I56" s="57" t="s">
        <v>447</v>
      </c>
      <c r="J56" s="57" t="s">
        <v>529</v>
      </c>
      <c r="K56" s="67" t="s">
        <v>449</v>
      </c>
      <c r="L56" s="67" t="s">
        <v>530</v>
      </c>
      <c r="M56" s="67" t="s">
        <v>451</v>
      </c>
      <c r="N56" s="67" t="s">
        <v>383</v>
      </c>
      <c r="O56" s="67" t="s">
        <v>503</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60"/>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open",IF(AND(NOT(OR(LEN(AZ56)&lt;15,ISNUMBER(MATCH(AZ56,L_Placeholder,0)))),BK56=0,NOT(OR(LEN(AU56)&lt;2,ISNUMBER(MATCH(AU56,L_Placeholder,0)))),NOT(OR(LEN(AX56)&lt;2,ISNUMBER(MATCH(AX56,L_Placeholder,0)))),TRIM(AE56)&lt;&gt;TRIM(T56)),"N/A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missing",IF(OR(OR(LEN(AU56)&lt;2,ISNUMBER(MATCH(AU56,L_Placeholder,0))),BR56&lt;3),"INVALID – PIC missing or not a named person (a role such as QA / CSM is not a name)",IF(OR(LEN(AV56)&lt;2,ISNUMBER(MATCH(AV56,L_Placeholder,0))),"INVALID – result / assessment missing",IF(OR(OR(LEN(AW56)&lt;3,ISNUMBER(MATCH(AW56,L_Placeholder,0))),SUMPRODUCT(--ISNUMBER(SEARCH(" "&amp;L_EvidencePhrase&amp;" ",BD56)))&gt;0,BI56=1),"INVALID – evidence missing, placeholder or not yet on file",IF(ISNA(MATCH(TRIM(S56),L_EvidenceType,0)),"INVALID – choose the evidence type from the list (column S)",IF(BL56=0,"INVALID – evidence ID must be the record's ID only (e.g. SF-2210, IMG_2231, 1045521), or a link / path for links",IF(OR(OR(LEN(AX56)&lt;2,ISNUMBER(MATCH(AX56,L_Placeholder,0))),BS56&lt;3),"INVALID – verifier missing or not a named person (a role such as QA / CSM is not a name)",IF(OR(AX56=AU56,AND(LEN(AU56)&gt;=4,ISNUMBER(SEARCH(AU56,AX56))),AND(LEN(AX56)&gt;=4,ISNUMBER(SEARCH(AX56,AU56)))),"INVALID – verifier must be a different, named person (not the PIC or a role)",IF(BH56=1,"INVALID – result not yet available (awaiting / TBC)",IF(BV56=1,"INVALID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future",IF(AND(ISNUMBER(BY56),AG56&lt;BY56),IF(H56="Physical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t="n">
        <f aca="false">IF(ISNA(MATCH(TRIM(S56),L_EvidenceType,0)),0,BZ56)</f>
        <v>0</v>
      </c>
      <c r="BM56" s="61" t="str">
        <f aca="false">SUBSTITUTE(SUBSTITUTE(SUBSTITUTE(SUBSTITUTE(SUBSTITUTE(SUBSTITUTE(SUBSTITUTE(SUBSTITUTE(SUBSTITUTE(LOWER(Z56&amp;""),"1","0"),"2","0"),"3","0"),"4","0"),"5","0"),"6","0"),"7","0"),"8","0"),"9","0")</f>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jan",""),"feb",""),"mar",""),"apr",""),"may",""),"jun",""),"jul",""),"aug",""),"sep",""),"oct",""),"nov",""),"dec",""),"hrs",""),"hr",""),"lt",""),"utc",""),"am",""),"pm",""),"rev",""),"ver",""),"b","a"),"c","a"),"d","a"),"e","a"),"f","a"),"g","a"),"h","a"),"i","a"),"j","a"),"k","a"),"l","a"),"m","a"),"n","a"),"o","a"),"p","a"),"q","a"),"r","a"),"s","a"),"t","a"),"u","a"),"v","a"),"w","a"),"x","a"),"y","a"),"z","a")</f>
        <v/>
      </c>
      <c r="BO56" s="61" t="str">
        <f aca="false">SUBSTITUTE(SUBSTITUTE(SUBSTITUTE(SUBSTITUTE(SUBSTITUTE(SUBSTITUTE(SUBSTITUTE(SUBSTITUTE(SUBSTITUTE(LOWER(W56&amp;""),"1","0"),"2","0"),"3","0"),"4","0"),"5","0"),"6","0"),"7","0"),"8","0"),"9","0")</f>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c>
      <c r="BQ56" s="61" t="n">
        <f aca="false">IFERROR(IF(AND(ISERROR(SEARCH(" mh"," "&amp;LOWER(W56))),ISNA(MATCH(LEFT(TRIM(BP56),255),{"0000a","000a","00a","0000aa","000aa","00.00.0000","00/00/0000","00-00-0000","0000-00-00","00.00.00","00/00/00","00-00-00","0.00.0000","0/00/0000","0-00-0000"},0)),OR(SUMPRODUCT(--ISNUMBER(SEARCH({"a0","a-0","a_0","a/0","a.0","a#0","0a","0-a","0_a","0/a"},BP56)))&gt;0,ISNUMBER(SEARCH("000000",BP56)))),1,0),0)</f>
        <v>0</v>
      </c>
      <c r="BR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supervisor",""),"inspector",""),"controller",""),"executive",""),"catering",""),"manager",""),"officer",""),"caterer",""),"station",""),"captain",""),"verified",""),"verifier",""),"checked",""),"senior",""),"leader",""),"cabin",""),"staff",""),"crew",""),"team",""),"duty",""),"lead",""),"head",""),"chef",""),"pasb",""),"mcat",""),"magcs",""),"qaqc",""),"ccic",""),"cic",""),"csm",""),"ops",""),"pic",""),"self",""),"qa",""),"qc",""),"by",""),"sr",""))</f>
        <v>0</v>
      </c>
      <c r="BS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supervisor",""),"inspector",""),"controller",""),"executive",""),"catering",""),"manager",""),"officer",""),"caterer",""),"station",""),"captain",""),"verified",""),"verifier",""),"checked",""),"senior",""),"leader",""),"cabin",""),"staff",""),"crew",""),"team",""),"duty",""),"lead",""),"head",""),"chef",""),"pasb",""),"mcat",""),"magcs",""),"qaqc",""),"ccic",""),"cic",""),"csm",""),"ops",""),"pic",""),"self",""),"qa",""),"qc",""),"by",""),"sr",""))</f>
        <v>0</v>
      </c>
      <c r="BT56" s="61"/>
      <c r="BU56" s="61"/>
      <c r="BV56" s="61" t="n">
        <f aca="false">0</f>
        <v>0</v>
      </c>
      <c r="BW56" s="61"/>
      <c r="BX56" s="61"/>
      <c r="BY56" s="62" t="n">
        <f aca="false">Q56-T12EarlyH/24</f>
        <v>46303.5763888889</v>
      </c>
      <c r="BZ56" s="61" t="n">
        <f aca="false">IFERROR(IF(IF(TRIM(S56)="Link / file path",AND(LEN(TRIM(Z56))&gt;=5,SUMPRODUCT(--ISNUMBER(SEARCH({"http","www.","\\",":\",".pdf",".jpg",".jpeg",".png",".heic",".xls",".doc",".msg",".eml",".ppt",".txt",".zip"},Z56)))&gt;0),AND(ISERROR(FIND(" ",TRIM(Z56))),NOT(OR(LOWER(TRIM(Z56))=LOWER(Flights!$F$6),AND(LEFT(LOWER(TRIM(Z56)),2)="mh",(LEN(BN56)-LEN(SUBSTITUTE(BN56,"a","")))&lt;=2))),NOT(ISNUMBER(MATCH(LEFT(BN56,255),{"0000a","000a","00a","0000aa","000aa","00.00.0000","00/00/0000","00-00-0000","0000-00-00","00.00.00","00/00/00","00-00-00","0.00.0000","0/00/0000","0-00-0000"},0))),OR(AND((LEN(BN56)-LEN(SUBSTITUTE(BN56,"a","")))&gt;=1,(LEN(BN56)-LEN(SUBSTITUTE(BN56,"0","")))&gt;=2,SUMPRODUCT(--ISNUMBER(SEARCH({"a0","a-0","a_0","a/0","a.0","a#0","0a","0-a","0_a","0/a"},BN56)))&gt;0),AND((LEN(BN56)-LEN(SUBSTITUTE(BN56,"a","")))=0,(LEN(BN56)-LEN(SUBSTITUTE(BN56,"0","")))&gt;=5)))),1,0),0)</f>
        <v>0</v>
      </c>
    </row>
    <row r="57" customFormat="false" ht="39.75" hidden="false" customHeight="true" outlineLevel="0" collapsed="false">
      <c r="A57" s="57" t="s">
        <v>531</v>
      </c>
      <c r="B57" s="57" t="s">
        <v>198</v>
      </c>
      <c r="C57" s="57" t="str">
        <f aca="false">Flights!$F$6</f>
        <v>MH0727</v>
      </c>
      <c r="D57" s="58" t="n">
        <f aca="false">Flights!$D$6</f>
        <v>46304</v>
      </c>
      <c r="E57" s="57" t="str">
        <f aca="false">Flights!$G$6&amp;"-"&amp;Flights!$H$6</f>
        <v>KUL-CGK</v>
      </c>
      <c r="F57" s="57" t="str">
        <f aca="false">Flights!$K$6</f>
        <v>BC</v>
      </c>
      <c r="G57" s="57" t="s">
        <v>459</v>
      </c>
      <c r="H57" s="57" t="s">
        <v>460</v>
      </c>
      <c r="I57" s="57" t="s">
        <v>379</v>
      </c>
      <c r="J57" s="57" t="s">
        <v>461</v>
      </c>
      <c r="K57" s="67" t="s">
        <v>426</v>
      </c>
      <c r="L57" s="67" t="s">
        <v>462</v>
      </c>
      <c r="M57" s="67"/>
      <c r="N57" s="67" t="s">
        <v>383</v>
      </c>
      <c r="O57" s="67" t="s">
        <v>463</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60"/>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open",IF(AND(NOT(OR(LEN(AZ57)&lt;15,ISNUMBER(MATCH(AZ57,L_Placeholder,0)))),BK57=0,NOT(OR(LEN(AU57)&lt;2,ISNUMBER(MATCH(AU57,L_Placeholder,0)))),NOT(OR(LEN(AX57)&lt;2,ISNUMBER(MATCH(AX57,L_Placeholder,0)))),TRIM(AE57)&lt;&gt;TRIM(T57)),"N/A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missing",IF(OR(OR(LEN(AU57)&lt;2,ISNUMBER(MATCH(AU57,L_Placeholder,0))),BR57&lt;3),"INVALID – PIC missing or not a named person (a role such as QA / CSM is not a name)",IF(OR(LEN(AV57)&lt;2,ISNUMBER(MATCH(AV57,L_Placeholder,0))),"INVALID – result / assessment missing",IF(OR(OR(LEN(AW57)&lt;3,ISNUMBER(MATCH(AW57,L_Placeholder,0))),SUMPRODUCT(--ISNUMBER(SEARCH(" "&amp;L_EvidencePhrase&amp;" ",BD57)))&gt;0,BI57=1),"INVALID – evidence missing, placeholder or not yet on file",IF(ISNA(MATCH(TRIM(S57),L_EvidenceType,0)),"INVALID – choose the evidence type from the list (column S)",IF(BL57=0,"INVALID – evidence ID must be the record's ID only (e.g. SF-2210, IMG_2231, 1045521), or a link / path for links",IF(OR(OR(LEN(AX57)&lt;2,ISNUMBER(MATCH(AX57,L_Placeholder,0))),BS57&lt;3),"INVALID – verifier missing or not a named person (a role such as QA / CSM is not a name)",IF(OR(AX57=AU57,AND(LEN(AU57)&gt;=4,ISNUMBER(SEARCH(AU57,AX57))),AND(LEN(AX57)&gt;=4,ISNUMBER(SEARCH(AX57,AU57)))),"INVALID – verifier must be a different, named person (not the PIC or a role)",IF(BH57=1,"INVALID – result not yet available (awaiting / TBC)",IF(BV57=1,"INVALID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future",IF(AND(ISNUMBER(BY57),AG57&lt;BY57),IF(H57="Physical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IF(ISNA(MATCH(TRIM(S57),L_EvidenceType,0)),0,BZ57)</f>
        <v>0</v>
      </c>
      <c r="BM57" s="61" t="str">
        <f aca="false">SUBSTITUTE(SUBSTITUTE(SUBSTITUTE(SUBSTITUTE(SUBSTITUTE(SUBSTITUTE(SUBSTITUTE(SUBSTITUTE(SUBSTITUTE(LOWER(Z57&amp;""),"1","0"),"2","0"),"3","0"),"4","0"),"5","0"),"6","0"),"7","0"),"8","0"),"9","0")</f>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jan",""),"feb",""),"mar",""),"apr",""),"may",""),"jun",""),"jul",""),"aug",""),"sep",""),"oct",""),"nov",""),"dec",""),"hrs",""),"hr",""),"lt",""),"utc",""),"am",""),"pm",""),"rev",""),"ver",""),"b","a"),"c","a"),"d","a"),"e","a"),"f","a"),"g","a"),"h","a"),"i","a"),"j","a"),"k","a"),"l","a"),"m","a"),"n","a"),"o","a"),"p","a"),"q","a"),"r","a"),"s","a"),"t","a"),"u","a"),"v","a"),"w","a"),"x","a"),"y","a"),"z","a")</f>
        <v/>
      </c>
      <c r="BO57" s="61" t="str">
        <f aca="false">SUBSTITUTE(SUBSTITUTE(SUBSTITUTE(SUBSTITUTE(SUBSTITUTE(SUBSTITUTE(SUBSTITUTE(SUBSTITUTE(SUBSTITUTE(LOWER(W57&amp;""),"1","0"),"2","0"),"3","0"),"4","0"),"5","0"),"6","0"),"7","0"),"8","0"),"9","0")</f>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c>
      <c r="BQ57" s="61" t="n">
        <f aca="false">IFERROR(IF(AND(ISERROR(SEARCH(" mh"," "&amp;LOWER(W57))),ISNA(MATCH(LEFT(TRIM(BP57),255),{"0000a","000a","00a","0000aa","000aa","00.00.0000","00/00/0000","00-00-0000","0000-00-00","00.00.00","00/00/00","00-00-00","0.00.0000","0/00/0000","0-00-0000"},0)),OR(SUMPRODUCT(--ISNUMBER(SEARCH({"a0","a-0","a_0","a/0","a.0","a#0","0a","0-a","0_a","0/a"},BP57)))&gt;0,ISNUMBER(SEARCH("000000",BP57)))),1,0),0)</f>
        <v>0</v>
      </c>
      <c r="BR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supervisor",""),"inspector",""),"controller",""),"executive",""),"catering",""),"manager",""),"officer",""),"caterer",""),"station",""),"captain",""),"verified",""),"verifier",""),"checked",""),"senior",""),"leader",""),"cabin",""),"staff",""),"crew",""),"team",""),"duty",""),"lead",""),"head",""),"chef",""),"pasb",""),"mcat",""),"magcs",""),"qaqc",""),"ccic",""),"cic",""),"csm",""),"ops",""),"pic",""),"self",""),"qa",""),"qc",""),"by",""),"sr",""))</f>
        <v>0</v>
      </c>
      <c r="BS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supervisor",""),"inspector",""),"controller",""),"executive",""),"catering",""),"manager",""),"officer",""),"caterer",""),"station",""),"captain",""),"verified",""),"verifier",""),"checked",""),"senior",""),"leader",""),"cabin",""),"staff",""),"crew",""),"team",""),"duty",""),"lead",""),"head",""),"chef",""),"pasb",""),"mcat",""),"magcs",""),"qaqc",""),"ccic",""),"cic",""),"csm",""),"ops",""),"pic",""),"self",""),"qa",""),"qc",""),"by",""),"sr",""))</f>
        <v>0</v>
      </c>
      <c r="BT57" s="61"/>
      <c r="BU57" s="61"/>
      <c r="BV57" s="61" t="n">
        <f aca="false">IFERROR(IF(OR(SUMPRODUCT((LEN(BC57)-LEN(SUBSTITUTE(BC57," "&amp;L_NotLoaded&amp;" "," ")))/(LEN(L_NotLoaded)+1))&gt;SUMPRODUCT((LEN(BC57)-LEN(SUBSTITUTE(BC57," "&amp;L_NotLoadedNeg&amp;" "," ")))/(LEN(L_NotLoadedNeg)+1)),SUMPRODUCT((LEN(BD57)-LEN(SUBSTITUTE(BD57," "&amp;L_NotLoaded&amp;" "," ")))/(LEN(L_NotLoaded)+1))&gt;SUMPRODUCT((LEN(BD57)-LEN(SUBSTITUTE(BD57," "&amp;L_NotLoadedNeg&amp;" "," ")))/(LEN(L_NotLoadedNeg)+1))),1,0),0)</f>
        <v>0</v>
      </c>
      <c r="BW57" s="61"/>
      <c r="BX57" s="61"/>
      <c r="BY57" s="62" t="n">
        <f aca="false">IF(ISNUMBER(Flights!$AZ$6),MAX(Q57-UpliftWindowH/24,Flights!$AZ$6),Q57-UpliftWindowH/24)</f>
        <v>46304.3263888889</v>
      </c>
      <c r="BZ57" s="61" t="n">
        <f aca="false">IFERROR(IF(IF(TRIM(S57)="Link / file path",AND(LEN(TRIM(Z57))&gt;=5,SUMPRODUCT(--ISNUMBER(SEARCH({"http","www.","\\",":\",".pdf",".jpg",".jpeg",".png",".heic",".xls",".doc",".msg",".eml",".ppt",".txt",".zip"},Z57)))&gt;0),AND(ISERROR(FIND(" ",TRIM(Z57))),NOT(OR(LOWER(TRIM(Z57))=LOWER(Flights!$F$6),AND(LEFT(LOWER(TRIM(Z57)),2)="mh",(LEN(BN57)-LEN(SUBSTITUTE(BN57,"a","")))&lt;=2))),NOT(ISNUMBER(MATCH(LEFT(BN57,255),{"0000a","000a","00a","0000aa","000aa","00.00.0000","00/00/0000","00-00-0000","0000-00-00","00.00.00","00/00/00","00-00-00","0.00.0000","0/00/0000","0-00-0000"},0))),OR(AND((LEN(BN57)-LEN(SUBSTITUTE(BN57,"a","")))&gt;=1,(LEN(BN57)-LEN(SUBSTITUTE(BN57,"0","")))&gt;=2,SUMPRODUCT(--ISNUMBER(SEARCH({"a0","a-0","a_0","a/0","a.0","a#0","0a","0-a","0_a","0/a"},BN57)))&gt;0),AND((LEN(BN57)-LEN(SUBSTITUTE(BN57,"a","")))=0,(LEN(BN57)-LEN(SUBSTITUTE(BN57,"0","")))&gt;=5)))),1,0),0)</f>
        <v>0</v>
      </c>
    </row>
    <row r="58" customFormat="false" ht="39.75" hidden="false" customHeight="true" outlineLevel="0" collapsed="false">
      <c r="A58" s="57" t="s">
        <v>532</v>
      </c>
      <c r="B58" s="57" t="s">
        <v>198</v>
      </c>
      <c r="C58" s="57" t="str">
        <f aca="false">Flights!$F$6</f>
        <v>MH0727</v>
      </c>
      <c r="D58" s="58" t="n">
        <f aca="false">Flights!$D$6</f>
        <v>46304</v>
      </c>
      <c r="E58" s="57" t="str">
        <f aca="false">Flights!$G$6&amp;"-"&amp;Flights!$H$6</f>
        <v>KUL-CGK</v>
      </c>
      <c r="F58" s="57" t="str">
        <f aca="false">Flights!$K$6</f>
        <v>BC</v>
      </c>
      <c r="G58" s="57" t="s">
        <v>459</v>
      </c>
      <c r="H58" s="57" t="s">
        <v>460</v>
      </c>
      <c r="I58" s="57" t="s">
        <v>428</v>
      </c>
      <c r="J58" s="57" t="s">
        <v>465</v>
      </c>
      <c r="K58" s="67" t="s">
        <v>426</v>
      </c>
      <c r="L58" s="67" t="s">
        <v>462</v>
      </c>
      <c r="M58" s="67"/>
      <c r="N58" s="67" t="s">
        <v>383</v>
      </c>
      <c r="O58" s="67" t="s">
        <v>463</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60"/>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open",IF(AND(NOT(OR(LEN(AZ58)&lt;15,ISNUMBER(MATCH(AZ58,L_Placeholder,0)))),BK58=0,NOT(OR(LEN(AU58)&lt;2,ISNUMBER(MATCH(AU58,L_Placeholder,0)))),NOT(OR(LEN(AX58)&lt;2,ISNUMBER(MATCH(AX58,L_Placeholder,0)))),TRIM(AE58)&lt;&gt;TRIM(T58)),"N/A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missing",IF(OR(OR(LEN(AU58)&lt;2,ISNUMBER(MATCH(AU58,L_Placeholder,0))),BR58&lt;3),"INVALID – PIC missing or not a named person (a role such as QA / CSM is not a name)",IF(OR(LEN(AV58)&lt;2,ISNUMBER(MATCH(AV58,L_Placeholder,0))),"INVALID – result / assessment missing",IF(OR(OR(LEN(AW58)&lt;3,ISNUMBER(MATCH(AW58,L_Placeholder,0))),SUMPRODUCT(--ISNUMBER(SEARCH(" "&amp;L_EvidencePhrase&amp;" ",BD58)))&gt;0,BI58=1),"INVALID – evidence missing, placeholder or not yet on file",IF(ISNA(MATCH(TRIM(S58),L_EvidenceType,0)),"INVALID – choose the evidence type from the list (column S)",IF(BL58=0,"INVALID – evidence ID must be the record's ID only (e.g. SF-2210, IMG_2231, 1045521), or a link / path for links",IF(OR(OR(LEN(AX58)&lt;2,ISNUMBER(MATCH(AX58,L_Placeholder,0))),BS58&lt;3),"INVALID – verifier missing or not a named person (a role such as QA / CSM is not a name)",IF(OR(AX58=AU58,AND(LEN(AU58)&gt;=4,ISNUMBER(SEARCH(AU58,AX58))),AND(LEN(AX58)&gt;=4,ISNUMBER(SEARCH(AX58,AU58)))),"INVALID – verifier must be a different, named person (not the PIC or a role)",IF(BH58=1,"INVALID – result not yet available (awaiting / TBC)",IF(BV58=1,"INVALID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future",IF(AND(ISNUMBER(BY58),AG58&lt;BY58),IF(H58="Physical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IF(ISNA(MATCH(TRIM(S58),L_EvidenceType,0)),0,BZ58)</f>
        <v>0</v>
      </c>
      <c r="BM58" s="61" t="str">
        <f aca="false">SUBSTITUTE(SUBSTITUTE(SUBSTITUTE(SUBSTITUTE(SUBSTITUTE(SUBSTITUTE(SUBSTITUTE(SUBSTITUTE(SUBSTITUTE(LOWER(Z58&amp;""),"1","0"),"2","0"),"3","0"),"4","0"),"5","0"),"6","0"),"7","0"),"8","0"),"9","0")</f>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jan",""),"feb",""),"mar",""),"apr",""),"may",""),"jun",""),"jul",""),"aug",""),"sep",""),"oct",""),"nov",""),"dec",""),"hrs",""),"hr",""),"lt",""),"utc",""),"am",""),"pm",""),"rev",""),"ver",""),"b","a"),"c","a"),"d","a"),"e","a"),"f","a"),"g","a"),"h","a"),"i","a"),"j","a"),"k","a"),"l","a"),"m","a"),"n","a"),"o","a"),"p","a"),"q","a"),"r","a"),"s","a"),"t","a"),"u","a"),"v","a"),"w","a"),"x","a"),"y","a"),"z","a")</f>
        <v/>
      </c>
      <c r="BO58" s="61" t="str">
        <f aca="false">SUBSTITUTE(SUBSTITUTE(SUBSTITUTE(SUBSTITUTE(SUBSTITUTE(SUBSTITUTE(SUBSTITUTE(SUBSTITUTE(SUBSTITUTE(LOWER(W58&amp;""),"1","0"),"2","0"),"3","0"),"4","0"),"5","0"),"6","0"),"7","0"),"8","0"),"9","0")</f>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c>
      <c r="BQ58" s="61" t="n">
        <f aca="false">IFERROR(IF(AND(ISERROR(SEARCH(" mh"," "&amp;LOWER(W58))),ISNA(MATCH(LEFT(TRIM(BP58),255),{"0000a","000a","00a","0000aa","000aa","00.00.0000","00/00/0000","00-00-0000","0000-00-00","00.00.00","00/00/00","00-00-00","0.00.0000","0/00/0000","0-00-0000"},0)),OR(SUMPRODUCT(--ISNUMBER(SEARCH({"a0","a-0","a_0","a/0","a.0","a#0","0a","0-a","0_a","0/a"},BP58)))&gt;0,ISNUMBER(SEARCH("000000",BP58)))),1,0),0)</f>
        <v>0</v>
      </c>
      <c r="BR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supervisor",""),"inspector",""),"controller",""),"executive",""),"catering",""),"manager",""),"officer",""),"caterer",""),"station",""),"captain",""),"verified",""),"verifier",""),"checked",""),"senior",""),"leader",""),"cabin",""),"staff",""),"crew",""),"team",""),"duty",""),"lead",""),"head",""),"chef",""),"pasb",""),"mcat",""),"magcs",""),"qaqc",""),"ccic",""),"cic",""),"csm",""),"ops",""),"pic",""),"self",""),"qa",""),"qc",""),"by",""),"sr",""))</f>
        <v>0</v>
      </c>
      <c r="BS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supervisor",""),"inspector",""),"controller",""),"executive",""),"catering",""),"manager",""),"officer",""),"caterer",""),"station",""),"captain",""),"verified",""),"verifier",""),"checked",""),"senior",""),"leader",""),"cabin",""),"staff",""),"crew",""),"team",""),"duty",""),"lead",""),"head",""),"chef",""),"pasb",""),"mcat",""),"magcs",""),"qaqc",""),"ccic",""),"cic",""),"csm",""),"ops",""),"pic",""),"self",""),"qa",""),"qc",""),"by",""),"sr",""))</f>
        <v>0</v>
      </c>
      <c r="BT58" s="61"/>
      <c r="BU58" s="61"/>
      <c r="BV58" s="61" t="n">
        <f aca="false">IFERROR(IF(OR(SUMPRODUCT((LEN(BC58)-LEN(SUBSTITUTE(BC58," "&amp;L_NotLoaded&amp;" "," ")))/(LEN(L_NotLoaded)+1))&gt;SUMPRODUCT((LEN(BC58)-LEN(SUBSTITUTE(BC58," "&amp;L_NotLoadedNeg&amp;" "," ")))/(LEN(L_NotLoadedNeg)+1)),SUMPRODUCT((LEN(BD58)-LEN(SUBSTITUTE(BD58," "&amp;L_NotLoaded&amp;" "," ")))/(LEN(L_NotLoaded)+1))&gt;SUMPRODUCT((LEN(BD58)-LEN(SUBSTITUTE(BD58," "&amp;L_NotLoadedNeg&amp;" "," ")))/(LEN(L_NotLoadedNeg)+1))),1,0),0)</f>
        <v>0</v>
      </c>
      <c r="BW58" s="61"/>
      <c r="BX58" s="61"/>
      <c r="BY58" s="62" t="n">
        <f aca="false">IF(ISNUMBER(Flights!$AZ$6),MAX(Q58-UpliftWindowH/24,Flights!$AZ$6),Q58-UpliftWindowH/24)</f>
        <v>46304.3263888889</v>
      </c>
      <c r="BZ58" s="61" t="n">
        <f aca="false">IFERROR(IF(IF(TRIM(S58)="Link / file path",AND(LEN(TRIM(Z58))&gt;=5,SUMPRODUCT(--ISNUMBER(SEARCH({"http","www.","\\",":\",".pdf",".jpg",".jpeg",".png",".heic",".xls",".doc",".msg",".eml",".ppt",".txt",".zip"},Z58)))&gt;0),AND(ISERROR(FIND(" ",TRIM(Z58))),NOT(OR(LOWER(TRIM(Z58))=LOWER(Flights!$F$6),AND(LEFT(LOWER(TRIM(Z58)),2)="mh",(LEN(BN58)-LEN(SUBSTITUTE(BN58,"a","")))&lt;=2))),NOT(ISNUMBER(MATCH(LEFT(BN58,255),{"0000a","000a","00a","0000aa","000aa","00.00.0000","00/00/0000","00-00-0000","0000-00-00","00.00.00","00/00/00","00-00-00","0.00.0000","0/00/0000","0-00-0000"},0))),OR(AND((LEN(BN58)-LEN(SUBSTITUTE(BN58,"a","")))&gt;=1,(LEN(BN58)-LEN(SUBSTITUTE(BN58,"0","")))&gt;=2,SUMPRODUCT(--ISNUMBER(SEARCH({"a0","a-0","a_0","a/0","a.0","a#0","0a","0-a","0_a","0/a"},BN58)))&gt;0),AND((LEN(BN58)-LEN(SUBSTITUTE(BN58,"a","")))=0,(LEN(BN58)-LEN(SUBSTITUTE(BN58,"0","")))&gt;=5)))),1,0),0)</f>
        <v>0</v>
      </c>
    </row>
    <row r="59" customFormat="false" ht="41.25" hidden="false" customHeight="true" outlineLevel="0" collapsed="false">
      <c r="A59" s="57" t="s">
        <v>533</v>
      </c>
      <c r="B59" s="57" t="s">
        <v>198</v>
      </c>
      <c r="C59" s="57" t="str">
        <f aca="false">Flights!$F$6</f>
        <v>MH0727</v>
      </c>
      <c r="D59" s="58" t="n">
        <f aca="false">Flights!$D$6</f>
        <v>46304</v>
      </c>
      <c r="E59" s="57" t="str">
        <f aca="false">Flights!$G$6&amp;"-"&amp;Flights!$H$6</f>
        <v>KUL-CGK</v>
      </c>
      <c r="F59" s="57" t="str">
        <f aca="false">Flights!$K$6</f>
        <v>BC</v>
      </c>
      <c r="G59" s="57" t="s">
        <v>459</v>
      </c>
      <c r="H59" s="57" t="s">
        <v>460</v>
      </c>
      <c r="I59" s="57" t="s">
        <v>440</v>
      </c>
      <c r="J59" s="57" t="s">
        <v>534</v>
      </c>
      <c r="K59" s="67" t="s">
        <v>495</v>
      </c>
      <c r="L59" s="67" t="s">
        <v>496</v>
      </c>
      <c r="M59" s="67" t="s">
        <v>451</v>
      </c>
      <c r="N59" s="67" t="s">
        <v>383</v>
      </c>
      <c r="O59" s="67" t="s">
        <v>535</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60"/>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open",IF(AND(NOT(OR(LEN(AZ59)&lt;15,ISNUMBER(MATCH(AZ59,L_Placeholder,0)))),BK59=0,NOT(OR(LEN(AU59)&lt;2,ISNUMBER(MATCH(AU59,L_Placeholder,0)))),NOT(OR(LEN(AX59)&lt;2,ISNUMBER(MATCH(AX59,L_Placeholder,0)))),TRIM(AE59)&lt;&gt;TRIM(T59)),"N/A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missing",IF(OR(OR(LEN(AU59)&lt;2,ISNUMBER(MATCH(AU59,L_Placeholder,0))),BR59&lt;3),"INVALID – PIC missing or not a named person (a role such as QA / CSM is not a name)",IF(OR(LEN(AV59)&lt;2,ISNUMBER(MATCH(AV59,L_Placeholder,0))),"INVALID – result / assessment missing",IF(OR(OR(LEN(AW59)&lt;3,ISNUMBER(MATCH(AW59,L_Placeholder,0))),SUMPRODUCT(--ISNUMBER(SEARCH(" "&amp;L_EvidencePhrase&amp;" ",BD59)))&gt;0,BI59=1),"INVALID – evidence missing, placeholder or not yet on file",IF(ISNA(MATCH(TRIM(S59),L_EvidenceType,0)),"INVALID – choose the evidence type from the list (column S)",IF(BL59=0,"INVALID – evidence ID must be the record's ID only (e.g. SF-2210, IMG_2231, 1045521), or a link / path for links",IF(OR(OR(LEN(AX59)&lt;2,ISNUMBER(MATCH(AX59,L_Placeholder,0))),BS59&lt;3),"INVALID – verifier missing or not a named person (a role such as QA / CSM is not a name)",IF(OR(AX59=AU59,AND(LEN(AU59)&gt;=4,ISNUMBER(SEARCH(AU59,AX59))),AND(LEN(AX59)&gt;=4,ISNUMBER(SEARCH(AX59,AU59)))),"INVALID – verifier must be a different, named person (not the PIC or a role)",IF(BH59=1,"INVALID – result not yet available (awaiting / TBC)",IF(BV59=1,"INVALID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future",IF(AND(ISNUMBER(BY59),AG59&lt;BY59),IF(H59="Physical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IF(ISNA(MATCH(TRIM(S59),L_EvidenceType,0)),0,BZ59)</f>
        <v>0</v>
      </c>
      <c r="BM59" s="61" t="str">
        <f aca="false">SUBSTITUTE(SUBSTITUTE(SUBSTITUTE(SUBSTITUTE(SUBSTITUTE(SUBSTITUTE(SUBSTITUTE(SUBSTITUTE(SUBSTITUTE(LOWER(Z59&amp;""),"1","0"),"2","0"),"3","0"),"4","0"),"5","0"),"6","0"),"7","0"),"8","0"),"9","0")</f>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jan",""),"feb",""),"mar",""),"apr",""),"may",""),"jun",""),"jul",""),"aug",""),"sep",""),"oct",""),"nov",""),"dec",""),"hrs",""),"hr",""),"lt",""),"utc",""),"am",""),"pm",""),"rev",""),"ver",""),"b","a"),"c","a"),"d","a"),"e","a"),"f","a"),"g","a"),"h","a"),"i","a"),"j","a"),"k","a"),"l","a"),"m","a"),"n","a"),"o","a"),"p","a"),"q","a"),"r","a"),"s","a"),"t","a"),"u","a"),"v","a"),"w","a"),"x","a"),"y","a"),"z","a")</f>
        <v/>
      </c>
      <c r="BO59" s="61" t="str">
        <f aca="false">SUBSTITUTE(SUBSTITUTE(SUBSTITUTE(SUBSTITUTE(SUBSTITUTE(SUBSTITUTE(SUBSTITUTE(SUBSTITUTE(SUBSTITUTE(LOWER(W59&amp;""),"1","0"),"2","0"),"3","0"),"4","0"),"5","0"),"6","0"),"7","0"),"8","0"),"9","0")</f>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c>
      <c r="BQ59" s="61" t="n">
        <f aca="false">IFERROR(IF(AND(ISERROR(SEARCH(" mh"," "&amp;LOWER(W59))),ISNA(MATCH(LEFT(TRIM(BP59),255),{"0000a","000a","00a","0000aa","000aa","00.00.0000","00/00/0000","00-00-0000","0000-00-00","00.00.00","00/00/00","00-00-00","0.00.0000","0/00/0000","0-00-0000"},0)),OR(SUMPRODUCT(--ISNUMBER(SEARCH({"a0","a-0","a_0","a/0","a.0","a#0","0a","0-a","0_a","0/a"},BP59)))&gt;0,ISNUMBER(SEARCH("000000",BP59)))),1,0),0)</f>
        <v>0</v>
      </c>
      <c r="BR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supervisor",""),"inspector",""),"controller",""),"executive",""),"catering",""),"manager",""),"officer",""),"caterer",""),"station",""),"captain",""),"verified",""),"verifier",""),"checked",""),"senior",""),"leader",""),"cabin",""),"staff",""),"crew",""),"team",""),"duty",""),"lead",""),"head",""),"chef",""),"pasb",""),"mcat",""),"magcs",""),"qaqc",""),"ccic",""),"cic",""),"csm",""),"ops",""),"pic",""),"self",""),"qa",""),"qc",""),"by",""),"sr",""))</f>
        <v>0</v>
      </c>
      <c r="BS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supervisor",""),"inspector",""),"controller",""),"executive",""),"catering",""),"manager",""),"officer",""),"caterer",""),"station",""),"captain",""),"verified",""),"verifier",""),"checked",""),"senior",""),"leader",""),"cabin",""),"staff",""),"crew",""),"team",""),"duty",""),"lead",""),"head",""),"chef",""),"pasb",""),"mcat",""),"magcs",""),"qaqc",""),"ccic",""),"cic",""),"csm",""),"ops",""),"pic",""),"self",""),"qa",""),"qc",""),"by",""),"sr",""))</f>
        <v>0</v>
      </c>
      <c r="BT59" s="61"/>
      <c r="BU59" s="61"/>
      <c r="BV59" s="61" t="n">
        <f aca="false">IFERROR(IF(OR(SUMPRODUCT((LEN(BC59)-LEN(SUBSTITUTE(BC59," "&amp;L_NotLoaded&amp;" "," ")))/(LEN(L_NotLoaded)+1))&gt;SUMPRODUCT((LEN(BC59)-LEN(SUBSTITUTE(BC59," "&amp;L_NotLoadedNeg&amp;" "," ")))/(LEN(L_NotLoadedNeg)+1)),SUMPRODUCT((LEN(BD59)-LEN(SUBSTITUTE(BD59," "&amp;L_NotLoaded&amp;" "," ")))/(LEN(L_NotLoaded)+1))&gt;SUMPRODUCT((LEN(BD59)-LEN(SUBSTITUTE(BD59," "&amp;L_NotLoadedNeg&amp;" "," ")))/(LEN(L_NotLoadedNeg)+1))),1,0),0)</f>
        <v>0</v>
      </c>
      <c r="BW59" s="61"/>
      <c r="BX59" s="61"/>
      <c r="BY59" s="62" t="n">
        <f aca="false">IF(ISNUMBER(Flights!$AZ$6),MAX(Q59-UpliftWindowH/24,Flights!$AZ$6),Q59-UpliftWindowH/24)</f>
        <v>46304.3263888889</v>
      </c>
      <c r="BZ59" s="61" t="n">
        <f aca="false">IFERROR(IF(IF(TRIM(S59)="Link / file path",AND(LEN(TRIM(Z59))&gt;=5,SUMPRODUCT(--ISNUMBER(SEARCH({"http","www.","\\",":\",".pdf",".jpg",".jpeg",".png",".heic",".xls",".doc",".msg",".eml",".ppt",".txt",".zip"},Z59)))&gt;0),AND(ISERROR(FIND(" ",TRIM(Z59))),NOT(OR(LOWER(TRIM(Z59))=LOWER(Flights!$F$6),AND(LEFT(LOWER(TRIM(Z59)),2)="mh",(LEN(BN59)-LEN(SUBSTITUTE(BN59,"a","")))&lt;=2))),NOT(ISNUMBER(MATCH(LEFT(BN59,255),{"0000a","000a","00a","0000aa","000aa","00.00.0000","00/00/0000","00-00-0000","0000-00-00","00.00.00","00/00/00","00-00-00","0.00.0000","0/00/0000","0-00-0000"},0))),OR(AND((LEN(BN59)-LEN(SUBSTITUTE(BN59,"a","")))&gt;=1,(LEN(BN59)-LEN(SUBSTITUTE(BN59,"0","")))&gt;=2,SUMPRODUCT(--ISNUMBER(SEARCH({"a0","a-0","a_0","a/0","a.0","a#0","0a","0-a","0_a","0/a"},BN59)))&gt;0),AND((LEN(BN59)-LEN(SUBSTITUTE(BN59,"a","")))=0,(LEN(BN59)-LEN(SUBSTITUTE(BN59,"0","")))&gt;=5)))),1,0),0)</f>
        <v>0</v>
      </c>
    </row>
    <row r="60" customFormat="false" ht="39.75" hidden="false" customHeight="true" outlineLevel="0" collapsed="false">
      <c r="A60" s="57" t="s">
        <v>536</v>
      </c>
      <c r="B60" s="57" t="s">
        <v>198</v>
      </c>
      <c r="C60" s="57" t="str">
        <f aca="false">Flights!$F$6</f>
        <v>MH0727</v>
      </c>
      <c r="D60" s="58" t="n">
        <f aca="false">Flights!$D$6</f>
        <v>46304</v>
      </c>
      <c r="E60" s="57" t="str">
        <f aca="false">Flights!$G$6&amp;"-"&amp;Flights!$H$6</f>
        <v>KUL-CGK</v>
      </c>
      <c r="F60" s="57" t="str">
        <f aca="false">Flights!$K$6</f>
        <v>BC</v>
      </c>
      <c r="G60" s="57" t="s">
        <v>459</v>
      </c>
      <c r="H60" s="57" t="s">
        <v>460</v>
      </c>
      <c r="I60" s="57" t="s">
        <v>499</v>
      </c>
      <c r="J60" s="57" t="s">
        <v>537</v>
      </c>
      <c r="K60" s="67" t="s">
        <v>501</v>
      </c>
      <c r="L60" s="67" t="s">
        <v>502</v>
      </c>
      <c r="M60" s="67" t="s">
        <v>451</v>
      </c>
      <c r="N60" s="67" t="s">
        <v>383</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60"/>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open",IF(AND(NOT(OR(LEN(AZ60)&lt;15,ISNUMBER(MATCH(AZ60,L_Placeholder,0)))),BK60=0,NOT(OR(LEN(AU60)&lt;2,ISNUMBER(MATCH(AU60,L_Placeholder,0)))),NOT(OR(LEN(AX60)&lt;2,ISNUMBER(MATCH(AX60,L_Placeholder,0)))),TRIM(AE60)&lt;&gt;TRIM(T60)),"N/A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missing",IF(OR(OR(LEN(AU60)&lt;2,ISNUMBER(MATCH(AU60,L_Placeholder,0))),BR60&lt;3),"INVALID – PIC missing or not a named person (a role such as QA / CSM is not a name)",IF(OR(LEN(AV60)&lt;2,ISNUMBER(MATCH(AV60,L_Placeholder,0))),"INVALID – result / assessment missing",IF(OR(OR(LEN(AW60)&lt;3,ISNUMBER(MATCH(AW60,L_Placeholder,0))),SUMPRODUCT(--ISNUMBER(SEARCH(" "&amp;L_EvidencePhrase&amp;" ",BD60)))&gt;0,BI60=1),"INVALID – evidence missing, placeholder or not yet on file",IF(ISNA(MATCH(TRIM(S60),L_EvidenceType,0)),"INVALID – choose the evidence type from the list (column S)",IF(BL60=0,"INVALID – evidence ID must be the record's ID only (e.g. SF-2210, IMG_2231, 1045521), or a link / path for links",IF(OR(OR(LEN(AX60)&lt;2,ISNUMBER(MATCH(AX60,L_Placeholder,0))),BS60&lt;3),"INVALID – verifier missing or not a named person (a role such as QA / CSM is not a name)",IF(OR(AX60=AU60,AND(LEN(AU60)&gt;=4,ISNUMBER(SEARCH(AU60,AX60))),AND(LEN(AX60)&gt;=4,ISNUMBER(SEARCH(AX60,AU60)))),"INVALID – verifier must be a different, named person (not the PIC or a role)",IF(BH60=1,"INVALID – result not yet available (awaiting / TBC)",IF(BV60=1,"INVALID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future",IF(AND(ISNUMBER(BY60),AG60&lt;BY60),IF(H60="Physical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IF(ISNA(MATCH(TRIM(S60),L_EvidenceType,0)),0,BZ60)</f>
        <v>0</v>
      </c>
      <c r="BM60" s="61" t="str">
        <f aca="false">SUBSTITUTE(SUBSTITUTE(SUBSTITUTE(SUBSTITUTE(SUBSTITUTE(SUBSTITUTE(SUBSTITUTE(SUBSTITUTE(SUBSTITUTE(LOWER(Z60&amp;""),"1","0"),"2","0"),"3","0"),"4","0"),"5","0"),"6","0"),"7","0"),"8","0"),"9","0")</f>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jan",""),"feb",""),"mar",""),"apr",""),"may",""),"jun",""),"jul",""),"aug",""),"sep",""),"oct",""),"nov",""),"dec",""),"hrs",""),"hr",""),"lt",""),"utc",""),"am",""),"pm",""),"rev",""),"ver",""),"b","a"),"c","a"),"d","a"),"e","a"),"f","a"),"g","a"),"h","a"),"i","a"),"j","a"),"k","a"),"l","a"),"m","a"),"n","a"),"o","a"),"p","a"),"q","a"),"r","a"),"s","a"),"t","a"),"u","a"),"v","a"),"w","a"),"x","a"),"y","a"),"z","a")</f>
        <v/>
      </c>
      <c r="BO60" s="61" t="str">
        <f aca="false">SUBSTITUTE(SUBSTITUTE(SUBSTITUTE(SUBSTITUTE(SUBSTITUTE(SUBSTITUTE(SUBSTITUTE(SUBSTITUTE(SUBSTITUTE(LOWER(W60&amp;""),"1","0"),"2","0"),"3","0"),"4","0"),"5","0"),"6","0"),"7","0"),"8","0"),"9","0")</f>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c>
      <c r="BQ60" s="61" t="n">
        <f aca="false">IFERROR(IF(AND(ISERROR(SEARCH(" mh"," "&amp;LOWER(W60))),ISNA(MATCH(LEFT(TRIM(BP60),255),{"0000a","000a","00a","0000aa","000aa","00.00.0000","00/00/0000","00-00-0000","0000-00-00","00.00.00","00/00/00","00-00-00","0.00.0000","0/00/0000","0-00-0000"},0)),OR(SUMPRODUCT(--ISNUMBER(SEARCH({"a0","a-0","a_0","a/0","a.0","a#0","0a","0-a","0_a","0/a"},BP60)))&gt;0,ISNUMBER(SEARCH("000000",BP60)))),1,0),0)</f>
        <v>0</v>
      </c>
      <c r="BR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supervisor",""),"inspector",""),"controller",""),"executive",""),"catering",""),"manager",""),"officer",""),"caterer",""),"station",""),"captain",""),"verified",""),"verifier",""),"checked",""),"senior",""),"leader",""),"cabin",""),"staff",""),"crew",""),"team",""),"duty",""),"lead",""),"head",""),"chef",""),"pasb",""),"mcat",""),"magcs",""),"qaqc",""),"ccic",""),"cic",""),"csm",""),"ops",""),"pic",""),"self",""),"qa",""),"qc",""),"by",""),"sr",""))</f>
        <v>0</v>
      </c>
      <c r="BS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supervisor",""),"inspector",""),"controller",""),"executive",""),"catering",""),"manager",""),"officer",""),"caterer",""),"station",""),"captain",""),"verified",""),"verifier",""),"checked",""),"senior",""),"leader",""),"cabin",""),"staff",""),"crew",""),"team",""),"duty",""),"lead",""),"head",""),"chef",""),"pasb",""),"mcat",""),"magcs",""),"qaqc",""),"ccic",""),"cic",""),"csm",""),"ops",""),"pic",""),"self",""),"qa",""),"qc",""),"by",""),"sr",""))</f>
        <v>0</v>
      </c>
      <c r="BT60" s="61"/>
      <c r="BU60" s="61"/>
      <c r="BV60" s="61" t="n">
        <f aca="false">IFERROR(IF(OR(SUMPRODUCT((LEN(BC60)-LEN(SUBSTITUTE(BC60," "&amp;L_NotLoaded&amp;" "," ")))/(LEN(L_NotLoaded)+1))&gt;SUMPRODUCT((LEN(BC60)-LEN(SUBSTITUTE(BC60," "&amp;L_NotLoadedNeg&amp;" "," ")))/(LEN(L_NotLoadedNeg)+1)),SUMPRODUCT((LEN(BD60)-LEN(SUBSTITUTE(BD60," "&amp;L_NotLoaded&amp;" "," ")))/(LEN(L_NotLoaded)+1))&gt;SUMPRODUCT((LEN(BD60)-LEN(SUBSTITUTE(BD60," "&amp;L_NotLoadedNeg&amp;" "," ")))/(LEN(L_NotLoadedNeg)+1))),1,0),0)</f>
        <v>0</v>
      </c>
      <c r="BW60" s="61"/>
      <c r="BX60" s="61"/>
      <c r="BY60" s="62" t="n">
        <f aca="false">IF(ISNUMBER(Flights!$AZ$6),MAX(Q60-UpliftWindowH/24,Flights!$AZ$6),Q60-UpliftWindowH/24)</f>
        <v>46304.3263888889</v>
      </c>
      <c r="BZ60" s="61" t="n">
        <f aca="false">IFERROR(IF(IF(TRIM(S60)="Link / file path",AND(LEN(TRIM(Z60))&gt;=5,SUMPRODUCT(--ISNUMBER(SEARCH({"http","www.","\\",":\",".pdf",".jpg",".jpeg",".png",".heic",".xls",".doc",".msg",".eml",".ppt",".txt",".zip"},Z60)))&gt;0),AND(ISERROR(FIND(" ",TRIM(Z60))),NOT(OR(LOWER(TRIM(Z60))=LOWER(Flights!$F$6),AND(LEFT(LOWER(TRIM(Z60)),2)="mh",(LEN(BN60)-LEN(SUBSTITUTE(BN60,"a","")))&lt;=2))),NOT(ISNUMBER(MATCH(LEFT(BN60,255),{"0000a","000a","00a","0000aa","000aa","00.00.0000","00/00/0000","00-00-0000","0000-00-00","00.00.00","00/00/00","00-00-00","0.00.0000","0/00/0000","0-00-0000"},0))),OR(AND((LEN(BN60)-LEN(SUBSTITUTE(BN60,"a","")))&gt;=1,(LEN(BN60)-LEN(SUBSTITUTE(BN60,"0","")))&gt;=2,SUMPRODUCT(--ISNUMBER(SEARCH({"a0","a-0","a_0","a/0","a.0","a#0","0a","0-a","0_a","0/a"},BN60)))&gt;0),AND((LEN(BN60)-LEN(SUBSTITUTE(BN60,"a","")))=0,(LEN(BN60)-LEN(SUBSTITUTE(BN60,"0","")))&gt;=5)))),1,0),0)</f>
        <v>0</v>
      </c>
    </row>
    <row r="61" customFormat="false" ht="39.75" hidden="false" customHeight="true" outlineLevel="0" collapsed="false">
      <c r="A61" s="57" t="s">
        <v>538</v>
      </c>
      <c r="B61" s="57" t="s">
        <v>198</v>
      </c>
      <c r="C61" s="57" t="str">
        <f aca="false">Flights!$F$6</f>
        <v>MH0727</v>
      </c>
      <c r="D61" s="58" t="n">
        <f aca="false">Flights!$D$6</f>
        <v>46304</v>
      </c>
      <c r="E61" s="57" t="str">
        <f aca="false">Flights!$G$6&amp;"-"&amp;Flights!$H$6</f>
        <v>KUL-CGK</v>
      </c>
      <c r="F61" s="57" t="str">
        <f aca="false">Flights!$K$6</f>
        <v>BC</v>
      </c>
      <c r="G61" s="57" t="s">
        <v>459</v>
      </c>
      <c r="H61" s="57" t="s">
        <v>460</v>
      </c>
      <c r="I61" s="57" t="s">
        <v>499</v>
      </c>
      <c r="J61" s="57" t="s">
        <v>539</v>
      </c>
      <c r="K61" s="67" t="s">
        <v>501</v>
      </c>
      <c r="L61" s="67" t="s">
        <v>506</v>
      </c>
      <c r="M61" s="67" t="s">
        <v>451</v>
      </c>
      <c r="N61" s="67" t="s">
        <v>383</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60"/>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open",IF(AND(NOT(OR(LEN(AZ61)&lt;15,ISNUMBER(MATCH(AZ61,L_Placeholder,0)))),BK61=0,NOT(OR(LEN(AU61)&lt;2,ISNUMBER(MATCH(AU61,L_Placeholder,0)))),NOT(OR(LEN(AX61)&lt;2,ISNUMBER(MATCH(AX61,L_Placeholder,0)))),TRIM(AE61)&lt;&gt;TRIM(T61)),"N/A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missing",IF(OR(OR(LEN(AU61)&lt;2,ISNUMBER(MATCH(AU61,L_Placeholder,0))),BR61&lt;3),"INVALID – PIC missing or not a named person (a role such as QA / CSM is not a name)",IF(OR(LEN(AV61)&lt;2,ISNUMBER(MATCH(AV61,L_Placeholder,0))),"INVALID – result / assessment missing",IF(OR(OR(LEN(AW61)&lt;3,ISNUMBER(MATCH(AW61,L_Placeholder,0))),SUMPRODUCT(--ISNUMBER(SEARCH(" "&amp;L_EvidencePhrase&amp;" ",BD61)))&gt;0,BI61=1),"INVALID – evidence missing, placeholder or not yet on file",IF(ISNA(MATCH(TRIM(S61),L_EvidenceType,0)),"INVALID – choose the evidence type from the list (column S)",IF(BL61=0,"INVALID – evidence ID must be the record's ID only (e.g. SF-2210, IMG_2231, 1045521), or a link / path for links",IF(OR(OR(LEN(AX61)&lt;2,ISNUMBER(MATCH(AX61,L_Placeholder,0))),BS61&lt;3),"INVALID – verifier missing or not a named person (a role such as QA / CSM is not a name)",IF(OR(AX61=AU61,AND(LEN(AU61)&gt;=4,ISNUMBER(SEARCH(AU61,AX61))),AND(LEN(AX61)&gt;=4,ISNUMBER(SEARCH(AX61,AU61)))),"INVALID – verifier must be a different, named person (not the PIC or a role)",IF(BH61=1,"INVALID – result not yet available (awaiting / TBC)",IF(BV61=1,"INVALID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future",IF(AND(ISNUMBER(BY61),AG61&lt;BY61),IF(H61="Physical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IF(ISNA(MATCH(TRIM(S61),L_EvidenceType,0)),0,BZ61)</f>
        <v>0</v>
      </c>
      <c r="BM61" s="61" t="str">
        <f aca="false">SUBSTITUTE(SUBSTITUTE(SUBSTITUTE(SUBSTITUTE(SUBSTITUTE(SUBSTITUTE(SUBSTITUTE(SUBSTITUTE(SUBSTITUTE(LOWER(Z61&amp;""),"1","0"),"2","0"),"3","0"),"4","0"),"5","0"),"6","0"),"7","0"),"8","0"),"9","0")</f>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jan",""),"feb",""),"mar",""),"apr",""),"may",""),"jun",""),"jul",""),"aug",""),"sep",""),"oct",""),"nov",""),"dec",""),"hrs",""),"hr",""),"lt",""),"utc",""),"am",""),"pm",""),"rev",""),"ver",""),"b","a"),"c","a"),"d","a"),"e","a"),"f","a"),"g","a"),"h","a"),"i","a"),"j","a"),"k","a"),"l","a"),"m","a"),"n","a"),"o","a"),"p","a"),"q","a"),"r","a"),"s","a"),"t","a"),"u","a"),"v","a"),"w","a"),"x","a"),"y","a"),"z","a")</f>
        <v/>
      </c>
      <c r="BO61" s="61" t="str">
        <f aca="false">SUBSTITUTE(SUBSTITUTE(SUBSTITUTE(SUBSTITUTE(SUBSTITUTE(SUBSTITUTE(SUBSTITUTE(SUBSTITUTE(SUBSTITUTE(LOWER(W61&amp;""),"1","0"),"2","0"),"3","0"),"4","0"),"5","0"),"6","0"),"7","0"),"8","0"),"9","0")</f>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c>
      <c r="BQ61" s="61" t="n">
        <f aca="false">IFERROR(IF(AND(ISERROR(SEARCH(" mh"," "&amp;LOWER(W61))),ISNA(MATCH(LEFT(TRIM(BP61),255),{"0000a","000a","00a","0000aa","000aa","00.00.0000","00/00/0000","00-00-0000","0000-00-00","00.00.00","00/00/00","00-00-00","0.00.0000","0/00/0000","0-00-0000"},0)),OR(SUMPRODUCT(--ISNUMBER(SEARCH({"a0","a-0","a_0","a/0","a.0","a#0","0a","0-a","0_a","0/a"},BP61)))&gt;0,ISNUMBER(SEARCH("000000",BP61)))),1,0),0)</f>
        <v>0</v>
      </c>
      <c r="BR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supervisor",""),"inspector",""),"controller",""),"executive",""),"catering",""),"manager",""),"officer",""),"caterer",""),"station",""),"captain",""),"verified",""),"verifier",""),"checked",""),"senior",""),"leader",""),"cabin",""),"staff",""),"crew",""),"team",""),"duty",""),"lead",""),"head",""),"chef",""),"pasb",""),"mcat",""),"magcs",""),"qaqc",""),"ccic",""),"cic",""),"csm",""),"ops",""),"pic",""),"self",""),"qa",""),"qc",""),"by",""),"sr",""))</f>
        <v>0</v>
      </c>
      <c r="BS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supervisor",""),"inspector",""),"controller",""),"executive",""),"catering",""),"manager",""),"officer",""),"caterer",""),"station",""),"captain",""),"verified",""),"verifier",""),"checked",""),"senior",""),"leader",""),"cabin",""),"staff",""),"crew",""),"team",""),"duty",""),"lead",""),"head",""),"chef",""),"pasb",""),"mcat",""),"magcs",""),"qaqc",""),"ccic",""),"cic",""),"csm",""),"ops",""),"pic",""),"self",""),"qa",""),"qc",""),"by",""),"sr",""))</f>
        <v>0</v>
      </c>
      <c r="BT61" s="61"/>
      <c r="BU61" s="61"/>
      <c r="BV61" s="61" t="n">
        <f aca="false">IFERROR(IF(OR(SUMPRODUCT((LEN(BC61)-LEN(SUBSTITUTE(BC61," "&amp;L_NotLoaded&amp;" "," ")))/(LEN(L_NotLoaded)+1))&gt;SUMPRODUCT((LEN(BC61)-LEN(SUBSTITUTE(BC61," "&amp;L_NotLoadedNeg&amp;" "," ")))/(LEN(L_NotLoadedNeg)+1)),SUMPRODUCT((LEN(BD61)-LEN(SUBSTITUTE(BD61," "&amp;L_NotLoaded&amp;" "," ")))/(LEN(L_NotLoaded)+1))&gt;SUMPRODUCT((LEN(BD61)-LEN(SUBSTITUTE(BD61," "&amp;L_NotLoadedNeg&amp;" "," ")))/(LEN(L_NotLoadedNeg)+1))),1,0),0)</f>
        <v>0</v>
      </c>
      <c r="BW61" s="61"/>
      <c r="BX61" s="61"/>
      <c r="BY61" s="62" t="n">
        <f aca="false">IF(ISNUMBER(Flights!$AZ$6),MAX(Q61-UpliftWindowH/24,Flights!$AZ$6),Q61-UpliftWindowH/24)</f>
        <v>46304.3263888889</v>
      </c>
      <c r="BZ61" s="61" t="n">
        <f aca="false">IFERROR(IF(IF(TRIM(S61)="Link / file path",AND(LEN(TRIM(Z61))&gt;=5,SUMPRODUCT(--ISNUMBER(SEARCH({"http","www.","\\",":\",".pdf",".jpg",".jpeg",".png",".heic",".xls",".doc",".msg",".eml",".ppt",".txt",".zip"},Z61)))&gt;0),AND(ISERROR(FIND(" ",TRIM(Z61))),NOT(OR(LOWER(TRIM(Z61))=LOWER(Flights!$F$6),AND(LEFT(LOWER(TRIM(Z61)),2)="mh",(LEN(BN61)-LEN(SUBSTITUTE(BN61,"a","")))&lt;=2))),NOT(ISNUMBER(MATCH(LEFT(BN61,255),{"0000a","000a","00a","0000aa","000aa","00.00.0000","00/00/0000","00-00-0000","0000-00-00","00.00.00","00/00/00","00-00-00","0.00.0000","0/00/0000","0-00-0000"},0))),OR(AND((LEN(BN61)-LEN(SUBSTITUTE(BN61,"a","")))&gt;=1,(LEN(BN61)-LEN(SUBSTITUTE(BN61,"0","")))&gt;=2,SUMPRODUCT(--ISNUMBER(SEARCH({"a0","a-0","a_0","a/0","a.0","a#0","0a","0-a","0_a","0/a"},BN61)))&gt;0),AND((LEN(BN61)-LEN(SUBSTITUTE(BN61,"a","")))=0,(LEN(BN61)-LEN(SUBSTITUTE(BN61,"0","")))&gt;=5)))),1,0),0)</f>
        <v>0</v>
      </c>
    </row>
    <row r="62" customFormat="false" ht="39.75" hidden="false" customHeight="true" outlineLevel="0" collapsed="false">
      <c r="A62" s="57" t="s">
        <v>540</v>
      </c>
      <c r="B62" s="57" t="s">
        <v>198</v>
      </c>
      <c r="C62" s="57" t="str">
        <f aca="false">Flights!$F$6</f>
        <v>MH0727</v>
      </c>
      <c r="D62" s="58" t="n">
        <f aca="false">Flights!$D$6</f>
        <v>46304</v>
      </c>
      <c r="E62" s="57" t="str">
        <f aca="false">Flights!$G$6&amp;"-"&amp;Flights!$H$6</f>
        <v>KUL-CGK</v>
      </c>
      <c r="F62" s="57" t="str">
        <f aca="false">Flights!$K$6</f>
        <v>BC</v>
      </c>
      <c r="G62" s="57" t="s">
        <v>459</v>
      </c>
      <c r="H62" s="57" t="s">
        <v>460</v>
      </c>
      <c r="I62" s="57" t="s">
        <v>499</v>
      </c>
      <c r="J62" s="57" t="s">
        <v>541</v>
      </c>
      <c r="K62" s="67" t="s">
        <v>501</v>
      </c>
      <c r="L62" s="67" t="s">
        <v>509</v>
      </c>
      <c r="M62" s="67" t="s">
        <v>451</v>
      </c>
      <c r="N62" s="67" t="s">
        <v>383</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60"/>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open",IF(AND(NOT(OR(LEN(AZ62)&lt;15,ISNUMBER(MATCH(AZ62,L_Placeholder,0)))),BK62=0,NOT(OR(LEN(AU62)&lt;2,ISNUMBER(MATCH(AU62,L_Placeholder,0)))),NOT(OR(LEN(AX62)&lt;2,ISNUMBER(MATCH(AX62,L_Placeholder,0)))),TRIM(AE62)&lt;&gt;TRIM(T62)),"N/A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missing",IF(OR(OR(LEN(AU62)&lt;2,ISNUMBER(MATCH(AU62,L_Placeholder,0))),BR62&lt;3),"INVALID – PIC missing or not a named person (a role such as QA / CSM is not a name)",IF(OR(LEN(AV62)&lt;2,ISNUMBER(MATCH(AV62,L_Placeholder,0))),"INVALID – result / assessment missing",IF(OR(OR(LEN(AW62)&lt;3,ISNUMBER(MATCH(AW62,L_Placeholder,0))),SUMPRODUCT(--ISNUMBER(SEARCH(" "&amp;L_EvidencePhrase&amp;" ",BD62)))&gt;0,BI62=1),"INVALID – evidence missing, placeholder or not yet on file",IF(ISNA(MATCH(TRIM(S62),L_EvidenceType,0)),"INVALID – choose the evidence type from the list (column S)",IF(BL62=0,"INVALID – evidence ID must be the record's ID only (e.g. SF-2210, IMG_2231, 1045521), or a link / path for links",IF(OR(OR(LEN(AX62)&lt;2,ISNUMBER(MATCH(AX62,L_Placeholder,0))),BS62&lt;3),"INVALID – verifier missing or not a named person (a role such as QA / CSM is not a name)",IF(OR(AX62=AU62,AND(LEN(AU62)&gt;=4,ISNUMBER(SEARCH(AU62,AX62))),AND(LEN(AX62)&gt;=4,ISNUMBER(SEARCH(AX62,AU62)))),"INVALID – verifier must be a different, named person (not the PIC or a role)",IF(BH62=1,"INVALID – result not yet available (awaiting / TBC)",IF(BV62=1,"INVALID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future",IF(AND(ISNUMBER(BY62),AG62&lt;BY62),IF(H62="Physical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IF(ISNA(MATCH(TRIM(S62),L_EvidenceType,0)),0,BZ62)</f>
        <v>0</v>
      </c>
      <c r="BM62" s="61" t="str">
        <f aca="false">SUBSTITUTE(SUBSTITUTE(SUBSTITUTE(SUBSTITUTE(SUBSTITUTE(SUBSTITUTE(SUBSTITUTE(SUBSTITUTE(SUBSTITUTE(LOWER(Z62&amp;""),"1","0"),"2","0"),"3","0"),"4","0"),"5","0"),"6","0"),"7","0"),"8","0"),"9","0")</f>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jan",""),"feb",""),"mar",""),"apr",""),"may",""),"jun",""),"jul",""),"aug",""),"sep",""),"oct",""),"nov",""),"dec",""),"hrs",""),"hr",""),"lt",""),"utc",""),"am",""),"pm",""),"rev",""),"ver",""),"b","a"),"c","a"),"d","a"),"e","a"),"f","a"),"g","a"),"h","a"),"i","a"),"j","a"),"k","a"),"l","a"),"m","a"),"n","a"),"o","a"),"p","a"),"q","a"),"r","a"),"s","a"),"t","a"),"u","a"),"v","a"),"w","a"),"x","a"),"y","a"),"z","a")</f>
        <v/>
      </c>
      <c r="BO62" s="61" t="str">
        <f aca="false">SUBSTITUTE(SUBSTITUTE(SUBSTITUTE(SUBSTITUTE(SUBSTITUTE(SUBSTITUTE(SUBSTITUTE(SUBSTITUTE(SUBSTITUTE(LOWER(W62&amp;""),"1","0"),"2","0"),"3","0"),"4","0"),"5","0"),"6","0"),"7","0"),"8","0"),"9","0")</f>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c>
      <c r="BQ62" s="61" t="n">
        <f aca="false">IFERROR(IF(AND(ISERROR(SEARCH(" mh"," "&amp;LOWER(W62))),ISNA(MATCH(LEFT(TRIM(BP62),255),{"0000a","000a","00a","0000aa","000aa","00.00.0000","00/00/0000","00-00-0000","0000-00-00","00.00.00","00/00/00","00-00-00","0.00.0000","0/00/0000","0-00-0000"},0)),OR(SUMPRODUCT(--ISNUMBER(SEARCH({"a0","a-0","a_0","a/0","a.0","a#0","0a","0-a","0_a","0/a"},BP62)))&gt;0,ISNUMBER(SEARCH("000000",BP62)))),1,0),0)</f>
        <v>0</v>
      </c>
      <c r="BR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supervisor",""),"inspector",""),"controller",""),"executive",""),"catering",""),"manager",""),"officer",""),"caterer",""),"station",""),"captain",""),"verified",""),"verifier",""),"checked",""),"senior",""),"leader",""),"cabin",""),"staff",""),"crew",""),"team",""),"duty",""),"lead",""),"head",""),"chef",""),"pasb",""),"mcat",""),"magcs",""),"qaqc",""),"ccic",""),"cic",""),"csm",""),"ops",""),"pic",""),"self",""),"qa",""),"qc",""),"by",""),"sr",""))</f>
        <v>0</v>
      </c>
      <c r="BS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supervisor",""),"inspector",""),"controller",""),"executive",""),"catering",""),"manager",""),"officer",""),"caterer",""),"station",""),"captain",""),"verified",""),"verifier",""),"checked",""),"senior",""),"leader",""),"cabin",""),"staff",""),"crew",""),"team",""),"duty",""),"lead",""),"head",""),"chef",""),"pasb",""),"mcat",""),"magcs",""),"qaqc",""),"ccic",""),"cic",""),"csm",""),"ops",""),"pic",""),"self",""),"qa",""),"qc",""),"by",""),"sr",""))</f>
        <v>0</v>
      </c>
      <c r="BT62" s="61"/>
      <c r="BU62" s="61"/>
      <c r="BV62" s="61" t="n">
        <f aca="false">IFERROR(IF(OR(SUMPRODUCT((LEN(BC62)-LEN(SUBSTITUTE(BC62," "&amp;L_NotLoaded&amp;" "," ")))/(LEN(L_NotLoaded)+1))&gt;SUMPRODUCT((LEN(BC62)-LEN(SUBSTITUTE(BC62," "&amp;L_NotLoadedNeg&amp;" "," ")))/(LEN(L_NotLoadedNeg)+1)),SUMPRODUCT((LEN(BD62)-LEN(SUBSTITUTE(BD62," "&amp;L_NotLoaded&amp;" "," ")))/(LEN(L_NotLoaded)+1))&gt;SUMPRODUCT((LEN(BD62)-LEN(SUBSTITUTE(BD62," "&amp;L_NotLoadedNeg&amp;" "," ")))/(LEN(L_NotLoadedNeg)+1))),1,0),0)</f>
        <v>0</v>
      </c>
      <c r="BW62" s="61"/>
      <c r="BX62" s="61"/>
      <c r="BY62" s="62" t="n">
        <f aca="false">IF(ISNUMBER(Flights!$AZ$6),MAX(Q62-UpliftWindowH/24,Flights!$AZ$6),Q62-UpliftWindowH/24)</f>
        <v>46304.3263888889</v>
      </c>
      <c r="BZ62" s="61" t="n">
        <f aca="false">IFERROR(IF(IF(TRIM(S62)="Link / file path",AND(LEN(TRIM(Z62))&gt;=5,SUMPRODUCT(--ISNUMBER(SEARCH({"http","www.","\\",":\",".pdf",".jpg",".jpeg",".png",".heic",".xls",".doc",".msg",".eml",".ppt",".txt",".zip"},Z62)))&gt;0),AND(ISERROR(FIND(" ",TRIM(Z62))),NOT(OR(LOWER(TRIM(Z62))=LOWER(Flights!$F$6),AND(LEFT(LOWER(TRIM(Z62)),2)="mh",(LEN(BN62)-LEN(SUBSTITUTE(BN62,"a","")))&lt;=2))),NOT(ISNUMBER(MATCH(LEFT(BN62,255),{"0000a","000a","00a","0000aa","000aa","00.00.0000","00/00/0000","00-00-0000","0000-00-00","00.00.00","00/00/00","00-00-00","0.00.0000","0/00/0000","0-00-0000"},0))),OR(AND((LEN(BN62)-LEN(SUBSTITUTE(BN62,"a","")))&gt;=1,(LEN(BN62)-LEN(SUBSTITUTE(BN62,"0","")))&gt;=2,SUMPRODUCT(--ISNUMBER(SEARCH({"a0","a-0","a_0","a/0","a.0","a#0","0a","0-a","0_a","0/a"},BN62)))&gt;0),AND((LEN(BN62)-LEN(SUBSTITUTE(BN62,"a","")))=0,(LEN(BN62)-LEN(SUBSTITUTE(BN62,"0","")))&gt;=5)))),1,0),0)</f>
        <v>0</v>
      </c>
    </row>
    <row r="63" customFormat="false" ht="78.75" hidden="false" customHeight="true" outlineLevel="0" collapsed="false">
      <c r="A63" s="57" t="s">
        <v>542</v>
      </c>
      <c r="B63" s="57" t="s">
        <v>198</v>
      </c>
      <c r="C63" s="57" t="str">
        <f aca="false">Flights!$F$6</f>
        <v>MH0727</v>
      </c>
      <c r="D63" s="58" t="n">
        <f aca="false">Flights!$D$6</f>
        <v>46304</v>
      </c>
      <c r="E63" s="57" t="str">
        <f aca="false">Flights!$G$6&amp;"-"&amp;Flights!$H$6</f>
        <v>KUL-CGK</v>
      </c>
      <c r="F63" s="57" t="str">
        <f aca="false">Flights!$K$6</f>
        <v>BC</v>
      </c>
      <c r="G63" s="57" t="s">
        <v>459</v>
      </c>
      <c r="H63" s="57" t="s">
        <v>460</v>
      </c>
      <c r="I63" s="57" t="s">
        <v>499</v>
      </c>
      <c r="J63" s="57" t="s">
        <v>543</v>
      </c>
      <c r="K63" s="67" t="s">
        <v>501</v>
      </c>
      <c r="L63" s="67" t="s">
        <v>512</v>
      </c>
      <c r="M63" s="67" t="s">
        <v>451</v>
      </c>
      <c r="N63" s="67" t="s">
        <v>444</v>
      </c>
      <c r="O63" s="67" t="s">
        <v>544</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60"/>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open",IF(AND(NOT(OR(LEN(AZ63)&lt;15,ISNUMBER(MATCH(AZ63,L_Placeholder,0)))),BK63=0,NOT(OR(LEN(AU63)&lt;2,ISNUMBER(MATCH(AU63,L_Placeholder,0)))),NOT(OR(LEN(AX63)&lt;2,ISNUMBER(MATCH(AX63,L_Placeholder,0)))),TRIM(AE63)&lt;&gt;TRIM(T63)),"N/A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missing",IF(OR(OR(LEN(AU63)&lt;2,ISNUMBER(MATCH(AU63,L_Placeholder,0))),BR63&lt;3),"INVALID – PIC missing or not a named person (a role such as QA / CSM is not a name)",IF(OR(LEN(AV63)&lt;2,ISNUMBER(MATCH(AV63,L_Placeholder,0))),"INVALID – result / assessment missing",IF(OR(OR(LEN(AW63)&lt;3,ISNUMBER(MATCH(AW63,L_Placeholder,0))),SUMPRODUCT(--ISNUMBER(SEARCH(" "&amp;L_EvidencePhrase&amp;" ",BD63)))&gt;0,BI63=1),"INVALID – evidence missing, placeholder or not yet on file",IF(ISNA(MATCH(TRIM(S63),L_EvidenceType,0)),"INVALID – choose the evidence type from the list (column S)",IF(BL63=0,"INVALID – evidence ID must be the record's ID only (e.g. SF-2210, IMG_2231, 1045521), or a link / path for links",IF(OR(OR(LEN(AX63)&lt;2,ISNUMBER(MATCH(AX63,L_Placeholder,0))),BS63&lt;3),"INVALID – verifier missing or not a named person (a role such as QA / CSM is not a name)",IF(OR(AX63=AU63,AND(LEN(AU63)&gt;=4,ISNUMBER(SEARCH(AU63,AX63))),AND(LEN(AX63)&gt;=4,ISNUMBER(SEARCH(AX63,AU63)))),"INVALID – verifier must be a different, named person (not the PIC or a role)",IF(BH63=1,"INVALID – result not yet available (awaiting / TBC)",IF(BV63=1,"INVALID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future",IF(AND(ISNUMBER(BY63),AG63&lt;BY63),IF(H63="Physical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IF(ISNA(MATCH(TRIM(S63),L_EvidenceType,0)),0,BZ63)</f>
        <v>0</v>
      </c>
      <c r="BM63" s="61" t="str">
        <f aca="false">SUBSTITUTE(SUBSTITUTE(SUBSTITUTE(SUBSTITUTE(SUBSTITUTE(SUBSTITUTE(SUBSTITUTE(SUBSTITUTE(SUBSTITUTE(LOWER(Z63&amp;""),"1","0"),"2","0"),"3","0"),"4","0"),"5","0"),"6","0"),"7","0"),"8","0"),"9","0")</f>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jan",""),"feb",""),"mar",""),"apr",""),"may",""),"jun",""),"jul",""),"aug",""),"sep",""),"oct",""),"nov",""),"dec",""),"hrs",""),"hr",""),"lt",""),"utc",""),"am",""),"pm",""),"rev",""),"ver",""),"b","a"),"c","a"),"d","a"),"e","a"),"f","a"),"g","a"),"h","a"),"i","a"),"j","a"),"k","a"),"l","a"),"m","a"),"n","a"),"o","a"),"p","a"),"q","a"),"r","a"),"s","a"),"t","a"),"u","a"),"v","a"),"w","a"),"x","a"),"y","a"),"z","a")</f>
        <v/>
      </c>
      <c r="BO63" s="61" t="str">
        <f aca="false">SUBSTITUTE(SUBSTITUTE(SUBSTITUTE(SUBSTITUTE(SUBSTITUTE(SUBSTITUTE(SUBSTITUTE(SUBSTITUTE(SUBSTITUTE(LOWER(W63&amp;""),"1","0"),"2","0"),"3","0"),"4","0"),"5","0"),"6","0"),"7","0"),"8","0"),"9","0")</f>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c>
      <c r="BQ63" s="61" t="n">
        <f aca="false">IFERROR(IF(AND(ISERROR(SEARCH(" mh"," "&amp;LOWER(W63))),ISNA(MATCH(LEFT(TRIM(BP63),255),{"0000a","000a","00a","0000aa","000aa","00.00.0000","00/00/0000","00-00-0000","0000-00-00","00.00.00","00/00/00","00-00-00","0.00.0000","0/00/0000","0-00-0000"},0)),OR(SUMPRODUCT(--ISNUMBER(SEARCH({"a0","a-0","a_0","a/0","a.0","a#0","0a","0-a","0_a","0/a"},BP63)))&gt;0,ISNUMBER(SEARCH("000000",BP63)))),1,0),0)</f>
        <v>0</v>
      </c>
      <c r="BR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supervisor",""),"inspector",""),"controller",""),"executive",""),"catering",""),"manager",""),"officer",""),"caterer",""),"station",""),"captain",""),"verified",""),"verifier",""),"checked",""),"senior",""),"leader",""),"cabin",""),"staff",""),"crew",""),"team",""),"duty",""),"lead",""),"head",""),"chef",""),"pasb",""),"mcat",""),"magcs",""),"qaqc",""),"ccic",""),"cic",""),"csm",""),"ops",""),"pic",""),"self",""),"qa",""),"qc",""),"by",""),"sr",""))</f>
        <v>0</v>
      </c>
      <c r="BS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supervisor",""),"inspector",""),"controller",""),"executive",""),"catering",""),"manager",""),"officer",""),"caterer",""),"station",""),"captain",""),"verified",""),"verifier",""),"checked",""),"senior",""),"leader",""),"cabin",""),"staff",""),"crew",""),"team",""),"duty",""),"lead",""),"head",""),"chef",""),"pasb",""),"mcat",""),"magcs",""),"qaqc",""),"ccic",""),"cic",""),"csm",""),"ops",""),"pic",""),"self",""),"qa",""),"qc",""),"by",""),"sr",""))</f>
        <v>0</v>
      </c>
      <c r="BT63" s="61"/>
      <c r="BU63" s="61"/>
      <c r="BV63" s="61" t="n">
        <f aca="false">IFERROR(IF(OR(SUMPRODUCT((LEN(BC63)-LEN(SUBSTITUTE(BC63," "&amp;L_NotLoaded&amp;" "," ")))/(LEN(L_NotLoaded)+1))&gt;SUMPRODUCT((LEN(BC63)-LEN(SUBSTITUTE(BC63," "&amp;L_NotLoadedNeg&amp;" "," ")))/(LEN(L_NotLoadedNeg)+1)),SUMPRODUCT((LEN(BD63)-LEN(SUBSTITUTE(BD63," "&amp;L_NotLoaded&amp;" "," ")))/(LEN(L_NotLoaded)+1))&gt;SUMPRODUCT((LEN(BD63)-LEN(SUBSTITUTE(BD63," "&amp;L_NotLoadedNeg&amp;" "," ")))/(LEN(L_NotLoadedNeg)+1))),1,0),0)</f>
        <v>0</v>
      </c>
      <c r="BW63" s="61"/>
      <c r="BX63" s="61"/>
      <c r="BY63" s="62" t="n">
        <f aca="false">IF(ISNUMBER(Flights!$AZ$6),MAX(Q63-UpliftWindowH/24,Flights!$AZ$6),Q63-UpliftWindowH/24)</f>
        <v>46304.3263888889</v>
      </c>
      <c r="BZ63" s="61" t="n">
        <f aca="false">IFERROR(IF(IF(TRIM(S63)="Link / file path",AND(LEN(TRIM(Z63))&gt;=5,SUMPRODUCT(--ISNUMBER(SEARCH({"http","www.","\\",":\",".pdf",".jpg",".jpeg",".png",".heic",".xls",".doc",".msg",".eml",".ppt",".txt",".zip"},Z63)))&gt;0),AND(ISERROR(FIND(" ",TRIM(Z63))),NOT(OR(LOWER(TRIM(Z63))=LOWER(Flights!$F$6),AND(LEFT(LOWER(TRIM(Z63)),2)="mh",(LEN(BN63)-LEN(SUBSTITUTE(BN63,"a","")))&lt;=2))),NOT(ISNUMBER(MATCH(LEFT(BN63,255),{"0000a","000a","00a","0000aa","000aa","00.00.0000","00/00/0000","00-00-0000","0000-00-00","00.00.00","00/00/00","00-00-00","0.00.0000","0/00/0000","0-00-0000"},0))),OR(AND((LEN(BN63)-LEN(SUBSTITUTE(BN63,"a","")))&gt;=1,(LEN(BN63)-LEN(SUBSTITUTE(BN63,"0","")))&gt;=2,SUMPRODUCT(--ISNUMBER(SEARCH({"a0","a-0","a_0","a/0","a.0","a#0","0a","0-a","0_a","0/a"},BN63)))&gt;0),AND((LEN(BN63)-LEN(SUBSTITUTE(BN63,"a","")))=0,(LEN(BN63)-LEN(SUBSTITUTE(BN63,"0","")))&gt;=5)))),1,0),0)</f>
        <v>0</v>
      </c>
    </row>
    <row r="64" customFormat="false" ht="78.75" hidden="false" customHeight="true" outlineLevel="0" collapsed="false">
      <c r="A64" s="57" t="s">
        <v>545</v>
      </c>
      <c r="B64" s="57" t="s">
        <v>198</v>
      </c>
      <c r="C64" s="57" t="str">
        <f aca="false">Flights!$F$6</f>
        <v>MH0727</v>
      </c>
      <c r="D64" s="58" t="n">
        <f aca="false">Flights!$D$6</f>
        <v>46304</v>
      </c>
      <c r="E64" s="57" t="str">
        <f aca="false">Flights!$G$6&amp;"-"&amp;Flights!$H$6</f>
        <v>KUL-CGK</v>
      </c>
      <c r="F64" s="57" t="str">
        <f aca="false">Flights!$K$6</f>
        <v>BC</v>
      </c>
      <c r="G64" s="57" t="s">
        <v>459</v>
      </c>
      <c r="H64" s="57" t="s">
        <v>460</v>
      </c>
      <c r="I64" s="57" t="s">
        <v>499</v>
      </c>
      <c r="J64" s="57" t="s">
        <v>546</v>
      </c>
      <c r="K64" s="67" t="s">
        <v>501</v>
      </c>
      <c r="L64" s="67" t="s">
        <v>516</v>
      </c>
      <c r="M64" s="67" t="s">
        <v>451</v>
      </c>
      <c r="N64" s="67" t="s">
        <v>444</v>
      </c>
      <c r="O64" s="67" t="s">
        <v>544</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60"/>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open",IF(AND(NOT(OR(LEN(AZ64)&lt;15,ISNUMBER(MATCH(AZ64,L_Placeholder,0)))),BK64=0,NOT(OR(LEN(AU64)&lt;2,ISNUMBER(MATCH(AU64,L_Placeholder,0)))),NOT(OR(LEN(AX64)&lt;2,ISNUMBER(MATCH(AX64,L_Placeholder,0)))),TRIM(AE64)&lt;&gt;TRIM(T64)),"N/A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missing",IF(OR(OR(LEN(AU64)&lt;2,ISNUMBER(MATCH(AU64,L_Placeholder,0))),BR64&lt;3),"INVALID – PIC missing or not a named person (a role such as QA / CSM is not a name)",IF(OR(LEN(AV64)&lt;2,ISNUMBER(MATCH(AV64,L_Placeholder,0))),"INVALID – result / assessment missing",IF(OR(OR(LEN(AW64)&lt;3,ISNUMBER(MATCH(AW64,L_Placeholder,0))),SUMPRODUCT(--ISNUMBER(SEARCH(" "&amp;L_EvidencePhrase&amp;" ",BD64)))&gt;0,BI64=1),"INVALID – evidence missing, placeholder or not yet on file",IF(ISNA(MATCH(TRIM(S64),L_EvidenceType,0)),"INVALID – choose the evidence type from the list (column S)",IF(BL64=0,"INVALID – evidence ID must be the record's ID only (e.g. SF-2210, IMG_2231, 1045521), or a link / path for links",IF(OR(OR(LEN(AX64)&lt;2,ISNUMBER(MATCH(AX64,L_Placeholder,0))),BS64&lt;3),"INVALID – verifier missing or not a named person (a role such as QA / CSM is not a name)",IF(OR(AX64=AU64,AND(LEN(AU64)&gt;=4,ISNUMBER(SEARCH(AU64,AX64))),AND(LEN(AX64)&gt;=4,ISNUMBER(SEARCH(AX64,AU64)))),"INVALID – verifier must be a different, named person (not the PIC or a role)",IF(BH64=1,"INVALID – result not yet available (awaiting / TBC)",IF(BV64=1,"INVALID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future",IF(AND(ISNUMBER(BY64),AG64&lt;BY64),IF(H64="Physical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IF(ISNA(MATCH(TRIM(S64),L_EvidenceType,0)),0,BZ64)</f>
        <v>0</v>
      </c>
      <c r="BM64" s="61" t="str">
        <f aca="false">SUBSTITUTE(SUBSTITUTE(SUBSTITUTE(SUBSTITUTE(SUBSTITUTE(SUBSTITUTE(SUBSTITUTE(SUBSTITUTE(SUBSTITUTE(LOWER(Z64&amp;""),"1","0"),"2","0"),"3","0"),"4","0"),"5","0"),"6","0"),"7","0"),"8","0"),"9","0")</f>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jan",""),"feb",""),"mar",""),"apr",""),"may",""),"jun",""),"jul",""),"aug",""),"sep",""),"oct",""),"nov",""),"dec",""),"hrs",""),"hr",""),"lt",""),"utc",""),"am",""),"pm",""),"rev",""),"ver",""),"b","a"),"c","a"),"d","a"),"e","a"),"f","a"),"g","a"),"h","a"),"i","a"),"j","a"),"k","a"),"l","a"),"m","a"),"n","a"),"o","a"),"p","a"),"q","a"),"r","a"),"s","a"),"t","a"),"u","a"),"v","a"),"w","a"),"x","a"),"y","a"),"z","a")</f>
        <v/>
      </c>
      <c r="BO64" s="61" t="str">
        <f aca="false">SUBSTITUTE(SUBSTITUTE(SUBSTITUTE(SUBSTITUTE(SUBSTITUTE(SUBSTITUTE(SUBSTITUTE(SUBSTITUTE(SUBSTITUTE(LOWER(W64&amp;""),"1","0"),"2","0"),"3","0"),"4","0"),"5","0"),"6","0"),"7","0"),"8","0"),"9","0")</f>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c>
      <c r="BQ64" s="61" t="n">
        <f aca="false">IFERROR(IF(AND(ISERROR(SEARCH(" mh"," "&amp;LOWER(W64))),ISNA(MATCH(LEFT(TRIM(BP64),255),{"0000a","000a","00a","0000aa","000aa","00.00.0000","00/00/0000","00-00-0000","0000-00-00","00.00.00","00/00/00","00-00-00","0.00.0000","0/00/0000","0-00-0000"},0)),OR(SUMPRODUCT(--ISNUMBER(SEARCH({"a0","a-0","a_0","a/0","a.0","a#0","0a","0-a","0_a","0/a"},BP64)))&gt;0,ISNUMBER(SEARCH("000000",BP64)))),1,0),0)</f>
        <v>0</v>
      </c>
      <c r="BR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supervisor",""),"inspector",""),"controller",""),"executive",""),"catering",""),"manager",""),"officer",""),"caterer",""),"station",""),"captain",""),"verified",""),"verifier",""),"checked",""),"senior",""),"leader",""),"cabin",""),"staff",""),"crew",""),"team",""),"duty",""),"lead",""),"head",""),"chef",""),"pasb",""),"mcat",""),"magcs",""),"qaqc",""),"ccic",""),"cic",""),"csm",""),"ops",""),"pic",""),"self",""),"qa",""),"qc",""),"by",""),"sr",""))</f>
        <v>0</v>
      </c>
      <c r="BS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supervisor",""),"inspector",""),"controller",""),"executive",""),"catering",""),"manager",""),"officer",""),"caterer",""),"station",""),"captain",""),"verified",""),"verifier",""),"checked",""),"senior",""),"leader",""),"cabin",""),"staff",""),"crew",""),"team",""),"duty",""),"lead",""),"head",""),"chef",""),"pasb",""),"mcat",""),"magcs",""),"qaqc",""),"ccic",""),"cic",""),"csm",""),"ops",""),"pic",""),"self",""),"qa",""),"qc",""),"by",""),"sr",""))</f>
        <v>0</v>
      </c>
      <c r="BT64" s="61"/>
      <c r="BU64" s="61"/>
      <c r="BV64" s="61" t="n">
        <f aca="false">IFERROR(IF(OR(SUMPRODUCT((LEN(BC64)-LEN(SUBSTITUTE(BC64," "&amp;L_NotLoaded&amp;" "," ")))/(LEN(L_NotLoaded)+1))&gt;SUMPRODUCT((LEN(BC64)-LEN(SUBSTITUTE(BC64," "&amp;L_NotLoadedNeg&amp;" "," ")))/(LEN(L_NotLoadedNeg)+1)),SUMPRODUCT((LEN(BD64)-LEN(SUBSTITUTE(BD64," "&amp;L_NotLoaded&amp;" "," ")))/(LEN(L_NotLoaded)+1))&gt;SUMPRODUCT((LEN(BD64)-LEN(SUBSTITUTE(BD64," "&amp;L_NotLoadedNeg&amp;" "," ")))/(LEN(L_NotLoadedNeg)+1))),1,0),0)</f>
        <v>0</v>
      </c>
      <c r="BW64" s="61"/>
      <c r="BX64" s="61"/>
      <c r="BY64" s="62" t="n">
        <f aca="false">IF(ISNUMBER(Flights!$AZ$6),MAX(Q64-UpliftWindowH/24,Flights!$AZ$6),Q64-UpliftWindowH/24)</f>
        <v>46304.3263888889</v>
      </c>
      <c r="BZ64" s="61" t="n">
        <f aca="false">IFERROR(IF(IF(TRIM(S64)="Link / file path",AND(LEN(TRIM(Z64))&gt;=5,SUMPRODUCT(--ISNUMBER(SEARCH({"http","www.","\\",":\",".pdf",".jpg",".jpeg",".png",".heic",".xls",".doc",".msg",".eml",".ppt",".txt",".zip"},Z64)))&gt;0),AND(ISERROR(FIND(" ",TRIM(Z64))),NOT(OR(LOWER(TRIM(Z64))=LOWER(Flights!$F$6),AND(LEFT(LOWER(TRIM(Z64)),2)="mh",(LEN(BN64)-LEN(SUBSTITUTE(BN64,"a","")))&lt;=2))),NOT(ISNUMBER(MATCH(LEFT(BN64,255),{"0000a","000a","00a","0000aa","000aa","00.00.0000","00/00/0000","00-00-0000","0000-00-00","00.00.00","00/00/00","00-00-00","0.00.0000","0/00/0000","0-00-0000"},0))),OR(AND((LEN(BN64)-LEN(SUBSTITUTE(BN64,"a","")))&gt;=1,(LEN(BN64)-LEN(SUBSTITUTE(BN64,"0","")))&gt;=2,SUMPRODUCT(--ISNUMBER(SEARCH({"a0","a-0","a_0","a/0","a.0","a#0","0a","0-a","0_a","0/a"},BN64)))&gt;0),AND((LEN(BN64)-LEN(SUBSTITUTE(BN64,"a","")))=0,(LEN(BN64)-LEN(SUBSTITUTE(BN64,"0","")))&gt;=5)))),1,0),0)</f>
        <v>0</v>
      </c>
    </row>
    <row r="65" customFormat="false" ht="39.75" hidden="false" customHeight="true" outlineLevel="0" collapsed="false">
      <c r="A65" s="57" t="s">
        <v>547</v>
      </c>
      <c r="B65" s="57" t="s">
        <v>198</v>
      </c>
      <c r="C65" s="57" t="str">
        <f aca="false">Flights!$F$6</f>
        <v>MH0727</v>
      </c>
      <c r="D65" s="58" t="n">
        <f aca="false">Flights!$D$6</f>
        <v>46304</v>
      </c>
      <c r="E65" s="57" t="str">
        <f aca="false">Flights!$G$6&amp;"-"&amp;Flights!$H$6</f>
        <v>KUL-CGK</v>
      </c>
      <c r="F65" s="57" t="str">
        <f aca="false">Flights!$K$6</f>
        <v>BC</v>
      </c>
      <c r="G65" s="57" t="s">
        <v>459</v>
      </c>
      <c r="H65" s="57" t="s">
        <v>460</v>
      </c>
      <c r="I65" s="57" t="s">
        <v>499</v>
      </c>
      <c r="J65" s="57" t="s">
        <v>548</v>
      </c>
      <c r="K65" s="67" t="s">
        <v>519</v>
      </c>
      <c r="L65" s="67" t="s">
        <v>520</v>
      </c>
      <c r="M65" s="67" t="s">
        <v>451</v>
      </c>
      <c r="N65" s="67" t="s">
        <v>383</v>
      </c>
      <c r="O65" s="67" t="s">
        <v>549</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60"/>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open",IF(AND(NOT(OR(LEN(AZ65)&lt;15,ISNUMBER(MATCH(AZ65,L_Placeholder,0)))),BK65=0,NOT(OR(LEN(AU65)&lt;2,ISNUMBER(MATCH(AU65,L_Placeholder,0)))),NOT(OR(LEN(AX65)&lt;2,ISNUMBER(MATCH(AX65,L_Placeholder,0)))),TRIM(AE65)&lt;&gt;TRIM(T65)),"N/A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missing",IF(OR(OR(LEN(AU65)&lt;2,ISNUMBER(MATCH(AU65,L_Placeholder,0))),BR65&lt;3),"INVALID – PIC missing or not a named person (a role such as QA / CSM is not a name)",IF(OR(LEN(AV65)&lt;2,ISNUMBER(MATCH(AV65,L_Placeholder,0))),"INVALID – result / assessment missing",IF(OR(OR(LEN(AW65)&lt;3,ISNUMBER(MATCH(AW65,L_Placeholder,0))),SUMPRODUCT(--ISNUMBER(SEARCH(" "&amp;L_EvidencePhrase&amp;" ",BD65)))&gt;0,BI65=1),"INVALID – evidence missing, placeholder or not yet on file",IF(ISNA(MATCH(TRIM(S65),L_EvidenceType,0)),"INVALID – choose the evidence type from the list (column S)",IF(BL65=0,"INVALID – evidence ID must be the record's ID only (e.g. SF-2210, IMG_2231, 1045521), or a link / path for links",IF(OR(OR(LEN(AX65)&lt;2,ISNUMBER(MATCH(AX65,L_Placeholder,0))),BS65&lt;3),"INVALID – verifier missing or not a named person (a role such as QA / CSM is not a name)",IF(OR(AX65=AU65,AND(LEN(AU65)&gt;=4,ISNUMBER(SEARCH(AU65,AX65))),AND(LEN(AX65)&gt;=4,ISNUMBER(SEARCH(AX65,AU65)))),"INVALID – verifier must be a different, named person (not the PIC or a role)",IF(BH65=1,"INVALID – result not yet available (awaiting / TBC)",IF(BV65=1,"INVALID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future",IF(AND(ISNUMBER(BY65),AG65&lt;BY65),IF(H65="Physical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IF(ISNA(MATCH(TRIM(S65),L_EvidenceType,0)),0,BZ65)</f>
        <v>0</v>
      </c>
      <c r="BM65" s="61" t="str">
        <f aca="false">SUBSTITUTE(SUBSTITUTE(SUBSTITUTE(SUBSTITUTE(SUBSTITUTE(SUBSTITUTE(SUBSTITUTE(SUBSTITUTE(SUBSTITUTE(LOWER(Z65&amp;""),"1","0"),"2","0"),"3","0"),"4","0"),"5","0"),"6","0"),"7","0"),"8","0"),"9","0")</f>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jan",""),"feb",""),"mar",""),"apr",""),"may",""),"jun",""),"jul",""),"aug",""),"sep",""),"oct",""),"nov",""),"dec",""),"hrs",""),"hr",""),"lt",""),"utc",""),"am",""),"pm",""),"rev",""),"ver",""),"b","a"),"c","a"),"d","a"),"e","a"),"f","a"),"g","a"),"h","a"),"i","a"),"j","a"),"k","a"),"l","a"),"m","a"),"n","a"),"o","a"),"p","a"),"q","a"),"r","a"),"s","a"),"t","a"),"u","a"),"v","a"),"w","a"),"x","a"),"y","a"),"z","a")</f>
        <v/>
      </c>
      <c r="BO65" s="61" t="str">
        <f aca="false">SUBSTITUTE(SUBSTITUTE(SUBSTITUTE(SUBSTITUTE(SUBSTITUTE(SUBSTITUTE(SUBSTITUTE(SUBSTITUTE(SUBSTITUTE(LOWER(W65&amp;""),"1","0"),"2","0"),"3","0"),"4","0"),"5","0"),"6","0"),"7","0"),"8","0"),"9","0")</f>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c>
      <c r="BQ65" s="61" t="n">
        <f aca="false">IFERROR(IF(AND(ISERROR(SEARCH(" mh"," "&amp;LOWER(W65))),ISNA(MATCH(LEFT(TRIM(BP65),255),{"0000a","000a","00a","0000aa","000aa","00.00.0000","00/00/0000","00-00-0000","0000-00-00","00.00.00","00/00/00","00-00-00","0.00.0000","0/00/0000","0-00-0000"},0)),OR(SUMPRODUCT(--ISNUMBER(SEARCH({"a0","a-0","a_0","a/0","a.0","a#0","0a","0-a","0_a","0/a"},BP65)))&gt;0,ISNUMBER(SEARCH("000000",BP65)))),1,0),0)</f>
        <v>0</v>
      </c>
      <c r="BR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supervisor",""),"inspector",""),"controller",""),"executive",""),"catering",""),"manager",""),"officer",""),"caterer",""),"station",""),"captain",""),"verified",""),"verifier",""),"checked",""),"senior",""),"leader",""),"cabin",""),"staff",""),"crew",""),"team",""),"duty",""),"lead",""),"head",""),"chef",""),"pasb",""),"mcat",""),"magcs",""),"qaqc",""),"ccic",""),"cic",""),"csm",""),"ops",""),"pic",""),"self",""),"qa",""),"qc",""),"by",""),"sr",""))</f>
        <v>0</v>
      </c>
      <c r="BS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supervisor",""),"inspector",""),"controller",""),"executive",""),"catering",""),"manager",""),"officer",""),"caterer",""),"station",""),"captain",""),"verified",""),"verifier",""),"checked",""),"senior",""),"leader",""),"cabin",""),"staff",""),"crew",""),"team",""),"duty",""),"lead",""),"head",""),"chef",""),"pasb",""),"mcat",""),"magcs",""),"qaqc",""),"ccic",""),"cic",""),"csm",""),"ops",""),"pic",""),"self",""),"qa",""),"qc",""),"by",""),"sr",""))</f>
        <v>0</v>
      </c>
      <c r="BT65" s="61"/>
      <c r="BU65" s="61"/>
      <c r="BV65" s="61" t="n">
        <f aca="false">IFERROR(IF(OR(SUMPRODUCT((LEN(BC65)-LEN(SUBSTITUTE(BC65," "&amp;L_NotLoaded&amp;" "," ")))/(LEN(L_NotLoaded)+1))&gt;SUMPRODUCT((LEN(BC65)-LEN(SUBSTITUTE(BC65," "&amp;L_NotLoadedNeg&amp;" "," ")))/(LEN(L_NotLoadedNeg)+1)),SUMPRODUCT((LEN(BD65)-LEN(SUBSTITUTE(BD65," "&amp;L_NotLoaded&amp;" "," ")))/(LEN(L_NotLoaded)+1))&gt;SUMPRODUCT((LEN(BD65)-LEN(SUBSTITUTE(BD65," "&amp;L_NotLoadedNeg&amp;" "," ")))/(LEN(L_NotLoadedNeg)+1))),1,0),0)</f>
        <v>0</v>
      </c>
      <c r="BW65" s="61"/>
      <c r="BX65" s="61"/>
      <c r="BY65" s="62" t="n">
        <f aca="false">IF(ISNUMBER(Flights!$AZ$6),MAX(Q65-UpliftWindowH/24,Flights!$AZ$6),Q65-UpliftWindowH/24)</f>
        <v>46304.3263888889</v>
      </c>
      <c r="BZ65" s="61" t="n">
        <f aca="false">IFERROR(IF(IF(TRIM(S65)="Link / file path",AND(LEN(TRIM(Z65))&gt;=5,SUMPRODUCT(--ISNUMBER(SEARCH({"http","www.","\\",":\",".pdf",".jpg",".jpeg",".png",".heic",".xls",".doc",".msg",".eml",".ppt",".txt",".zip"},Z65)))&gt;0),AND(ISERROR(FIND(" ",TRIM(Z65))),NOT(OR(LOWER(TRIM(Z65))=LOWER(Flights!$F$6),AND(LEFT(LOWER(TRIM(Z65)),2)="mh",(LEN(BN65)-LEN(SUBSTITUTE(BN65,"a","")))&lt;=2))),NOT(ISNUMBER(MATCH(LEFT(BN65,255),{"0000a","000a","00a","0000aa","000aa","00.00.0000","00/00/0000","00-00-0000","0000-00-00","00.00.00","00/00/00","00-00-00","0.00.0000","0/00/0000","0-00-0000"},0))),OR(AND((LEN(BN65)-LEN(SUBSTITUTE(BN65,"a","")))&gt;=1,(LEN(BN65)-LEN(SUBSTITUTE(BN65,"0","")))&gt;=2,SUMPRODUCT(--ISNUMBER(SEARCH({"a0","a-0","a_0","a/0","a.0","a#0","0a","0-a","0_a","0/a"},BN65)))&gt;0),AND((LEN(BN65)-LEN(SUBSTITUTE(BN65,"a","")))=0,(LEN(BN65)-LEN(SUBSTITUTE(BN65,"0","")))&gt;=5)))),1,0),0)</f>
        <v>0</v>
      </c>
    </row>
    <row r="66" customFormat="false" ht="39.75" hidden="false" customHeight="true" outlineLevel="0" collapsed="false">
      <c r="A66" s="57" t="s">
        <v>550</v>
      </c>
      <c r="B66" s="57" t="s">
        <v>198</v>
      </c>
      <c r="C66" s="57" t="str">
        <f aca="false">Flights!$F$6</f>
        <v>MH0727</v>
      </c>
      <c r="D66" s="58" t="n">
        <f aca="false">Flights!$D$6</f>
        <v>46304</v>
      </c>
      <c r="E66" s="57" t="str">
        <f aca="false">Flights!$G$6&amp;"-"&amp;Flights!$H$6</f>
        <v>KUL-CGK</v>
      </c>
      <c r="F66" s="57" t="str">
        <f aca="false">Flights!$K$6</f>
        <v>BC</v>
      </c>
      <c r="G66" s="57" t="s">
        <v>459</v>
      </c>
      <c r="H66" s="57" t="s">
        <v>460</v>
      </c>
      <c r="I66" s="57" t="s">
        <v>499</v>
      </c>
      <c r="J66" s="57" t="s">
        <v>551</v>
      </c>
      <c r="K66" s="67" t="s">
        <v>501</v>
      </c>
      <c r="L66" s="67" t="s">
        <v>524</v>
      </c>
      <c r="M66" s="67" t="s">
        <v>451</v>
      </c>
      <c r="N66" s="67" t="s">
        <v>383</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60"/>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open",IF(AND(NOT(OR(LEN(AZ66)&lt;15,ISNUMBER(MATCH(AZ66,L_Placeholder,0)))),BK66=0,NOT(OR(LEN(AU66)&lt;2,ISNUMBER(MATCH(AU66,L_Placeholder,0)))),NOT(OR(LEN(AX66)&lt;2,ISNUMBER(MATCH(AX66,L_Placeholder,0)))),TRIM(AE66)&lt;&gt;TRIM(T66)),"N/A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missing",IF(OR(OR(LEN(AU66)&lt;2,ISNUMBER(MATCH(AU66,L_Placeholder,0))),BR66&lt;3),"INVALID – PIC missing or not a named person (a role such as QA / CSM is not a name)",IF(OR(LEN(AV66)&lt;2,ISNUMBER(MATCH(AV66,L_Placeholder,0))),"INVALID – result / assessment missing",IF(OR(OR(LEN(AW66)&lt;3,ISNUMBER(MATCH(AW66,L_Placeholder,0))),SUMPRODUCT(--ISNUMBER(SEARCH(" "&amp;L_EvidencePhrase&amp;" ",BD66)))&gt;0,BI66=1),"INVALID – evidence missing, placeholder or not yet on file",IF(ISNA(MATCH(TRIM(S66),L_EvidenceType,0)),"INVALID – choose the evidence type from the list (column S)",IF(BL66=0,"INVALID – evidence ID must be the record's ID only (e.g. SF-2210, IMG_2231, 1045521), or a link / path for links",IF(OR(OR(LEN(AX66)&lt;2,ISNUMBER(MATCH(AX66,L_Placeholder,0))),BS66&lt;3),"INVALID – verifier missing or not a named person (a role such as QA / CSM is not a name)",IF(OR(AX66=AU66,AND(LEN(AU66)&gt;=4,ISNUMBER(SEARCH(AU66,AX66))),AND(LEN(AX66)&gt;=4,ISNUMBER(SEARCH(AX66,AU66)))),"INVALID – verifier must be a different, named person (not the PIC or a role)",IF(BH66=1,"INVALID – result not yet available (awaiting / TBC)",IF(BV66=1,"INVALID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future",IF(AND(ISNUMBER(BY66),AG66&lt;BY66),IF(H66="Physical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IF(ISNA(MATCH(TRIM(S66),L_EvidenceType,0)),0,BZ66)</f>
        <v>0</v>
      </c>
      <c r="BM66" s="61" t="str">
        <f aca="false">SUBSTITUTE(SUBSTITUTE(SUBSTITUTE(SUBSTITUTE(SUBSTITUTE(SUBSTITUTE(SUBSTITUTE(SUBSTITUTE(SUBSTITUTE(LOWER(Z66&amp;""),"1","0"),"2","0"),"3","0"),"4","0"),"5","0"),"6","0"),"7","0"),"8","0"),"9","0")</f>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jan",""),"feb",""),"mar",""),"apr",""),"may",""),"jun",""),"jul",""),"aug",""),"sep",""),"oct",""),"nov",""),"dec",""),"hrs",""),"hr",""),"lt",""),"utc",""),"am",""),"pm",""),"rev",""),"ver",""),"b","a"),"c","a"),"d","a"),"e","a"),"f","a"),"g","a"),"h","a"),"i","a"),"j","a"),"k","a"),"l","a"),"m","a"),"n","a"),"o","a"),"p","a"),"q","a"),"r","a"),"s","a"),"t","a"),"u","a"),"v","a"),"w","a"),"x","a"),"y","a"),"z","a")</f>
        <v/>
      </c>
      <c r="BO66" s="61" t="str">
        <f aca="false">SUBSTITUTE(SUBSTITUTE(SUBSTITUTE(SUBSTITUTE(SUBSTITUTE(SUBSTITUTE(SUBSTITUTE(SUBSTITUTE(SUBSTITUTE(LOWER(W66&amp;""),"1","0"),"2","0"),"3","0"),"4","0"),"5","0"),"6","0"),"7","0"),"8","0"),"9","0")</f>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c>
      <c r="BQ66" s="61" t="n">
        <f aca="false">IFERROR(IF(AND(ISERROR(SEARCH(" mh"," "&amp;LOWER(W66))),ISNA(MATCH(LEFT(TRIM(BP66),255),{"0000a","000a","00a","0000aa","000aa","00.00.0000","00/00/0000","00-00-0000","0000-00-00","00.00.00","00/00/00","00-00-00","0.00.0000","0/00/0000","0-00-0000"},0)),OR(SUMPRODUCT(--ISNUMBER(SEARCH({"a0","a-0","a_0","a/0","a.0","a#0","0a","0-a","0_a","0/a"},BP66)))&gt;0,ISNUMBER(SEARCH("000000",BP66)))),1,0),0)</f>
        <v>0</v>
      </c>
      <c r="BR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supervisor",""),"inspector",""),"controller",""),"executive",""),"catering",""),"manager",""),"officer",""),"caterer",""),"station",""),"captain",""),"verified",""),"verifier",""),"checked",""),"senior",""),"leader",""),"cabin",""),"staff",""),"crew",""),"team",""),"duty",""),"lead",""),"head",""),"chef",""),"pasb",""),"mcat",""),"magcs",""),"qaqc",""),"ccic",""),"cic",""),"csm",""),"ops",""),"pic",""),"self",""),"qa",""),"qc",""),"by",""),"sr",""))</f>
        <v>0</v>
      </c>
      <c r="BS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supervisor",""),"inspector",""),"controller",""),"executive",""),"catering",""),"manager",""),"officer",""),"caterer",""),"station",""),"captain",""),"verified",""),"verifier",""),"checked",""),"senior",""),"leader",""),"cabin",""),"staff",""),"crew",""),"team",""),"duty",""),"lead",""),"head",""),"chef",""),"pasb",""),"mcat",""),"magcs",""),"qaqc",""),"ccic",""),"cic",""),"csm",""),"ops",""),"pic",""),"self",""),"qa",""),"qc",""),"by",""),"sr",""))</f>
        <v>0</v>
      </c>
      <c r="BT66" s="61"/>
      <c r="BU66" s="61"/>
      <c r="BV66" s="61" t="n">
        <f aca="false">IFERROR(IF(OR(SUMPRODUCT((LEN(BC66)-LEN(SUBSTITUTE(BC66," "&amp;L_NotLoaded&amp;" "," ")))/(LEN(L_NotLoaded)+1))&gt;SUMPRODUCT((LEN(BC66)-LEN(SUBSTITUTE(BC66," "&amp;L_NotLoadedNeg&amp;" "," ")))/(LEN(L_NotLoadedNeg)+1)),SUMPRODUCT((LEN(BD66)-LEN(SUBSTITUTE(BD66," "&amp;L_NotLoaded&amp;" "," ")))/(LEN(L_NotLoaded)+1))&gt;SUMPRODUCT((LEN(BD66)-LEN(SUBSTITUTE(BD66," "&amp;L_NotLoadedNeg&amp;" "," ")))/(LEN(L_NotLoadedNeg)+1))),1,0),0)</f>
        <v>0</v>
      </c>
      <c r="BW66" s="61"/>
      <c r="BX66" s="61"/>
      <c r="BY66" s="62" t="n">
        <f aca="false">IF(ISNUMBER(Flights!$AZ$6),MAX(Q66-UpliftWindowH/24,Flights!$AZ$6),Q66-UpliftWindowH/24)</f>
        <v>46304.3263888889</v>
      </c>
      <c r="BZ66" s="61" t="n">
        <f aca="false">IFERROR(IF(IF(TRIM(S66)="Link / file path",AND(LEN(TRIM(Z66))&gt;=5,SUMPRODUCT(--ISNUMBER(SEARCH({"http","www.","\\",":\",".pdf",".jpg",".jpeg",".png",".heic",".xls",".doc",".msg",".eml",".ppt",".txt",".zip"},Z66)))&gt;0),AND(ISERROR(FIND(" ",TRIM(Z66))),NOT(OR(LOWER(TRIM(Z66))=LOWER(Flights!$F$6),AND(LEFT(LOWER(TRIM(Z66)),2)="mh",(LEN(BN66)-LEN(SUBSTITUTE(BN66,"a","")))&lt;=2))),NOT(ISNUMBER(MATCH(LEFT(BN66,255),{"0000a","000a","00a","0000aa","000aa","00.00.0000","00/00/0000","00-00-0000","0000-00-00","00.00.00","00/00/00","00-00-00","0.00.0000","0/00/0000","0-00-0000"},0))),OR(AND((LEN(BN66)-LEN(SUBSTITUTE(BN66,"a","")))&gt;=1,(LEN(BN66)-LEN(SUBSTITUTE(BN66,"0","")))&gt;=2,SUMPRODUCT(--ISNUMBER(SEARCH({"a0","a-0","a_0","a/0","a.0","a#0","0a","0-a","0_a","0/a"},BN66)))&gt;0),AND((LEN(BN66)-LEN(SUBSTITUTE(BN66,"a","")))=0,(LEN(BN66)-LEN(SUBSTITUTE(BN66,"0","")))&gt;=5)))),1,0),0)</f>
        <v>0</v>
      </c>
    </row>
    <row r="67" customFormat="false" ht="39.75" hidden="false" customHeight="true" outlineLevel="0" collapsed="false">
      <c r="A67" s="57" t="s">
        <v>552</v>
      </c>
      <c r="B67" s="57" t="s">
        <v>198</v>
      </c>
      <c r="C67" s="57" t="str">
        <f aca="false">Flights!$F$6</f>
        <v>MH0727</v>
      </c>
      <c r="D67" s="58" t="n">
        <f aca="false">Flights!$D$6</f>
        <v>46304</v>
      </c>
      <c r="E67" s="57" t="str">
        <f aca="false">Flights!$G$6&amp;"-"&amp;Flights!$H$6</f>
        <v>KUL-CGK</v>
      </c>
      <c r="F67" s="57" t="str">
        <f aca="false">Flights!$K$6</f>
        <v>BC</v>
      </c>
      <c r="G67" s="57" t="s">
        <v>459</v>
      </c>
      <c r="H67" s="57" t="s">
        <v>460</v>
      </c>
      <c r="I67" s="57" t="s">
        <v>447</v>
      </c>
      <c r="J67" s="57" t="s">
        <v>553</v>
      </c>
      <c r="K67" s="67" t="s">
        <v>449</v>
      </c>
      <c r="L67" s="67" t="s">
        <v>527</v>
      </c>
      <c r="M67" s="67" t="s">
        <v>451</v>
      </c>
      <c r="N67" s="67" t="s">
        <v>383</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60"/>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open",IF(AND(NOT(OR(LEN(AZ67)&lt;15,ISNUMBER(MATCH(AZ67,L_Placeholder,0)))),BK67=0,NOT(OR(LEN(AU67)&lt;2,ISNUMBER(MATCH(AU67,L_Placeholder,0)))),NOT(OR(LEN(AX67)&lt;2,ISNUMBER(MATCH(AX67,L_Placeholder,0)))),TRIM(AE67)&lt;&gt;TRIM(T67)),"N/A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missing",IF(OR(OR(LEN(AU67)&lt;2,ISNUMBER(MATCH(AU67,L_Placeholder,0))),BR67&lt;3),"INVALID – PIC missing or not a named person (a role such as QA / CSM is not a name)",IF(OR(LEN(AV67)&lt;2,ISNUMBER(MATCH(AV67,L_Placeholder,0))),"INVALID – result / assessment missing",IF(OR(OR(LEN(AW67)&lt;3,ISNUMBER(MATCH(AW67,L_Placeholder,0))),SUMPRODUCT(--ISNUMBER(SEARCH(" "&amp;L_EvidencePhrase&amp;" ",BD67)))&gt;0,BI67=1),"INVALID – evidence missing, placeholder or not yet on file",IF(ISNA(MATCH(TRIM(S67),L_EvidenceType,0)),"INVALID – choose the evidence type from the list (column S)",IF(BL67=0,"INVALID – evidence ID must be the record's ID only (e.g. SF-2210, IMG_2231, 1045521), or a link / path for links",IF(OR(OR(LEN(AX67)&lt;2,ISNUMBER(MATCH(AX67,L_Placeholder,0))),BS67&lt;3),"INVALID – verifier missing or not a named person (a role such as QA / CSM is not a name)",IF(OR(AX67=AU67,AND(LEN(AU67)&gt;=4,ISNUMBER(SEARCH(AU67,AX67))),AND(LEN(AX67)&gt;=4,ISNUMBER(SEARCH(AX67,AU67)))),"INVALID – verifier must be a different, named person (not the PIC or a role)",IF(BH67=1,"INVALID – result not yet available (awaiting / TBC)",IF(BV67=1,"INVALID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future",IF(AND(ISNUMBER(BY67),AG67&lt;BY67),IF(H67="Physical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IF(ISNA(MATCH(TRIM(S67),L_EvidenceType,0)),0,BZ67)</f>
        <v>0</v>
      </c>
      <c r="BM67" s="61" t="str">
        <f aca="false">SUBSTITUTE(SUBSTITUTE(SUBSTITUTE(SUBSTITUTE(SUBSTITUTE(SUBSTITUTE(SUBSTITUTE(SUBSTITUTE(SUBSTITUTE(LOWER(Z67&amp;""),"1","0"),"2","0"),"3","0"),"4","0"),"5","0"),"6","0"),"7","0"),"8","0"),"9","0")</f>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jan",""),"feb",""),"mar",""),"apr",""),"may",""),"jun",""),"jul",""),"aug",""),"sep",""),"oct",""),"nov",""),"dec",""),"hrs",""),"hr",""),"lt",""),"utc",""),"am",""),"pm",""),"rev",""),"ver",""),"b","a"),"c","a"),"d","a"),"e","a"),"f","a"),"g","a"),"h","a"),"i","a"),"j","a"),"k","a"),"l","a"),"m","a"),"n","a"),"o","a"),"p","a"),"q","a"),"r","a"),"s","a"),"t","a"),"u","a"),"v","a"),"w","a"),"x","a"),"y","a"),"z","a")</f>
        <v/>
      </c>
      <c r="BO67" s="61" t="str">
        <f aca="false">SUBSTITUTE(SUBSTITUTE(SUBSTITUTE(SUBSTITUTE(SUBSTITUTE(SUBSTITUTE(SUBSTITUTE(SUBSTITUTE(SUBSTITUTE(LOWER(W67&amp;""),"1","0"),"2","0"),"3","0"),"4","0"),"5","0"),"6","0"),"7","0"),"8","0"),"9","0")</f>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c>
      <c r="BQ67" s="61" t="n">
        <f aca="false">IFERROR(IF(AND(ISERROR(SEARCH(" mh"," "&amp;LOWER(W67))),ISNA(MATCH(LEFT(TRIM(BP67),255),{"0000a","000a","00a","0000aa","000aa","00.00.0000","00/00/0000","00-00-0000","0000-00-00","00.00.00","00/00/00","00-00-00","0.00.0000","0/00/0000","0-00-0000"},0)),OR(SUMPRODUCT(--ISNUMBER(SEARCH({"a0","a-0","a_0","a/0","a.0","a#0","0a","0-a","0_a","0/a"},BP67)))&gt;0,ISNUMBER(SEARCH("000000",BP67)))),1,0),0)</f>
        <v>0</v>
      </c>
      <c r="BR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supervisor",""),"inspector",""),"controller",""),"executive",""),"catering",""),"manager",""),"officer",""),"caterer",""),"station",""),"captain",""),"verified",""),"verifier",""),"checked",""),"senior",""),"leader",""),"cabin",""),"staff",""),"crew",""),"team",""),"duty",""),"lead",""),"head",""),"chef",""),"pasb",""),"mcat",""),"magcs",""),"qaqc",""),"ccic",""),"cic",""),"csm",""),"ops",""),"pic",""),"self",""),"qa",""),"qc",""),"by",""),"sr",""))</f>
        <v>0</v>
      </c>
      <c r="BS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supervisor",""),"inspector",""),"controller",""),"executive",""),"catering",""),"manager",""),"officer",""),"caterer",""),"station",""),"captain",""),"verified",""),"verifier",""),"checked",""),"senior",""),"leader",""),"cabin",""),"staff",""),"crew",""),"team",""),"duty",""),"lead",""),"head",""),"chef",""),"pasb",""),"mcat",""),"magcs",""),"qaqc",""),"ccic",""),"cic",""),"csm",""),"ops",""),"pic",""),"self",""),"qa",""),"qc",""),"by",""),"sr",""))</f>
        <v>0</v>
      </c>
      <c r="BT67" s="61"/>
      <c r="BU67" s="61"/>
      <c r="BV67" s="61" t="n">
        <f aca="false">IFERROR(IF(OR(SUMPRODUCT((LEN(BC67)-LEN(SUBSTITUTE(BC67," "&amp;L_NotLoaded&amp;" "," ")))/(LEN(L_NotLoaded)+1))&gt;SUMPRODUCT((LEN(BC67)-LEN(SUBSTITUTE(BC67," "&amp;L_NotLoadedNeg&amp;" "," ")))/(LEN(L_NotLoadedNeg)+1)),SUMPRODUCT((LEN(BD67)-LEN(SUBSTITUTE(BD67," "&amp;L_NotLoaded&amp;" "," ")))/(LEN(L_NotLoaded)+1))&gt;SUMPRODUCT((LEN(BD67)-LEN(SUBSTITUTE(BD67," "&amp;L_NotLoadedNeg&amp;" "," ")))/(LEN(L_NotLoadedNeg)+1))),1,0),0)</f>
        <v>0</v>
      </c>
      <c r="BW67" s="61"/>
      <c r="BX67" s="61"/>
      <c r="BY67" s="62" t="n">
        <f aca="false">IF(ISNUMBER(Flights!$AZ$6),MAX(Q67-UpliftWindowH/24,Flights!$AZ$6),Q67-UpliftWindowH/24)</f>
        <v>46304.3263888889</v>
      </c>
      <c r="BZ67" s="61" t="n">
        <f aca="false">IFERROR(IF(IF(TRIM(S67)="Link / file path",AND(LEN(TRIM(Z67))&gt;=5,SUMPRODUCT(--ISNUMBER(SEARCH({"http","www.","\\",":\",".pdf",".jpg",".jpeg",".png",".heic",".xls",".doc",".msg",".eml",".ppt",".txt",".zip"},Z67)))&gt;0),AND(ISERROR(FIND(" ",TRIM(Z67))),NOT(OR(LOWER(TRIM(Z67))=LOWER(Flights!$F$6),AND(LEFT(LOWER(TRIM(Z67)),2)="mh",(LEN(BN67)-LEN(SUBSTITUTE(BN67,"a","")))&lt;=2))),NOT(ISNUMBER(MATCH(LEFT(BN67,255),{"0000a","000a","00a","0000aa","000aa","00.00.0000","00/00/0000","00-00-0000","0000-00-00","00.00.00","00/00/00","00-00-00","0.00.0000","0/00/0000","0-00-0000"},0))),OR(AND((LEN(BN67)-LEN(SUBSTITUTE(BN67,"a","")))&gt;=1,(LEN(BN67)-LEN(SUBSTITUTE(BN67,"0","")))&gt;=2,SUMPRODUCT(--ISNUMBER(SEARCH({"a0","a-0","a_0","a/0","a.0","a#0","0a","0-a","0_a","0/a"},BN67)))&gt;0),AND((LEN(BN67)-LEN(SUBSTITUTE(BN67,"a","")))=0,(LEN(BN67)-LEN(SUBSTITUTE(BN67,"0","")))&gt;=5)))),1,0),0)</f>
        <v>0</v>
      </c>
    </row>
    <row r="68" customFormat="false" ht="39.75" hidden="false" customHeight="true" outlineLevel="0" collapsed="false">
      <c r="A68" s="57" t="s">
        <v>554</v>
      </c>
      <c r="B68" s="57" t="s">
        <v>198</v>
      </c>
      <c r="C68" s="57" t="str">
        <f aca="false">Flights!$F$6</f>
        <v>MH0727</v>
      </c>
      <c r="D68" s="58" t="n">
        <f aca="false">Flights!$D$6</f>
        <v>46304</v>
      </c>
      <c r="E68" s="57" t="str">
        <f aca="false">Flights!$G$6&amp;"-"&amp;Flights!$H$6</f>
        <v>KUL-CGK</v>
      </c>
      <c r="F68" s="57" t="str">
        <f aca="false">Flights!$K$6</f>
        <v>BC</v>
      </c>
      <c r="G68" s="57" t="s">
        <v>459</v>
      </c>
      <c r="H68" s="57" t="s">
        <v>460</v>
      </c>
      <c r="I68" s="57" t="s">
        <v>447</v>
      </c>
      <c r="J68" s="57" t="s">
        <v>555</v>
      </c>
      <c r="K68" s="67" t="s">
        <v>449</v>
      </c>
      <c r="L68" s="67" t="s">
        <v>530</v>
      </c>
      <c r="M68" s="67" t="s">
        <v>451</v>
      </c>
      <c r="N68" s="67" t="s">
        <v>383</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60"/>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open",IF(AND(NOT(OR(LEN(AZ68)&lt;15,ISNUMBER(MATCH(AZ68,L_Placeholder,0)))),BK68=0,NOT(OR(LEN(AU68)&lt;2,ISNUMBER(MATCH(AU68,L_Placeholder,0)))),NOT(OR(LEN(AX68)&lt;2,ISNUMBER(MATCH(AX68,L_Placeholder,0)))),TRIM(AE68)&lt;&gt;TRIM(T68)),"N/A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missing",IF(OR(OR(LEN(AU68)&lt;2,ISNUMBER(MATCH(AU68,L_Placeholder,0))),BR68&lt;3),"INVALID – PIC missing or not a named person (a role such as QA / CSM is not a name)",IF(OR(LEN(AV68)&lt;2,ISNUMBER(MATCH(AV68,L_Placeholder,0))),"INVALID – result / assessment missing",IF(OR(OR(LEN(AW68)&lt;3,ISNUMBER(MATCH(AW68,L_Placeholder,0))),SUMPRODUCT(--ISNUMBER(SEARCH(" "&amp;L_EvidencePhrase&amp;" ",BD68)))&gt;0,BI68=1),"INVALID – evidence missing, placeholder or not yet on file",IF(ISNA(MATCH(TRIM(S68),L_EvidenceType,0)),"INVALID – choose the evidence type from the list (column S)",IF(BL68=0,"INVALID – evidence ID must be the record's ID only (e.g. SF-2210, IMG_2231, 1045521), or a link / path for links",IF(OR(OR(LEN(AX68)&lt;2,ISNUMBER(MATCH(AX68,L_Placeholder,0))),BS68&lt;3),"INVALID – verifier missing or not a named person (a role such as QA / CSM is not a name)",IF(OR(AX68=AU68,AND(LEN(AU68)&gt;=4,ISNUMBER(SEARCH(AU68,AX68))),AND(LEN(AX68)&gt;=4,ISNUMBER(SEARCH(AX68,AU68)))),"INVALID – verifier must be a different, named person (not the PIC or a role)",IF(BH68=1,"INVALID – result not yet available (awaiting / TBC)",IF(BV68=1,"INVALID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future",IF(AND(ISNUMBER(BY68),AG68&lt;BY68),IF(H68="Physical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IF(ISNA(MATCH(TRIM(S68),L_EvidenceType,0)),0,BZ68)</f>
        <v>0</v>
      </c>
      <c r="BM68" s="61" t="str">
        <f aca="false">SUBSTITUTE(SUBSTITUTE(SUBSTITUTE(SUBSTITUTE(SUBSTITUTE(SUBSTITUTE(SUBSTITUTE(SUBSTITUTE(SUBSTITUTE(LOWER(Z68&amp;""),"1","0"),"2","0"),"3","0"),"4","0"),"5","0"),"6","0"),"7","0"),"8","0"),"9","0")</f>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jan",""),"feb",""),"mar",""),"apr",""),"may",""),"jun",""),"jul",""),"aug",""),"sep",""),"oct",""),"nov",""),"dec",""),"hrs",""),"hr",""),"lt",""),"utc",""),"am",""),"pm",""),"rev",""),"ver",""),"b","a"),"c","a"),"d","a"),"e","a"),"f","a"),"g","a"),"h","a"),"i","a"),"j","a"),"k","a"),"l","a"),"m","a"),"n","a"),"o","a"),"p","a"),"q","a"),"r","a"),"s","a"),"t","a"),"u","a"),"v","a"),"w","a"),"x","a"),"y","a"),"z","a")</f>
        <v/>
      </c>
      <c r="BO68" s="61" t="str">
        <f aca="false">SUBSTITUTE(SUBSTITUTE(SUBSTITUTE(SUBSTITUTE(SUBSTITUTE(SUBSTITUTE(SUBSTITUTE(SUBSTITUTE(SUBSTITUTE(LOWER(W68&amp;""),"1","0"),"2","0"),"3","0"),"4","0"),"5","0"),"6","0"),"7","0"),"8","0"),"9","0")</f>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c>
      <c r="BQ68" s="61" t="n">
        <f aca="false">IFERROR(IF(AND(ISERROR(SEARCH(" mh"," "&amp;LOWER(W68))),ISNA(MATCH(LEFT(TRIM(BP68),255),{"0000a","000a","00a","0000aa","000aa","00.00.0000","00/00/0000","00-00-0000","0000-00-00","00.00.00","00/00/00","00-00-00","0.00.0000","0/00/0000","0-00-0000"},0)),OR(SUMPRODUCT(--ISNUMBER(SEARCH({"a0","a-0","a_0","a/0","a.0","a#0","0a","0-a","0_a","0/a"},BP68)))&gt;0,ISNUMBER(SEARCH("000000",BP68)))),1,0),0)</f>
        <v>0</v>
      </c>
      <c r="BR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supervisor",""),"inspector",""),"controller",""),"executive",""),"catering",""),"manager",""),"officer",""),"caterer",""),"station",""),"captain",""),"verified",""),"verifier",""),"checked",""),"senior",""),"leader",""),"cabin",""),"staff",""),"crew",""),"team",""),"duty",""),"lead",""),"head",""),"chef",""),"pasb",""),"mcat",""),"magcs",""),"qaqc",""),"ccic",""),"cic",""),"csm",""),"ops",""),"pic",""),"self",""),"qa",""),"qc",""),"by",""),"sr",""))</f>
        <v>0</v>
      </c>
      <c r="BS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supervisor",""),"inspector",""),"controller",""),"executive",""),"catering",""),"manager",""),"officer",""),"caterer",""),"station",""),"captain",""),"verified",""),"verifier",""),"checked",""),"senior",""),"leader",""),"cabin",""),"staff",""),"crew",""),"team",""),"duty",""),"lead",""),"head",""),"chef",""),"pasb",""),"mcat",""),"magcs",""),"qaqc",""),"ccic",""),"cic",""),"csm",""),"ops",""),"pic",""),"self",""),"qa",""),"qc",""),"by",""),"sr",""))</f>
        <v>0</v>
      </c>
      <c r="BT68" s="61"/>
      <c r="BU68" s="61"/>
      <c r="BV68" s="61" t="n">
        <f aca="false">IFERROR(IF(OR(SUMPRODUCT((LEN(BC68)-LEN(SUBSTITUTE(BC68," "&amp;L_NotLoaded&amp;" "," ")))/(LEN(L_NotLoaded)+1))&gt;SUMPRODUCT((LEN(BC68)-LEN(SUBSTITUTE(BC68," "&amp;L_NotLoadedNeg&amp;" "," ")))/(LEN(L_NotLoadedNeg)+1)),SUMPRODUCT((LEN(BD68)-LEN(SUBSTITUTE(BD68," "&amp;L_NotLoaded&amp;" "," ")))/(LEN(L_NotLoaded)+1))&gt;SUMPRODUCT((LEN(BD68)-LEN(SUBSTITUTE(BD68," "&amp;L_NotLoadedNeg&amp;" "," ")))/(LEN(L_NotLoadedNeg)+1))),1,0),0)</f>
        <v>0</v>
      </c>
      <c r="BW68" s="61"/>
      <c r="BX68" s="61"/>
      <c r="BY68" s="62" t="n">
        <f aca="false">IF(ISNUMBER(Flights!$AZ$6),MAX(Q68-UpliftWindowH/24,Flights!$AZ$6),Q68-UpliftWindowH/24)</f>
        <v>46304.3263888889</v>
      </c>
      <c r="BZ68" s="61" t="n">
        <f aca="false">IFERROR(IF(IF(TRIM(S68)="Link / file path",AND(LEN(TRIM(Z68))&gt;=5,SUMPRODUCT(--ISNUMBER(SEARCH({"http","www.","\\",":\",".pdf",".jpg",".jpeg",".png",".heic",".xls",".doc",".msg",".eml",".ppt",".txt",".zip"},Z68)))&gt;0),AND(ISERROR(FIND(" ",TRIM(Z68))),NOT(OR(LOWER(TRIM(Z68))=LOWER(Flights!$F$6),AND(LEFT(LOWER(TRIM(Z68)),2)="mh",(LEN(BN68)-LEN(SUBSTITUTE(BN68,"a","")))&lt;=2))),NOT(ISNUMBER(MATCH(LEFT(BN68,255),{"0000a","000a","00a","0000aa","000aa","00.00.0000","00/00/0000","00-00-0000","0000-00-00","00.00.00","00/00/00","00-00-00","0.00.0000","0/00/0000","0-00-0000"},0))),OR(AND((LEN(BN68)-LEN(SUBSTITUTE(BN68,"a","")))&gt;=1,(LEN(BN68)-LEN(SUBSTITUTE(BN68,"0","")))&gt;=2,SUMPRODUCT(--ISNUMBER(SEARCH({"a0","a-0","a_0","a/0","a.0","a#0","0a","0-a","0_a","0/a"},BN68)))&gt;0),AND((LEN(BN68)-LEN(SUBSTITUTE(BN68,"a","")))=0,(LEN(BN68)-LEN(SUBSTITUTE(BN68,"0","")))&gt;=5)))),1,0),0)</f>
        <v>0</v>
      </c>
    </row>
    <row r="69" customFormat="false" ht="39.75" hidden="false" customHeight="true" outlineLevel="0" collapsed="false">
      <c r="A69" s="57" t="s">
        <v>556</v>
      </c>
      <c r="B69" s="57" t="s">
        <v>212</v>
      </c>
      <c r="C69" s="57" t="str">
        <f aca="false">Flights!$F$7</f>
        <v>MH0720</v>
      </c>
      <c r="D69" s="58" t="n">
        <f aca="false">Flights!$D$7</f>
        <v>46305</v>
      </c>
      <c r="E69" s="57" t="str">
        <f aca="false">Flights!$G$7&amp;"-"&amp;Flights!$H$7</f>
        <v>CGK-KUL</v>
      </c>
      <c r="F69" s="57" t="str">
        <f aca="false">Flights!$K$7</f>
        <v>EY</v>
      </c>
      <c r="G69" s="57" t="s">
        <v>81</v>
      </c>
      <c r="H69" s="57" t="s">
        <v>378</v>
      </c>
      <c r="I69" s="57" t="s">
        <v>379</v>
      </c>
      <c r="J69" s="57" t="s">
        <v>380</v>
      </c>
      <c r="K69" s="67" t="s">
        <v>381</v>
      </c>
      <c r="L69" s="67" t="s">
        <v>382</v>
      </c>
      <c r="M69" s="67"/>
      <c r="N69" s="67" t="s">
        <v>383</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60"/>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open",IF(AND(NOT(OR(LEN(AZ69)&lt;15,ISNUMBER(MATCH(AZ69,L_Placeholder,0)))),BK69=0,NOT(OR(LEN(AU69)&lt;2,ISNUMBER(MATCH(AU69,L_Placeholder,0)))),NOT(OR(LEN(AX69)&lt;2,ISNUMBER(MATCH(AX69,L_Placeholder,0)))),TRIM(AE69)&lt;&gt;TRIM(T69)),"N/A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missing",IF(OR(OR(LEN(AU69)&lt;2,ISNUMBER(MATCH(AU69,L_Placeholder,0))),BR69&lt;3),"INVALID – PIC missing or not a named person (a role such as QA / CSM is not a name)",IF(OR(LEN(AV69)&lt;2,ISNUMBER(MATCH(AV69,L_Placeholder,0))),"INVALID – result / assessment missing",IF(OR(OR(LEN(AW69)&lt;3,ISNUMBER(MATCH(AW69,L_Placeholder,0))),SUMPRODUCT(--ISNUMBER(SEARCH(" "&amp;L_EvidencePhrase&amp;" ",BD69)))&gt;0,BI69=1),"INVALID – evidence missing, placeholder or not yet on file",IF(ISNA(MATCH(TRIM(S69),L_EvidenceType,0)),"INVALID – choose the evidence type from the list (column S)",IF(BL69=0,"INVALID – evidence ID must be the record's ID only (e.g. SF-2210, IMG_2231, 1045521), or a link / path for links",IF(OR(OR(LEN(AX69)&lt;2,ISNUMBER(MATCH(AX69,L_Placeholder,0))),BS69&lt;3),"INVALID – verifier missing or not a named person (a role such as QA / CSM is not a name)",IF(OR(AX69=AU69,AND(LEN(AU69)&gt;=4,ISNUMBER(SEARCH(AU69,AX69))),AND(LEN(AX69)&gt;=4,ISNUMBER(SEARCH(AX69,AU69)))),"INVALID – verifier must be a different, named person (not the PIC or a role)",IF(BH69=1,"INVALID – result not yet available (awaiting / TBC)",IF(BV69=1,"INVALID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future",IF(AND(ISNUMBER(BY69),AG69&lt;BY69),IF(H69="Physical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")))/(LEN(L_PendNeg)+1))+SUMPRODUCT((LEN(BC69)-LEN(SUBSTITUTE(BC69," "&amp;L_PendPrep&amp;" "," ")))/(LEN(L_PendPrep)+1)),1,0),1)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")))/(LEN(L_PendNeg)+1))+SUMPRODUCT((LEN(BE69)-LEN(SUBSTITUTE(BE69," "&amp;L_PendPrep&amp;" "," ")))/(LEN(L_PendPrep)+1)),1,0),1)</f>
        <v>0</v>
      </c>
      <c r="BK69" s="61" t="n">
        <f aca="false">IFERROR(IF(SUMPRODUCT((LEN(BF69)-LEN(SUBSTITUTE(BF69," "&amp;L_PendStrict&amp;" "," ")))/(LEN(L_PendStrict)+1))&gt;SUMPRODUCT((LEN(BF69)-LEN(SUBSTITUTE(BF69," "&amp;L_PendNeg&amp;" "," ")))/(LEN(L_PendNeg)+1)),1,0),1)</f>
        <v>0</v>
      </c>
      <c r="BL69" s="61" t="n">
        <f aca="false">IF(ISNA(MATCH(TRIM(S69),L_EvidenceType,0)),0,BZ69)</f>
        <v>0</v>
      </c>
      <c r="BM69" s="61" t="str">
        <f aca="false">SUBSTITUTE(SUBSTITUTE(SUBSTITUTE(SUBSTITUTE(SUBSTITUTE(SUBSTITUTE(SUBSTITUTE(SUBSTITUTE(SUBSTITUTE(LOWER(Z69&amp;""),"1","0"),"2","0"),"3","0"),"4","0"),"5","0"),"6","0"),"7","0"),"8","0"),"9","0")</f>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jan",""),"feb",""),"mar",""),"apr",""),"may",""),"jun",""),"jul",""),"aug",""),"sep",""),"oct",""),"nov",""),"dec",""),"hrs",""),"hr",""),"lt",""),"utc",""),"am",""),"pm",""),"rev",""),"ver",""),"b","a"),"c","a"),"d","a"),"e","a"),"f","a"),"g","a"),"h","a"),"i","a"),"j","a"),"k","a"),"l","a"),"m","a"),"n","a"),"o","a"),"p","a"),"q","a"),"r","a"),"s","a"),"t","a"),"u","a"),"v","a"),"w","a"),"x","a"),"y","a"),"z","a")</f>
        <v/>
      </c>
      <c r="BO69" s="61" t="str">
        <f aca="false">SUBSTITUTE(SUBSTITUTE(SUBSTITUTE(SUBSTITUTE(SUBSTITUTE(SUBSTITUTE(SUBSTITUTE(SUBSTITUTE(SUBSTITUTE(LOWER(W69&amp;""),"1","0"),"2","0"),"3","0"),"4","0"),"5","0"),"6","0"),"7","0"),"8","0"),"9","0")</f>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c>
      <c r="BQ69" s="61" t="n">
        <f aca="false">IFERROR(IF(AND(ISERROR(SEARCH(" mh"," "&amp;LOWER(W69))),ISNA(MATCH(LEFT(TRIM(BP69),255),{"0000a","000a","00a","0000aa","000aa","00.00.0000","00/00/0000","00-00-0000","0000-00-00","00.00.00","00/00/00","00-00-00","0.00.0000","0/00/0000","0-00-0000"},0)),OR(SUMPRODUCT(--ISNUMBER(SEARCH({"a0","a-0","a_0","a/0","a.0","a#0","0a","0-a","0_a","0/a"},BP69)))&gt;0,ISNUMBER(SEARCH("000000",BP69)))),1,0),0)</f>
        <v>0</v>
      </c>
      <c r="BR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supervisor",""),"inspector",""),"controller",""),"executive",""),"catering",""),"manager",""),"officer",""),"caterer",""),"station",""),"captain",""),"verified",""),"verifier",""),"checked",""),"senior",""),"leader",""),"cabin",""),"staff",""),"crew",""),"team",""),"duty",""),"lead",""),"head",""),"chef",""),"pasb",""),"mcat",""),"magcs",""),"qaqc",""),"ccic",""),"cic",""),"csm",""),"ops",""),"pic",""),"self",""),"qa",""),"qc",""),"by",""),"sr",""))</f>
        <v>0</v>
      </c>
      <c r="BS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supervisor",""),"inspector",""),"controller",""),"executive",""),"catering",""),"manager",""),"officer",""),"caterer",""),"station",""),"captain",""),"verified",""),"verifier",""),"checked",""),"senior",""),"leader",""),"cabin",""),"staff",""),"crew",""),"team",""),"duty",""),"lead",""),"head",""),"chef",""),"pasb",""),"mcat",""),"magcs",""),"qaqc",""),"ccic",""),"cic",""),"csm",""),"ops",""),"pic",""),"self",""),"qa",""),"qc",""),"by",""),"sr",""))</f>
        <v>0</v>
      </c>
      <c r="BT69" s="61"/>
      <c r="BU69" s="61"/>
      <c r="BV69" s="61" t="n">
        <f aca="false">0</f>
        <v>0</v>
      </c>
      <c r="BW69" s="61"/>
      <c r="BX69" s="61"/>
      <c r="BY69" s="62" t="n">
        <f aca="false">Q69-T7EarlyD*24/24</f>
        <v>46284.3784722222</v>
      </c>
      <c r="BZ69" s="61" t="n">
        <f aca="false">IFERROR(IF(IF(TRIM(S69)="Link / file path",AND(LEN(TRIM(Z69))&gt;=5,SUMPRODUCT(--ISNUMBER(SEARCH({"http","www.","\\",":\",".pdf",".jpg",".jpeg",".png",".heic",".xls",".doc",".msg",".eml",".ppt",".txt",".zip"},Z69)))&gt;0),AND(ISERROR(FIND(" ",TRIM(Z69))),NOT(OR(LOWER(TRIM(Z69))=LOWER(Flights!$F$7),AND(LEFT(LOWER(TRIM(Z69)),2)="mh",(LEN(BN69)-LEN(SUBSTITUTE(BN69,"a","")))&lt;=2))),NOT(ISNUMBER(MATCH(LEFT(BN69,255),{"0000a","000a","00a","0000aa","000aa","00.00.0000","00/00/0000","00-00-0000","0000-00-00","00.00.00","00/00/00","00-00-00","0.00.0000","0/00/0000","0-00-0000"},0))),OR(AND((LEN(BN69)-LEN(SUBSTITUTE(BN69,"a","")))&gt;=1,(LEN(BN69)-LEN(SUBSTITUTE(BN69,"0","")))&gt;=2,SUMPRODUCT(--ISNUMBER(SEARCH({"a0","a-0","a_0","a/0","a.0","a#0","0a","0-a","0_a","0/a"},BN69)))&gt;0),AND((LEN(BN69)-LEN(SUBSTITUTE(BN69,"a","")))=0,(LEN(BN69)-LEN(SUBSTITUTE(BN69,"0","")))&gt;=5)))),1,0),0)</f>
        <v>0</v>
      </c>
    </row>
    <row r="70" customFormat="false" ht="39.75" hidden="false" customHeight="true" outlineLevel="0" collapsed="false">
      <c r="A70" s="57" t="s">
        <v>557</v>
      </c>
      <c r="B70" s="57" t="s">
        <v>212</v>
      </c>
      <c r="C70" s="57" t="str">
        <f aca="false">Flights!$F$7</f>
        <v>MH0720</v>
      </c>
      <c r="D70" s="58" t="n">
        <f aca="false">Flights!$D$7</f>
        <v>46305</v>
      </c>
      <c r="E70" s="57" t="str">
        <f aca="false">Flights!$G$7&amp;"-"&amp;Flights!$H$7</f>
        <v>CGK-KUL</v>
      </c>
      <c r="F70" s="57" t="str">
        <f aca="false">Flights!$K$7</f>
        <v>EY</v>
      </c>
      <c r="G70" s="57" t="s">
        <v>81</v>
      </c>
      <c r="H70" s="57" t="s">
        <v>378</v>
      </c>
      <c r="I70" s="57" t="s">
        <v>385</v>
      </c>
      <c r="J70" s="57" t="s">
        <v>386</v>
      </c>
      <c r="K70" s="67" t="s">
        <v>387</v>
      </c>
      <c r="L70" s="67" t="s">
        <v>382</v>
      </c>
      <c r="M70" s="67"/>
      <c r="N70" s="67" t="s">
        <v>383</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60"/>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open",IF(AND(NOT(OR(LEN(AZ70)&lt;15,ISNUMBER(MATCH(AZ70,L_Placeholder,0)))),BK70=0,NOT(OR(LEN(AU70)&lt;2,ISNUMBER(MATCH(AU70,L_Placeholder,0)))),NOT(OR(LEN(AX70)&lt;2,ISNUMBER(MATCH(AX70,L_Placeholder,0)))),TRIM(AE70)&lt;&gt;TRIM(T70)),"N/A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missing",IF(OR(OR(LEN(AU70)&lt;2,ISNUMBER(MATCH(AU70,L_Placeholder,0))),BR70&lt;3),"INVALID – PIC missing or not a named person (a role such as QA / CSM is not a name)",IF(OR(LEN(AV70)&lt;2,ISNUMBER(MATCH(AV70,L_Placeholder,0))),"INVALID – result / assessment missing",IF(OR(OR(LEN(AW70)&lt;3,ISNUMBER(MATCH(AW70,L_Placeholder,0))),SUMPRODUCT(--ISNUMBER(SEARCH(" "&amp;L_EvidencePhrase&amp;" ",BD70)))&gt;0,BI70=1),"INVALID – evidence missing, placeholder or not yet on file",IF(ISNA(MATCH(TRIM(S70),L_EvidenceType,0)),"INVALID – choose the evidence type from the list (column S)",IF(BL70=0,"INVALID – evidence ID must be the record's ID only (e.g. SF-2210, IMG_2231, 1045521), or a link / path for links",IF(OR(OR(LEN(AX70)&lt;2,ISNUMBER(MATCH(AX70,L_Placeholder,0))),BS70&lt;3),"INVALID – verifier missing or not a named person (a role such as QA / CSM is not a name)",IF(OR(AX70=AU70,AND(LEN(AU70)&gt;=4,ISNUMBER(SEARCH(AU70,AX70))),AND(LEN(AX70)&gt;=4,ISNUMBER(SEARCH(AX70,AU70)))),"INVALID – verifier must be a different, named person (not the PIC or a role)",IF(BH70=1,"INVALID – result not yet available (awaiting / TBC)",IF(BV70=1,"INVALID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future",IF(AND(ISNUMBER(BY70),AG70&lt;BY70),IF(H70="Physical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")))/(LEN(L_PendNeg)+1))+SUMPRODUCT((LEN(BC70)-LEN(SUBSTITUTE(BC70," "&amp;L_PendPrep&amp;" "," ")))/(LEN(L_PendPrep)+1)),1,0),1)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")))/(LEN(L_PendNeg)+1))+SUMPRODUCT((LEN(BE70)-LEN(SUBSTITUTE(BE70," "&amp;L_PendPrep&amp;" "," ")))/(LEN(L_PendPrep)+1)),1,0),1)</f>
        <v>0</v>
      </c>
      <c r="BK70" s="61" t="n">
        <f aca="false">IFERROR(IF(SUMPRODUCT((LEN(BF70)-LEN(SUBSTITUTE(BF70," "&amp;L_PendStrict&amp;" "," ")))/(LEN(L_PendStrict)+1))&gt;SUMPRODUCT((LEN(BF70)-LEN(SUBSTITUTE(BF70," "&amp;L_PendNeg&amp;" "," ")))/(LEN(L_PendNeg)+1)),1,0),1)</f>
        <v>0</v>
      </c>
      <c r="BL70" s="61" t="n">
        <f aca="false">IF(ISNA(MATCH(TRIM(S70),L_EvidenceType,0)),0,BZ70)</f>
        <v>0</v>
      </c>
      <c r="BM70" s="61" t="str">
        <f aca="false">SUBSTITUTE(SUBSTITUTE(SUBSTITUTE(SUBSTITUTE(SUBSTITUTE(SUBSTITUTE(SUBSTITUTE(SUBSTITUTE(SUBSTITUTE(LOWER(Z70&amp;""),"1","0"),"2","0"),"3","0"),"4","0"),"5","0"),"6","0"),"7","0"),"8","0"),"9","0")</f>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jan",""),"feb",""),"mar",""),"apr",""),"may",""),"jun",""),"jul",""),"aug",""),"sep",""),"oct",""),"nov",""),"dec",""),"hrs",""),"hr",""),"lt",""),"utc",""),"am",""),"pm",""),"rev",""),"ver",""),"b","a"),"c","a"),"d","a"),"e","a"),"f","a"),"g","a"),"h","a"),"i","a"),"j","a"),"k","a"),"l","a"),"m","a"),"n","a"),"o","a"),"p","a"),"q","a"),"r","a"),"s","a"),"t","a"),"u","a"),"v","a"),"w","a"),"x","a"),"y","a"),"z","a")</f>
        <v/>
      </c>
      <c r="BO70" s="61" t="str">
        <f aca="false">SUBSTITUTE(SUBSTITUTE(SUBSTITUTE(SUBSTITUTE(SUBSTITUTE(SUBSTITUTE(SUBSTITUTE(SUBSTITUTE(SUBSTITUTE(LOWER(W70&amp;""),"1","0"),"2","0"),"3","0"),"4","0"),"5","0"),"6","0"),"7","0"),"8","0"),"9","0")</f>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c>
      <c r="BQ70" s="61" t="n">
        <f aca="false">IFERROR(IF(AND(ISERROR(SEARCH(" mh"," "&amp;LOWER(W70))),ISNA(MATCH(LEFT(TRIM(BP70),255),{"0000a","000a","00a","0000aa","000aa","00.00.0000","00/00/0000","00-00-0000","0000-00-00","00.00.00","00/00/00","00-00-00","0.00.0000","0/00/0000","0-00-0000"},0)),OR(SUMPRODUCT(--ISNUMBER(SEARCH({"a0","a-0","a_0","a/0","a.0","a#0","0a","0-a","0_a","0/a"},BP70)))&gt;0,ISNUMBER(SEARCH("000000",BP70)))),1,0),0)</f>
        <v>0</v>
      </c>
      <c r="BR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supervisor",""),"inspector",""),"controller",""),"executive",""),"catering",""),"manager",""),"officer",""),"caterer",""),"station",""),"captain",""),"verified",""),"verifier",""),"checked",""),"senior",""),"leader",""),"cabin",""),"staff",""),"crew",""),"team",""),"duty",""),"lead",""),"head",""),"chef",""),"pasb",""),"mcat",""),"magcs",""),"qaqc",""),"ccic",""),"cic",""),"csm",""),"ops",""),"pic",""),"self",""),"qa",""),"qc",""),"by",""),"sr",""))</f>
        <v>0</v>
      </c>
      <c r="BS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supervisor",""),"inspector",""),"controller",""),"executive",""),"catering",""),"manager",""),"officer",""),"caterer",""),"station",""),"captain",""),"verified",""),"verifier",""),"checked",""),"senior",""),"leader",""),"cabin",""),"staff",""),"crew",""),"team",""),"duty",""),"lead",""),"head",""),"chef",""),"pasb",""),"mcat",""),"magcs",""),"qaqc",""),"ccic",""),"cic",""),"csm",""),"ops",""),"pic",""),"self",""),"qa",""),"qc",""),"by",""),"sr",""))</f>
        <v>0</v>
      </c>
      <c r="BT70" s="61"/>
      <c r="BU70" s="61"/>
      <c r="BV70" s="61" t="n">
        <f aca="false">0</f>
        <v>0</v>
      </c>
      <c r="BW70" s="61"/>
      <c r="BX70" s="61"/>
      <c r="BY70" s="62" t="n">
        <f aca="false">Q70-T7EarlyD*24/24</f>
        <v>46284.3784722222</v>
      </c>
      <c r="BZ70" s="61" t="n">
        <f aca="false">IFERROR(IF(IF(TRIM(S70)="Link / file path",AND(LEN(TRIM(Z70))&gt;=5,SUMPRODUCT(--ISNUMBER(SEARCH({"http","www.","\\",":\",".pdf",".jpg",".jpeg",".png",".heic",".xls",".doc",".msg",".eml",".ppt",".txt",".zip"},Z70)))&gt;0),AND(ISERROR(FIND(" ",TRIM(Z70))),NOT(OR(LOWER(TRIM(Z70))=LOWER(Flights!$F$7),AND(LEFT(LOWER(TRIM(Z70)),2)="mh",(LEN(BN70)-LEN(SUBSTITUTE(BN70,"a","")))&lt;=2))),NOT(ISNUMBER(MATCH(LEFT(BN70,255),{"0000a","000a","00a","0000aa","000aa","00.00.0000","00/00/0000","00-00-0000","0000-00-00","00.00.00","00/00/00","00-00-00","0.00.0000","0/00/0000","0-00-0000"},0))),OR(AND((LEN(BN70)-LEN(SUBSTITUTE(BN70,"a","")))&gt;=1,(LEN(BN70)-LEN(SUBSTITUTE(BN70,"0","")))&gt;=2,SUMPRODUCT(--ISNUMBER(SEARCH({"a0","a-0","a_0","a/0","a.0","a#0","0a","0-a","0_a","0/a"},BN70)))&gt;0),AND((LEN(BN70)-LEN(SUBSTITUTE(BN70,"a","")))=0,(LEN(BN70)-LEN(SUBSTITUTE(BN70,"0","")))&gt;=5)))),1,0),0)</f>
        <v>0</v>
      </c>
    </row>
    <row r="71" customFormat="false" ht="41.25" hidden="false" customHeight="true" outlineLevel="0" collapsed="false">
      <c r="A71" s="57" t="s">
        <v>558</v>
      </c>
      <c r="B71" s="57" t="s">
        <v>212</v>
      </c>
      <c r="C71" s="57" t="str">
        <f aca="false">Flights!$F$7</f>
        <v>MH0720</v>
      </c>
      <c r="D71" s="58" t="n">
        <f aca="false">Flights!$D$7</f>
        <v>46305</v>
      </c>
      <c r="E71" s="57" t="str">
        <f aca="false">Flights!$G$7&amp;"-"&amp;Flights!$H$7</f>
        <v>CGK-KUL</v>
      </c>
      <c r="F71" s="57" t="str">
        <f aca="false">Flights!$K$7</f>
        <v>EY</v>
      </c>
      <c r="G71" s="57" t="s">
        <v>81</v>
      </c>
      <c r="H71" s="57" t="s">
        <v>378</v>
      </c>
      <c r="I71" s="57" t="s">
        <v>389</v>
      </c>
      <c r="J71" s="57" t="s">
        <v>390</v>
      </c>
      <c r="K71" s="67" t="s">
        <v>391</v>
      </c>
      <c r="L71" s="67" t="s">
        <v>382</v>
      </c>
      <c r="M71" s="67"/>
      <c r="N71" s="67" t="str">
        <f aca="false">IF(TRIM(Flights!$L$7)="A339","Required","N/A – rule")</f>
        <v>N/A – rule</v>
      </c>
      <c r="O71" s="67" t="s">
        <v>392</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60"/>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open",IF(AND(NOT(OR(LEN(AZ71)&lt;15,ISNUMBER(MATCH(AZ71,L_Placeholder,0)))),BK71=0,NOT(OR(LEN(AU71)&lt;2,ISNUMBER(MATCH(AU71,L_Placeholder,0)))),NOT(OR(LEN(AX71)&lt;2,ISNUMBER(MATCH(AX71,L_Placeholder,0)))),TRIM(AE71)&lt;&gt;TRIM(T71)),"N/A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missing",IF(OR(OR(LEN(AU71)&lt;2,ISNUMBER(MATCH(AU71,L_Placeholder,0))),BR71&lt;3),"INVALID – PIC missing or not a named person (a role such as QA / CSM is not a name)",IF(OR(LEN(AV71)&lt;2,ISNUMBER(MATCH(AV71,L_Placeholder,0))),"INVALID – result / assessment missing",IF(OR(OR(LEN(AW71)&lt;3,ISNUMBER(MATCH(AW71,L_Placeholder,0))),SUMPRODUCT(--ISNUMBER(SEARCH(" "&amp;L_EvidencePhrase&amp;" ",BD71)))&gt;0,BI71=1),"INVALID – evidence missing, placeholder or not yet on file",IF(ISNA(MATCH(TRIM(S71),L_EvidenceType,0)),"INVALID – choose the evidence type from the list (column S)",IF(BL71=0,"INVALID – evidence ID must be the record's ID only (e.g. SF-2210, IMG_2231, 1045521), or a link / path for links",IF(OR(OR(LEN(AX71)&lt;2,ISNUMBER(MATCH(AX71,L_Placeholder,0))),BS71&lt;3),"INVALID – verifier missing or not a named person (a role such as QA / CSM is not a name)",IF(OR(AX71=AU71,AND(LEN(AU71)&gt;=4,ISNUMBER(SEARCH(AU71,AX71))),AND(LEN(AX71)&gt;=4,ISNUMBER(SEARCH(AX71,AU71)))),"INVALID – verifier must be a different, named person (not the PIC or a role)",IF(BH71=1,"INVALID – result not yet available (awaiting / TBC)",IF(BV71=1,"INVALID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future",IF(AND(ISNUMBER(BY71),AG71&lt;BY71),IF(H71="Physical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")))/(LEN(L_PendNeg)+1))+SUMPRODUCT((LEN(BC71)-LEN(SUBSTITUTE(BC71," "&amp;L_PendPrep&amp;" "," ")))/(LEN(L_PendPrep)+1)),1,0),1)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")))/(LEN(L_PendNeg)+1))+SUMPRODUCT((LEN(BE71)-LEN(SUBSTITUTE(BE71," "&amp;L_PendPrep&amp;" "," ")))/(LEN(L_PendPrep)+1)),1,0),1)</f>
        <v>0</v>
      </c>
      <c r="BK71" s="61" t="n">
        <f aca="false">IFERROR(IF(SUMPRODUCT((LEN(BF71)-LEN(SUBSTITUTE(BF71," "&amp;L_PendStrict&amp;" "," ")))/(LEN(L_PendStrict)+1))&gt;SUMPRODUCT((LEN(BF71)-LEN(SUBSTITUTE(BF71," "&amp;L_PendNeg&amp;" "," ")))/(LEN(L_PendNeg)+1)),1,0),1)</f>
        <v>0</v>
      </c>
      <c r="BL71" s="61" t="n">
        <f aca="false">IF(ISNA(MATCH(TRIM(S71),L_EvidenceType,0)),0,BZ71)</f>
        <v>0</v>
      </c>
      <c r="BM71" s="61" t="str">
        <f aca="false">SUBSTITUTE(SUBSTITUTE(SUBSTITUTE(SUBSTITUTE(SUBSTITUTE(SUBSTITUTE(SUBSTITUTE(SUBSTITUTE(SUBSTITUTE(LOWER(Z71&amp;""),"1","0"),"2","0"),"3","0"),"4","0"),"5","0"),"6","0"),"7","0"),"8","0"),"9","0")</f>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jan",""),"feb",""),"mar",""),"apr",""),"may",""),"jun",""),"jul",""),"aug",""),"sep",""),"oct",""),"nov",""),"dec",""),"hrs",""),"hr",""),"lt",""),"utc",""),"am",""),"pm",""),"rev",""),"ver",""),"b","a"),"c","a"),"d","a"),"e","a"),"f","a"),"g","a"),"h","a"),"i","a"),"j","a"),"k","a"),"l","a"),"m","a"),"n","a"),"o","a"),"p","a"),"q","a"),"r","a"),"s","a"),"t","a"),"u","a"),"v","a"),"w","a"),"x","a"),"y","a"),"z","a")</f>
        <v/>
      </c>
      <c r="BO71" s="61" t="str">
        <f aca="false">SUBSTITUTE(SUBSTITUTE(SUBSTITUTE(SUBSTITUTE(SUBSTITUTE(SUBSTITUTE(SUBSTITUTE(SUBSTITUTE(SUBSTITUTE(LOWER(W71&amp;""),"1","0"),"2","0"),"3","0"),"4","0"),"5","0"),"6","0"),"7","0"),"8","0"),"9","0")</f>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c>
      <c r="BQ71" s="61" t="n">
        <f aca="false">IFERROR(IF(AND(ISERROR(SEARCH(" mh"," "&amp;LOWER(W71))),ISNA(MATCH(LEFT(TRIM(BP71),255),{"0000a","000a","00a","0000aa","000aa","00.00.0000","00/00/0000","00-00-0000","0000-00-00","00.00.00","00/00/00","00-00-00","0.00.0000","0/00/0000","0-00-0000"},0)),OR(SUMPRODUCT(--ISNUMBER(SEARCH({"a0","a-0","a_0","a/0","a.0","a#0","0a","0-a","0_a","0/a"},BP71)))&gt;0,ISNUMBER(SEARCH("000000",BP71)))),1,0),0)</f>
        <v>0</v>
      </c>
      <c r="BR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supervisor",""),"inspector",""),"controller",""),"executive",""),"catering",""),"manager",""),"officer",""),"caterer",""),"station",""),"captain",""),"verified",""),"verifier",""),"checked",""),"senior",""),"leader",""),"cabin",""),"staff",""),"crew",""),"team",""),"duty",""),"lead",""),"head",""),"chef",""),"pasb",""),"mcat",""),"magcs",""),"qaqc",""),"ccic",""),"cic",""),"csm",""),"ops",""),"pic",""),"self",""),"qa",""),"qc",""),"by",""),"sr",""))</f>
        <v>0</v>
      </c>
      <c r="BS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supervisor",""),"inspector",""),"controller",""),"executive",""),"catering",""),"manager",""),"officer",""),"caterer",""),"station",""),"captain",""),"verified",""),"verifier",""),"checked",""),"senior",""),"leader",""),"cabin",""),"staff",""),"crew",""),"team",""),"duty",""),"lead",""),"head",""),"chef",""),"pasb",""),"mcat",""),"magcs",""),"qaqc",""),"ccic",""),"cic",""),"csm",""),"ops",""),"pic",""),"self",""),"qa",""),"qc",""),"by",""),"sr",""))</f>
        <v>0</v>
      </c>
      <c r="BT71" s="61"/>
      <c r="BU71" s="61"/>
      <c r="BV71" s="61" t="n">
        <f aca="false">0</f>
        <v>0</v>
      </c>
      <c r="BW71" s="61"/>
      <c r="BX71" s="61"/>
      <c r="BY71" s="62" t="n">
        <f aca="false">Q71-T7EarlyD*24/24</f>
        <v>46284.3784722222</v>
      </c>
      <c r="BZ71" s="61" t="n">
        <f aca="false">IFERROR(IF(IF(TRIM(S71)="Link / file path",AND(LEN(TRIM(Z71))&gt;=5,SUMPRODUCT(--ISNUMBER(SEARCH({"http","www.","\\",":\",".pdf",".jpg",".jpeg",".png",".heic",".xls",".doc",".msg",".eml",".ppt",".txt",".zip"},Z71)))&gt;0),AND(ISERROR(FIND(" ",TRIM(Z71))),NOT(OR(LOWER(TRIM(Z71))=LOWER(Flights!$F$7),AND(LEFT(LOWER(TRIM(Z71)),2)="mh",(LEN(BN71)-LEN(SUBSTITUTE(BN71,"a","")))&lt;=2))),NOT(ISNUMBER(MATCH(LEFT(BN71,255),{"0000a","000a","00a","0000aa","000aa","00.00.0000","00/00/0000","00-00-0000","0000-00-00","00.00.00","00/00/00","00-00-00","0.00.0000","0/00/0000","0-00-0000"},0))),OR(AND((LEN(BN71)-LEN(SUBSTITUTE(BN71,"a","")))&gt;=1,(LEN(BN71)-LEN(SUBSTITUTE(BN71,"0","")))&gt;=2,SUMPRODUCT(--ISNUMBER(SEARCH({"a0","a-0","a_0","a/0","a.0","a#0","0a","0-a","0_a","0/a"},BN71)))&gt;0),AND((LEN(BN71)-LEN(SUBSTITUTE(BN71,"a","")))=0,(LEN(BN71)-LEN(SUBSTITUTE(BN71,"0","")))&gt;=5)))),1,0),0)</f>
        <v>0</v>
      </c>
    </row>
    <row r="72" customFormat="false" ht="39.75" hidden="false" customHeight="true" outlineLevel="0" collapsed="false">
      <c r="A72" s="57" t="s">
        <v>559</v>
      </c>
      <c r="B72" s="57" t="s">
        <v>212</v>
      </c>
      <c r="C72" s="57" t="str">
        <f aca="false">Flights!$F$7</f>
        <v>MH0720</v>
      </c>
      <c r="D72" s="58" t="n">
        <f aca="false">Flights!$D$7</f>
        <v>46305</v>
      </c>
      <c r="E72" s="57" t="str">
        <f aca="false">Flights!$G$7&amp;"-"&amp;Flights!$H$7</f>
        <v>CGK-KUL</v>
      </c>
      <c r="F72" s="57" t="str">
        <f aca="false">Flights!$K$7</f>
        <v>EY</v>
      </c>
      <c r="G72" s="57" t="s">
        <v>81</v>
      </c>
      <c r="H72" s="57" t="s">
        <v>378</v>
      </c>
      <c r="I72" s="57" t="s">
        <v>394</v>
      </c>
      <c r="J72" s="57" t="s">
        <v>395</v>
      </c>
      <c r="K72" s="67" t="s">
        <v>396</v>
      </c>
      <c r="L72" s="67" t="s">
        <v>382</v>
      </c>
      <c r="M72" s="67"/>
      <c r="N72" s="67" t="s">
        <v>383</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60"/>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open",IF(AND(NOT(OR(LEN(AZ72)&lt;15,ISNUMBER(MATCH(AZ72,L_Placeholder,0)))),BK72=0,NOT(OR(LEN(AU72)&lt;2,ISNUMBER(MATCH(AU72,L_Placeholder,0)))),NOT(OR(LEN(AX72)&lt;2,ISNUMBER(MATCH(AX72,L_Placeholder,0)))),TRIM(AE72)&lt;&gt;TRIM(T72)),"N/A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missing",IF(OR(OR(LEN(AU72)&lt;2,ISNUMBER(MATCH(AU72,L_Placeholder,0))),BR72&lt;3),"INVALID – PIC missing or not a named person (a role such as QA / CSM is not a name)",IF(OR(LEN(AV72)&lt;2,ISNUMBER(MATCH(AV72,L_Placeholder,0))),"INVALID – result / assessment missing",IF(OR(OR(LEN(AW72)&lt;3,ISNUMBER(MATCH(AW72,L_Placeholder,0))),SUMPRODUCT(--ISNUMBER(SEARCH(" "&amp;L_EvidencePhrase&amp;" ",BD72)))&gt;0,BI72=1),"INVALID – evidence missing, placeholder or not yet on file",IF(ISNA(MATCH(TRIM(S72),L_EvidenceType,0)),"INVALID – choose the evidence type from the list (column S)",IF(BL72=0,"INVALID – evidence ID must be the record's ID only (e.g. SF-2210, IMG_2231, 1045521), or a link / path for links",IF(OR(OR(LEN(AX72)&lt;2,ISNUMBER(MATCH(AX72,L_Placeholder,0))),BS72&lt;3),"INVALID – verifier missing or not a named person (a role such as QA / CSM is not a name)",IF(OR(AX72=AU72,AND(LEN(AU72)&gt;=4,ISNUMBER(SEARCH(AU72,AX72))),AND(LEN(AX72)&gt;=4,ISNUMBER(SEARCH(AX72,AU72)))),"INVALID – verifier must be a different, named person (not the PIC or a role)",IF(BH72=1,"INVALID – result not yet available (awaiting / TBC)",IF(BV72=1,"INVALID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future",IF(AND(ISNUMBER(BY72),AG72&lt;BY72),IF(H72="Physical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")))/(LEN(L_PendNeg)+1))+SUMPRODUCT((LEN(BC72)-LEN(SUBSTITUTE(BC72," "&amp;L_PendPrep&amp;" "," ")))/(LEN(L_PendPrep)+1)),1,0),1)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")))/(LEN(L_PendNeg)+1))+SUMPRODUCT((LEN(BE72)-LEN(SUBSTITUTE(BE72," "&amp;L_PendPrep&amp;" "," ")))/(LEN(L_PendPrep)+1)),1,0),1)</f>
        <v>0</v>
      </c>
      <c r="BK72" s="61" t="n">
        <f aca="false">IFERROR(IF(SUMPRODUCT((LEN(BF72)-LEN(SUBSTITUTE(BF72," "&amp;L_PendStrict&amp;" "," ")))/(LEN(L_PendStrict)+1))&gt;SUMPRODUCT((LEN(BF72)-LEN(SUBSTITUTE(BF72," "&amp;L_PendNeg&amp;" "," ")))/(LEN(L_PendNeg)+1)),1,0),1)</f>
        <v>0</v>
      </c>
      <c r="BL72" s="61" t="n">
        <f aca="false">IF(ISNA(MATCH(TRIM(S72),L_EvidenceType,0)),0,BZ72)</f>
        <v>0</v>
      </c>
      <c r="BM72" s="61" t="str">
        <f aca="false">SUBSTITUTE(SUBSTITUTE(SUBSTITUTE(SUBSTITUTE(SUBSTITUTE(SUBSTITUTE(SUBSTITUTE(SUBSTITUTE(SUBSTITUTE(LOWER(Z72&amp;""),"1","0"),"2","0"),"3","0"),"4","0"),"5","0"),"6","0"),"7","0"),"8","0"),"9","0")</f>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jan",""),"feb",""),"mar",""),"apr",""),"may",""),"jun",""),"jul",""),"aug",""),"sep",""),"oct",""),"nov",""),"dec",""),"hrs",""),"hr",""),"lt",""),"utc",""),"am",""),"pm",""),"rev",""),"ver",""),"b","a"),"c","a"),"d","a"),"e","a"),"f","a"),"g","a"),"h","a"),"i","a"),"j","a"),"k","a"),"l","a"),"m","a"),"n","a"),"o","a"),"p","a"),"q","a"),"r","a"),"s","a"),"t","a"),"u","a"),"v","a"),"w","a"),"x","a"),"y","a"),"z","a")</f>
        <v/>
      </c>
      <c r="BO72" s="61" t="str">
        <f aca="false">SUBSTITUTE(SUBSTITUTE(SUBSTITUTE(SUBSTITUTE(SUBSTITUTE(SUBSTITUTE(SUBSTITUTE(SUBSTITUTE(SUBSTITUTE(LOWER(W72&amp;""),"1","0"),"2","0"),"3","0"),"4","0"),"5","0"),"6","0"),"7","0"),"8","0"),"9","0")</f>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c>
      <c r="BQ72" s="61" t="n">
        <f aca="false">IFERROR(IF(AND(ISERROR(SEARCH(" mh"," "&amp;LOWER(W72))),ISNA(MATCH(LEFT(TRIM(BP72),255),{"0000a","000a","00a","0000aa","000aa","00.00.0000","00/00/0000","00-00-0000","0000-00-00","00.00.00","00/00/00","00-00-00","0.00.0000","0/00/0000","0-00-0000"},0)),OR(SUMPRODUCT(--ISNUMBER(SEARCH({"a0","a-0","a_0","a/0","a.0","a#0","0a","0-a","0_a","0/a"},BP72)))&gt;0,ISNUMBER(SEARCH("000000",BP72)))),1,0),0)</f>
        <v>0</v>
      </c>
      <c r="BR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supervisor",""),"inspector",""),"controller",""),"executive",""),"catering",""),"manager",""),"officer",""),"caterer",""),"station",""),"captain",""),"verified",""),"verifier",""),"checked",""),"senior",""),"leader",""),"cabin",""),"staff",""),"crew",""),"team",""),"duty",""),"lead",""),"head",""),"chef",""),"pasb",""),"mcat",""),"magcs",""),"qaqc",""),"ccic",""),"cic",""),"csm",""),"ops",""),"pic",""),"self",""),"qa",""),"qc",""),"by",""),"sr",""))</f>
        <v>0</v>
      </c>
      <c r="BS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supervisor",""),"inspector",""),"controller",""),"executive",""),"catering",""),"manager",""),"officer",""),"caterer",""),"station",""),"captain",""),"verified",""),"verifier",""),"checked",""),"senior",""),"leader",""),"cabin",""),"staff",""),"crew",""),"team",""),"duty",""),"lead",""),"head",""),"chef",""),"pasb",""),"mcat",""),"magcs",""),"qaqc",""),"ccic",""),"cic",""),"csm",""),"ops",""),"pic",""),"self",""),"qa",""),"qc",""),"by",""),"sr",""))</f>
        <v>0</v>
      </c>
      <c r="BT72" s="61"/>
      <c r="BU72" s="61"/>
      <c r="BV72" s="61" t="n">
        <f aca="false">0</f>
        <v>0</v>
      </c>
      <c r="BW72" s="61"/>
      <c r="BX72" s="61"/>
      <c r="BY72" s="62" t="n">
        <f aca="false">Q72-T7EarlyD*24/24</f>
        <v>46284.3784722222</v>
      </c>
      <c r="BZ72" s="61" t="n">
        <f aca="false">IFERROR(IF(IF(TRIM(S72)="Link / file path",AND(LEN(TRIM(Z72))&gt;=5,SUMPRODUCT(--ISNUMBER(SEARCH({"http","www.","\\",":\",".pdf",".jpg",".jpeg",".png",".heic",".xls",".doc",".msg",".eml",".ppt",".txt",".zip"},Z72)))&gt;0),AND(ISERROR(FIND(" ",TRIM(Z72))),NOT(OR(LOWER(TRIM(Z72))=LOWER(Flights!$F$7),AND(LEFT(LOWER(TRIM(Z72)),2)="mh",(LEN(BN72)-LEN(SUBSTITUTE(BN72,"a","")))&lt;=2))),NOT(ISNUMBER(MATCH(LEFT(BN72,255),{"0000a","000a","00a","0000aa","000aa","00.00.0000","00/00/0000","00-00-0000","0000-00-00","00.00.00","00/00/00","00-00-00","0.00.0000","0/00/0000","0-00-0000"},0))),OR(AND((LEN(BN72)-LEN(SUBSTITUTE(BN72,"a","")))&gt;=1,(LEN(BN72)-LEN(SUBSTITUTE(BN72,"0","")))&gt;=2,SUMPRODUCT(--ISNUMBER(SEARCH({"a0","a-0","a_0","a/0","a.0","a#0","0a","0-a","0_a","0/a"},BN72)))&gt;0),AND((LEN(BN72)-LEN(SUBSTITUTE(BN72,"a","")))=0,(LEN(BN72)-LEN(SUBSTITUTE(BN72,"0","")))&gt;=5)))),1,0),0)</f>
        <v>0</v>
      </c>
    </row>
    <row r="73" customFormat="false" ht="39.75" hidden="false" customHeight="true" outlineLevel="0" collapsed="false">
      <c r="A73" s="57" t="s">
        <v>560</v>
      </c>
      <c r="B73" s="57" t="s">
        <v>212</v>
      </c>
      <c r="C73" s="57" t="str">
        <f aca="false">Flights!$F$7</f>
        <v>MH0720</v>
      </c>
      <c r="D73" s="58" t="n">
        <f aca="false">Flights!$D$7</f>
        <v>46305</v>
      </c>
      <c r="E73" s="57" t="str">
        <f aca="false">Flights!$G$7&amp;"-"&amp;Flights!$H$7</f>
        <v>CGK-KUL</v>
      </c>
      <c r="F73" s="57" t="str">
        <f aca="false">Flights!$K$7</f>
        <v>EY</v>
      </c>
      <c r="G73" s="57" t="s">
        <v>81</v>
      </c>
      <c r="H73" s="57" t="s">
        <v>378</v>
      </c>
      <c r="I73" s="57" t="s">
        <v>398</v>
      </c>
      <c r="J73" s="57" t="s">
        <v>399</v>
      </c>
      <c r="K73" s="67" t="s">
        <v>400</v>
      </c>
      <c r="L73" s="67" t="s">
        <v>382</v>
      </c>
      <c r="M73" s="67"/>
      <c r="N73" s="67" t="s">
        <v>383</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60"/>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open",IF(AND(NOT(OR(LEN(AZ73)&lt;15,ISNUMBER(MATCH(AZ73,L_Placeholder,0)))),BK73=0,NOT(OR(LEN(AU73)&lt;2,ISNUMBER(MATCH(AU73,L_Placeholder,0)))),NOT(OR(LEN(AX73)&lt;2,ISNUMBER(MATCH(AX73,L_Placeholder,0)))),TRIM(AE73)&lt;&gt;TRIM(T73)),"N/A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missing",IF(OR(OR(LEN(AU73)&lt;2,ISNUMBER(MATCH(AU73,L_Placeholder,0))),BR73&lt;3),"INVALID – PIC missing or not a named person (a role such as QA / CSM is not a name)",IF(OR(LEN(AV73)&lt;2,ISNUMBER(MATCH(AV73,L_Placeholder,0))),"INVALID – result / assessment missing",IF(OR(OR(LEN(AW73)&lt;3,ISNUMBER(MATCH(AW73,L_Placeholder,0))),SUMPRODUCT(--ISNUMBER(SEARCH(" "&amp;L_EvidencePhrase&amp;" ",BD73)))&gt;0,BI73=1),"INVALID – evidence missing, placeholder or not yet on file",IF(ISNA(MATCH(TRIM(S73),L_EvidenceType,0)),"INVALID – choose the evidence type from the list (column S)",IF(BL73=0,"INVALID – evidence ID must be the record's ID only (e.g. SF-2210, IMG_2231, 1045521), or a link / path for links",IF(OR(OR(LEN(AX73)&lt;2,ISNUMBER(MATCH(AX73,L_Placeholder,0))),BS73&lt;3),"INVALID – verifier missing or not a named person (a role such as QA / CSM is not a name)",IF(OR(AX73=AU73,AND(LEN(AU73)&gt;=4,ISNUMBER(SEARCH(AU73,AX73))),AND(LEN(AX73)&gt;=4,ISNUMBER(SEARCH(AX73,AU73)))),"INVALID – verifier must be a different, named person (not the PIC or a role)",IF(BH73=1,"INVALID – result not yet available (awaiting / TBC)",IF(BV73=1,"INVALID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future",IF(AND(ISNUMBER(BY73),AG73&lt;BY73),IF(H73="Physical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")))/(LEN(L_PendNeg)+1))+SUMPRODUCT((LEN(BC73)-LEN(SUBSTITUTE(BC73," "&amp;L_PendPrep&amp;" "," ")))/(LEN(L_PendPrep)+1)),1,0),1)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")))/(LEN(L_PendNeg)+1))+SUMPRODUCT((LEN(BE73)-LEN(SUBSTITUTE(BE73," "&amp;L_PendPrep&amp;" "," ")))/(LEN(L_PendPrep)+1)),1,0),1)</f>
        <v>0</v>
      </c>
      <c r="BK73" s="61" t="n">
        <f aca="false">IFERROR(IF(SUMPRODUCT((LEN(BF73)-LEN(SUBSTITUTE(BF73," "&amp;L_PendStrict&amp;" "," ")))/(LEN(L_PendStrict)+1))&gt;SUMPRODUCT((LEN(BF73)-LEN(SUBSTITUTE(BF73," "&amp;L_PendNeg&amp;" "," ")))/(LEN(L_PendNeg)+1)),1,0),1)</f>
        <v>0</v>
      </c>
      <c r="BL73" s="61" t="n">
        <f aca="false">IF(ISNA(MATCH(TRIM(S73),L_EvidenceType,0)),0,BZ73)</f>
        <v>0</v>
      </c>
      <c r="BM73" s="61" t="str">
        <f aca="false">SUBSTITUTE(SUBSTITUTE(SUBSTITUTE(SUBSTITUTE(SUBSTITUTE(SUBSTITUTE(SUBSTITUTE(SUBSTITUTE(SUBSTITUTE(LOWER(Z73&amp;""),"1","0"),"2","0"),"3","0"),"4","0"),"5","0"),"6","0"),"7","0"),"8","0"),"9","0")</f>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jan",""),"feb",""),"mar",""),"apr",""),"may",""),"jun",""),"jul",""),"aug",""),"sep",""),"oct",""),"nov",""),"dec",""),"hrs",""),"hr",""),"lt",""),"utc",""),"am",""),"pm",""),"rev",""),"ver",""),"b","a"),"c","a"),"d","a"),"e","a"),"f","a"),"g","a"),"h","a"),"i","a"),"j","a"),"k","a"),"l","a"),"m","a"),"n","a"),"o","a"),"p","a"),"q","a"),"r","a"),"s","a"),"t","a"),"u","a"),"v","a"),"w","a"),"x","a"),"y","a"),"z","a")</f>
        <v/>
      </c>
      <c r="BO73" s="61" t="str">
        <f aca="false">SUBSTITUTE(SUBSTITUTE(SUBSTITUTE(SUBSTITUTE(SUBSTITUTE(SUBSTITUTE(SUBSTITUTE(SUBSTITUTE(SUBSTITUTE(LOWER(W73&amp;""),"1","0"),"2","0"),"3","0"),"4","0"),"5","0"),"6","0"),"7","0"),"8","0"),"9","0")</f>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c>
      <c r="BQ73" s="61" t="n">
        <f aca="false">IFERROR(IF(AND(ISERROR(SEARCH(" mh"," "&amp;LOWER(W73))),ISNA(MATCH(LEFT(TRIM(BP73),255),{"0000a","000a","00a","0000aa","000aa","00.00.0000","00/00/0000","00-00-0000","0000-00-00","00.00.00","00/00/00","00-00-00","0.00.0000","0/00/0000","0-00-0000"},0)),OR(SUMPRODUCT(--ISNUMBER(SEARCH({"a0","a-0","a_0","a/0","a.0","a#0","0a","0-a","0_a","0/a"},BP73)))&gt;0,ISNUMBER(SEARCH("000000",BP73)))),1,0),0)</f>
        <v>0</v>
      </c>
      <c r="BR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supervisor",""),"inspector",""),"controller",""),"executive",""),"catering",""),"manager",""),"officer",""),"caterer",""),"station",""),"captain",""),"verified",""),"verifier",""),"checked",""),"senior",""),"leader",""),"cabin",""),"staff",""),"crew",""),"team",""),"duty",""),"lead",""),"head",""),"chef",""),"pasb",""),"mcat",""),"magcs",""),"qaqc",""),"ccic",""),"cic",""),"csm",""),"ops",""),"pic",""),"self",""),"qa",""),"qc",""),"by",""),"sr",""))</f>
        <v>0</v>
      </c>
      <c r="BS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supervisor",""),"inspector",""),"controller",""),"executive",""),"catering",""),"manager",""),"officer",""),"caterer",""),"station",""),"captain",""),"verified",""),"verifier",""),"checked",""),"senior",""),"leader",""),"cabin",""),"staff",""),"crew",""),"team",""),"duty",""),"lead",""),"head",""),"chef",""),"pasb",""),"mcat",""),"magcs",""),"qaqc",""),"ccic",""),"cic",""),"csm",""),"ops",""),"pic",""),"self",""),"qa",""),"qc",""),"by",""),"sr",""))</f>
        <v>0</v>
      </c>
      <c r="BT73" s="61"/>
      <c r="BU73" s="61"/>
      <c r="BV73" s="61" t="n">
        <f aca="false">0</f>
        <v>0</v>
      </c>
      <c r="BW73" s="61"/>
      <c r="BX73" s="61"/>
      <c r="BY73" s="62" t="n">
        <f aca="false">Q73-T7EarlyD*24/24</f>
        <v>46284.3784722222</v>
      </c>
      <c r="BZ73" s="61" t="n">
        <f aca="false">IFERROR(IF(IF(TRIM(S73)="Link / file path",AND(LEN(TRIM(Z73))&gt;=5,SUMPRODUCT(--ISNUMBER(SEARCH({"http","www.","\\",":\",".pdf",".jpg",".jpeg",".png",".heic",".xls",".doc",".msg",".eml",".ppt",".txt",".zip"},Z73)))&gt;0),AND(ISERROR(FIND(" ",TRIM(Z73))),NOT(OR(LOWER(TRIM(Z73))=LOWER(Flights!$F$7),AND(LEFT(LOWER(TRIM(Z73)),2)="mh",(LEN(BN73)-LEN(SUBSTITUTE(BN73,"a","")))&lt;=2))),NOT(ISNUMBER(MATCH(LEFT(BN73,255),{"0000a","000a","00a","0000aa","000aa","00.00.0000","00/00/0000","00-00-0000","0000-00-00","00.00.00","00/00/00","00-00-00","0.00.0000","0/00/0000","0-00-0000"},0))),OR(AND((LEN(BN73)-LEN(SUBSTITUTE(BN73,"a","")))&gt;=1,(LEN(BN73)-LEN(SUBSTITUTE(BN73,"0","")))&gt;=2,SUMPRODUCT(--ISNUMBER(SEARCH({"a0","a-0","a_0","a/0","a.0","a#0","0a","0-a","0_a","0/a"},BN73)))&gt;0),AND((LEN(BN73)-LEN(SUBSTITUTE(BN73,"a","")))=0,(LEN(BN73)-LEN(SUBSTITUTE(BN73,"0","")))&gt;=5)))),1,0),0)</f>
        <v>0</v>
      </c>
    </row>
    <row r="74" customFormat="false" ht="39.75" hidden="false" customHeight="true" outlineLevel="0" collapsed="false">
      <c r="A74" s="57" t="s">
        <v>561</v>
      </c>
      <c r="B74" s="57" t="s">
        <v>212</v>
      </c>
      <c r="C74" s="57" t="str">
        <f aca="false">Flights!$F$7</f>
        <v>MH0720</v>
      </c>
      <c r="D74" s="58" t="n">
        <f aca="false">Flights!$D$7</f>
        <v>46305</v>
      </c>
      <c r="E74" s="57" t="str">
        <f aca="false">Flights!$G$7&amp;"-"&amp;Flights!$H$7</f>
        <v>CGK-KUL</v>
      </c>
      <c r="F74" s="57" t="str">
        <f aca="false">Flights!$K$7</f>
        <v>EY</v>
      </c>
      <c r="G74" s="57" t="s">
        <v>81</v>
      </c>
      <c r="H74" s="57" t="s">
        <v>378</v>
      </c>
      <c r="I74" s="57" t="s">
        <v>398</v>
      </c>
      <c r="J74" s="57" t="s">
        <v>402</v>
      </c>
      <c r="K74" s="67" t="s">
        <v>403</v>
      </c>
      <c r="L74" s="67" t="s">
        <v>382</v>
      </c>
      <c r="M74" s="67"/>
      <c r="N74" s="67" t="s">
        <v>383</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60"/>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open",IF(AND(NOT(OR(LEN(AZ74)&lt;15,ISNUMBER(MATCH(AZ74,L_Placeholder,0)))),BK74=0,NOT(OR(LEN(AU74)&lt;2,ISNUMBER(MATCH(AU74,L_Placeholder,0)))),NOT(OR(LEN(AX74)&lt;2,ISNUMBER(MATCH(AX74,L_Placeholder,0)))),TRIM(AE74)&lt;&gt;TRIM(T74)),"N/A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missing",IF(OR(OR(LEN(AU74)&lt;2,ISNUMBER(MATCH(AU74,L_Placeholder,0))),BR74&lt;3),"INVALID – PIC missing or not a named person (a role such as QA / CSM is not a name)",IF(OR(LEN(AV74)&lt;2,ISNUMBER(MATCH(AV74,L_Placeholder,0))),"INVALID – result / assessment missing",IF(OR(OR(LEN(AW74)&lt;3,ISNUMBER(MATCH(AW74,L_Placeholder,0))),SUMPRODUCT(--ISNUMBER(SEARCH(" "&amp;L_EvidencePhrase&amp;" ",BD74)))&gt;0,BI74=1),"INVALID – evidence missing, placeholder or not yet on file",IF(ISNA(MATCH(TRIM(S74),L_EvidenceType,0)),"INVALID – choose the evidence type from the list (column S)",IF(BL74=0,"INVALID – evidence ID must be the record's ID only (e.g. SF-2210, IMG_2231, 1045521), or a link / path for links",IF(OR(OR(LEN(AX74)&lt;2,ISNUMBER(MATCH(AX74,L_Placeholder,0))),BS74&lt;3),"INVALID – verifier missing or not a named person (a role such as QA / CSM is not a name)",IF(OR(AX74=AU74,AND(LEN(AU74)&gt;=4,ISNUMBER(SEARCH(AU74,AX74))),AND(LEN(AX74)&gt;=4,ISNUMBER(SEARCH(AX74,AU74)))),"INVALID – verifier must be a different, named person (not the PIC or a role)",IF(BH74=1,"INVALID – result not yet available (awaiting / TBC)",IF(BV74=1,"INVALID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future",IF(AND(ISNUMBER(BY74),AG74&lt;BY74),IF(H74="Physical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")))/(LEN(L_PendNeg)+1))+SUMPRODUCT((LEN(BC74)-LEN(SUBSTITUTE(BC74," "&amp;L_PendPrep&amp;" "," ")))/(LEN(L_PendPrep)+1)),1,0),1)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")))/(LEN(L_PendNeg)+1))+SUMPRODUCT((LEN(BE74)-LEN(SUBSTITUTE(BE74," "&amp;L_PendPrep&amp;" "," ")))/(LEN(L_PendPrep)+1)),1,0),1)</f>
        <v>0</v>
      </c>
      <c r="BK74" s="61" t="n">
        <f aca="false">IFERROR(IF(SUMPRODUCT((LEN(BF74)-LEN(SUBSTITUTE(BF74," "&amp;L_PendStrict&amp;" "," ")))/(LEN(L_PendStrict)+1))&gt;SUMPRODUCT((LEN(BF74)-LEN(SUBSTITUTE(BF74," "&amp;L_PendNeg&amp;" "," ")))/(LEN(L_PendNeg)+1)),1,0),1)</f>
        <v>0</v>
      </c>
      <c r="BL74" s="61" t="n">
        <f aca="false">IF(ISNA(MATCH(TRIM(S74),L_EvidenceType,0)),0,BZ74)</f>
        <v>0</v>
      </c>
      <c r="BM74" s="61" t="str">
        <f aca="false">SUBSTITUTE(SUBSTITUTE(SUBSTITUTE(SUBSTITUTE(SUBSTITUTE(SUBSTITUTE(SUBSTITUTE(SUBSTITUTE(SUBSTITUTE(LOWER(Z74&amp;""),"1","0"),"2","0"),"3","0"),"4","0"),"5","0"),"6","0"),"7","0"),"8","0"),"9","0")</f>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jan",""),"feb",""),"mar",""),"apr",""),"may",""),"jun",""),"jul",""),"aug",""),"sep",""),"oct",""),"nov",""),"dec",""),"hrs",""),"hr",""),"lt",""),"utc",""),"am",""),"pm",""),"rev",""),"ver",""),"b","a"),"c","a"),"d","a"),"e","a"),"f","a"),"g","a"),"h","a"),"i","a"),"j","a"),"k","a"),"l","a"),"m","a"),"n","a"),"o","a"),"p","a"),"q","a"),"r","a"),"s","a"),"t","a"),"u","a"),"v","a"),"w","a"),"x","a"),"y","a"),"z","a")</f>
        <v/>
      </c>
      <c r="BO74" s="61" t="str">
        <f aca="false">SUBSTITUTE(SUBSTITUTE(SUBSTITUTE(SUBSTITUTE(SUBSTITUTE(SUBSTITUTE(SUBSTITUTE(SUBSTITUTE(SUBSTITUTE(LOWER(W74&amp;""),"1","0"),"2","0"),"3","0"),"4","0"),"5","0"),"6","0"),"7","0"),"8","0"),"9","0")</f>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c>
      <c r="BQ74" s="61" t="n">
        <f aca="false">IFERROR(IF(AND(ISERROR(SEARCH(" mh"," "&amp;LOWER(W74))),ISNA(MATCH(LEFT(TRIM(BP74),255),{"0000a","000a","00a","0000aa","000aa","00.00.0000","00/00/0000","00-00-0000","0000-00-00","00.00.00","00/00/00","00-00-00","0.00.0000","0/00/0000","0-00-0000"},0)),OR(SUMPRODUCT(--ISNUMBER(SEARCH({"a0","a-0","a_0","a/0","a.0","a#0","0a","0-a","0_a","0/a"},BP74)))&gt;0,ISNUMBER(SEARCH("000000",BP74)))),1,0),0)</f>
        <v>0</v>
      </c>
      <c r="BR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supervisor",""),"inspector",""),"controller",""),"executive",""),"catering",""),"manager",""),"officer",""),"caterer",""),"station",""),"captain",""),"verified",""),"verifier",""),"checked",""),"senior",""),"leader",""),"cabin",""),"staff",""),"crew",""),"team",""),"duty",""),"lead",""),"head",""),"chef",""),"pasb",""),"mcat",""),"magcs",""),"qaqc",""),"ccic",""),"cic",""),"csm",""),"ops",""),"pic",""),"self",""),"qa",""),"qc",""),"by",""),"sr",""))</f>
        <v>0</v>
      </c>
      <c r="BS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supervisor",""),"inspector",""),"controller",""),"executive",""),"catering",""),"manager",""),"officer",""),"caterer",""),"station",""),"captain",""),"verified",""),"verifier",""),"checked",""),"senior",""),"leader",""),"cabin",""),"staff",""),"crew",""),"team",""),"duty",""),"lead",""),"head",""),"chef",""),"pasb",""),"mcat",""),"magcs",""),"qaqc",""),"ccic",""),"cic",""),"csm",""),"ops",""),"pic",""),"self",""),"qa",""),"qc",""),"by",""),"sr",""))</f>
        <v>0</v>
      </c>
      <c r="BT74" s="61"/>
      <c r="BU74" s="61"/>
      <c r="BV74" s="61" t="n">
        <f aca="false">0</f>
        <v>0</v>
      </c>
      <c r="BW74" s="61"/>
      <c r="BX74" s="61"/>
      <c r="BY74" s="62" t="n">
        <f aca="false">Q74-T7EarlyD*24/24</f>
        <v>46284.3784722222</v>
      </c>
      <c r="BZ74" s="61" t="n">
        <f aca="false">IFERROR(IF(IF(TRIM(S74)="Link / file path",AND(LEN(TRIM(Z74))&gt;=5,SUMPRODUCT(--ISNUMBER(SEARCH({"http","www.","\\",":\",".pdf",".jpg",".jpeg",".png",".heic",".xls",".doc",".msg",".eml",".ppt",".txt",".zip"},Z74)))&gt;0),AND(ISERROR(FIND(" ",TRIM(Z74))),NOT(OR(LOWER(TRIM(Z74))=LOWER(Flights!$F$7),AND(LEFT(LOWER(TRIM(Z74)),2)="mh",(LEN(BN74)-LEN(SUBSTITUTE(BN74,"a","")))&lt;=2))),NOT(ISNUMBER(MATCH(LEFT(BN74,255),{"0000a","000a","00a","0000aa","000aa","00.00.0000","00/00/0000","00-00-0000","0000-00-00","00.00.00","00/00/00","00-00-00","0.00.0000","0/00/0000","0-00-0000"},0))),OR(AND((LEN(BN74)-LEN(SUBSTITUTE(BN74,"a","")))&gt;=1,(LEN(BN74)-LEN(SUBSTITUTE(BN74,"0","")))&gt;=2,SUMPRODUCT(--ISNUMBER(SEARCH({"a0","a-0","a_0","a/0","a.0","a#0","0a","0-a","0_a","0/a"},BN74)))&gt;0),AND((LEN(BN74)-LEN(SUBSTITUTE(BN74,"a","")))=0,(LEN(BN74)-LEN(SUBSTITUTE(BN74,"0","")))&gt;=5)))),1,0),0)</f>
        <v>0</v>
      </c>
    </row>
    <row r="75" customFormat="false" ht="39.75" hidden="false" customHeight="true" outlineLevel="0" collapsed="false">
      <c r="A75" s="57" t="s">
        <v>562</v>
      </c>
      <c r="B75" s="57" t="s">
        <v>212</v>
      </c>
      <c r="C75" s="57" t="str">
        <f aca="false">Flights!$F$7</f>
        <v>MH0720</v>
      </c>
      <c r="D75" s="58" t="n">
        <f aca="false">Flights!$D$7</f>
        <v>46305</v>
      </c>
      <c r="E75" s="57" t="str">
        <f aca="false">Flights!$G$7&amp;"-"&amp;Flights!$H$7</f>
        <v>CGK-KUL</v>
      </c>
      <c r="F75" s="57" t="str">
        <f aca="false">Flights!$K$7</f>
        <v>EY</v>
      </c>
      <c r="G75" s="57" t="s">
        <v>81</v>
      </c>
      <c r="H75" s="57" t="s">
        <v>378</v>
      </c>
      <c r="I75" s="57" t="s">
        <v>405</v>
      </c>
      <c r="J75" s="57" t="s">
        <v>406</v>
      </c>
      <c r="K75" s="67" t="s">
        <v>407</v>
      </c>
      <c r="L75" s="67" t="s">
        <v>382</v>
      </c>
      <c r="M75" s="67"/>
      <c r="N75" s="67" t="s">
        <v>383</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60"/>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open",IF(AND(NOT(OR(LEN(AZ75)&lt;15,ISNUMBER(MATCH(AZ75,L_Placeholder,0)))),BK75=0,NOT(OR(LEN(AU75)&lt;2,ISNUMBER(MATCH(AU75,L_Placeholder,0)))),NOT(OR(LEN(AX75)&lt;2,ISNUMBER(MATCH(AX75,L_Placeholder,0)))),TRIM(AE75)&lt;&gt;TRIM(T75)),"N/A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missing",IF(OR(OR(LEN(AU75)&lt;2,ISNUMBER(MATCH(AU75,L_Placeholder,0))),BR75&lt;3),"INVALID – PIC missing or not a named person (a role such as QA / CSM is not a name)",IF(OR(LEN(AV75)&lt;2,ISNUMBER(MATCH(AV75,L_Placeholder,0))),"INVALID – result / assessment missing",IF(OR(OR(LEN(AW75)&lt;3,ISNUMBER(MATCH(AW75,L_Placeholder,0))),SUMPRODUCT(--ISNUMBER(SEARCH(" "&amp;L_EvidencePhrase&amp;" ",BD75)))&gt;0,BI75=1),"INVALID – evidence missing, placeholder or not yet on file",IF(ISNA(MATCH(TRIM(S75),L_EvidenceType,0)),"INVALID – choose the evidence type from the list (column S)",IF(BL75=0,"INVALID – evidence ID must be the record's ID only (e.g. SF-2210, IMG_2231, 1045521), or a link / path for links",IF(OR(OR(LEN(AX75)&lt;2,ISNUMBER(MATCH(AX75,L_Placeholder,0))),BS75&lt;3),"INVALID – verifier missing or not a named person (a role such as QA / CSM is not a name)",IF(OR(AX75=AU75,AND(LEN(AU75)&gt;=4,ISNUMBER(SEARCH(AU75,AX75))),AND(LEN(AX75)&gt;=4,ISNUMBER(SEARCH(AX75,AU75)))),"INVALID – verifier must be a different, named person (not the PIC or a role)",IF(BH75=1,"INVALID – result not yet available (awaiting / TBC)",IF(BV75=1,"INVALID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future",IF(AND(ISNUMBER(BY75),AG75&lt;BY75),IF(H75="Physical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")))/(LEN(L_PendNeg)+1))+SUMPRODUCT((LEN(BC75)-LEN(SUBSTITUTE(BC75," "&amp;L_PendPrep&amp;" "," ")))/(LEN(L_PendPrep)+1)),1,0),1)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")))/(LEN(L_PendNeg)+1))+SUMPRODUCT((LEN(BE75)-LEN(SUBSTITUTE(BE75," "&amp;L_PendPrep&amp;" "," ")))/(LEN(L_PendPrep)+1)),1,0),1)</f>
        <v>0</v>
      </c>
      <c r="BK75" s="61" t="n">
        <f aca="false">IFERROR(IF(SUMPRODUCT((LEN(BF75)-LEN(SUBSTITUTE(BF75," "&amp;L_PendStrict&amp;" "," ")))/(LEN(L_PendStrict)+1))&gt;SUMPRODUCT((LEN(BF75)-LEN(SUBSTITUTE(BF75," "&amp;L_PendNeg&amp;" "," ")))/(LEN(L_PendNeg)+1)),1,0),1)</f>
        <v>0</v>
      </c>
      <c r="BL75" s="61" t="n">
        <f aca="false">IF(ISNA(MATCH(TRIM(S75),L_EvidenceType,0)),0,BZ75)</f>
        <v>0</v>
      </c>
      <c r="BM75" s="61" t="str">
        <f aca="false">SUBSTITUTE(SUBSTITUTE(SUBSTITUTE(SUBSTITUTE(SUBSTITUTE(SUBSTITUTE(SUBSTITUTE(SUBSTITUTE(SUBSTITUTE(LOWER(Z75&amp;""),"1","0"),"2","0"),"3","0"),"4","0"),"5","0"),"6","0"),"7","0"),"8","0"),"9","0")</f>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75,"jan",""),"feb",""),"mar",""),"apr",""),"may",""),"jun",""),"jul",""),"aug",""),"sep",""),"oct",""),"nov",""),"dec",""),"hrs",""),"hr",""),"lt",""),"utc",""),"am",""),"pm",""),"rev",""),"ver",""),"b","a"),"c","a"),"d","a"),"e","a"),"f","a"),"g","a"),"h","a"),"i","a"),"j","a"),"k","a"),"l","a"),"m","a"),"n","a"),"o","a"),"p","a"),"q","a"),"r","a"),"s","a"),"t","a"),"u","a"),"v","a"),"w","a"),"x","a"),"y","a"),"z","a")</f>
        <v/>
      </c>
      <c r="BO75" s="61" t="str">
        <f aca="false">SUBSTITUTE(SUBSTITUTE(SUBSTITUTE(SUBSTITUTE(SUBSTITUTE(SUBSTITUTE(SUBSTITUTE(SUBSTITUTE(SUBSTITUTE(LOWER(W75&amp;""),"1","0"),"2","0"),"3","0"),"4","0"),"5","0"),"6","0"),"7","0"),"8","0"),"9","0")</f>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c>
      <c r="BQ75" s="61" t="n">
        <f aca="false">IFERROR(IF(AND(ISERROR(SEARCH(" mh"," "&amp;LOWER(W75))),ISNA(MATCH(LEFT(TRIM(BP75),255),{"0000a","000a","00a","0000aa","000aa","00.00.0000","00/00/0000","00-00-0000","0000-00-00","00.00.00","00/00/00","00-00-00","0.00.0000","0/00/0000","0-00-0000"},0)),OR(SUMPRODUCT(--ISNUMBER(SEARCH({"a0","a-0","a_0","a/0","a.0","a#0","0a","0-a","0_a","0/a"},BP75)))&gt;0,ISNUMBER(SEARCH("000000",BP75)))),1,0),0)</f>
        <v>0</v>
      </c>
      <c r="BR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75,"supervisor",""),"inspector",""),"controller",""),"executive",""),"catering",""),"manager",""),"officer",""),"caterer",""),"station",""),"captain",""),"verified",""),"verifier",""),"checked",""),"senior",""),"leader",""),"cabin",""),"staff",""),"crew",""),"team",""),"duty",""),"lead",""),"head",""),"chef",""),"pasb",""),"mcat",""),"magcs",""),"qaqc",""),"ccic",""),"cic",""),"csm",""),"ops",""),"pic",""),"self",""),"qa",""),"qc",""),"by",""),"sr",""))</f>
        <v>0</v>
      </c>
      <c r="BS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75,"supervisor",""),"inspector",""),"controller",""),"executive",""),"catering",""),"manager",""),"officer",""),"caterer",""),"station",""),"captain",""),"verified",""),"verifier",""),"checked",""),"senior",""),"leader",""),"cabin",""),"staff",""),"crew",""),"team",""),"duty",""),"lead",""),"head",""),"chef",""),"pasb",""),"mcat",""),"magcs",""),"qaqc",""),"ccic",""),"cic",""),"csm",""),"ops",""),"pic",""),"self",""),"qa",""),"qc",""),"by",""),"sr",""))</f>
        <v>0</v>
      </c>
      <c r="BT75" s="61"/>
      <c r="BU75" s="61"/>
      <c r="BV75" s="61" t="n">
        <f aca="false">0</f>
        <v>0</v>
      </c>
      <c r="BW75" s="61"/>
      <c r="BX75" s="61"/>
      <c r="BY75" s="62" t="n">
        <f aca="false">Q75-T7EarlyD*24/24</f>
        <v>46284.3784722222</v>
      </c>
      <c r="BZ75" s="61" t="n">
        <f aca="false">IFERROR(IF(IF(TRIM(S75)="Link / file path",AND(LEN(TRIM(Z75))&gt;=5,SUMPRODUCT(--ISNUMBER(SEARCH({"http","www.","\\",":\",".pdf",".jpg",".jpeg",".png",".heic",".xls",".doc",".msg",".eml",".ppt",".txt",".zip"},Z75)))&gt;0),AND(ISERROR(FIND(" ",TRIM(Z75))),NOT(OR(LOWER(TRIM(Z75))=LOWER(Flights!$F$7),AND(LEFT(LOWER(TRIM(Z75)),2)="mh",(LEN(BN75)-LEN(SUBSTITUTE(BN75,"a","")))&lt;=2))),NOT(ISNUMBER(MATCH(LEFT(BN75,255),{"0000a","000a","00a","0000aa","000aa","00.00.0000","00/00/0000","00-00-0000","0000-00-00","00.00.00","00/00/00","00-00-00","0.00.0000","0/00/0000","0-00-0000"},0))),OR(AND((LEN(BN75)-LEN(SUBSTITUTE(BN75,"a","")))&gt;=1,(LEN(BN75)-LEN(SUBSTITUTE(BN75,"0","")))&gt;=2,SUMPRODUCT(--ISNUMBER(SEARCH({"a0","a-0","a_0","a/0","a.0","a#0","0a","0-a","0_a","0/a"},BN75)))&gt;0),AND((LEN(BN75)-LEN(SUBSTITUTE(BN75,"a","")))=0,(LEN(BN75)-LEN(SUBSTITUTE(BN75,"0","")))&gt;=5)))),1,0),0)</f>
        <v>0</v>
      </c>
    </row>
    <row r="76" customFormat="false" ht="39.75" hidden="false" customHeight="true" outlineLevel="0" collapsed="false">
      <c r="A76" s="57" t="s">
        <v>563</v>
      </c>
      <c r="B76" s="57" t="s">
        <v>212</v>
      </c>
      <c r="C76" s="57" t="str">
        <f aca="false">Flights!$F$7</f>
        <v>MH0720</v>
      </c>
      <c r="D76" s="58" t="n">
        <f aca="false">Flights!$D$7</f>
        <v>46305</v>
      </c>
      <c r="E76" s="57" t="str">
        <f aca="false">Flights!$G$7&amp;"-"&amp;Flights!$H$7</f>
        <v>CGK-KUL</v>
      </c>
      <c r="F76" s="57" t="str">
        <f aca="false">Flights!$K$7</f>
        <v>EY</v>
      </c>
      <c r="G76" s="57" t="s">
        <v>81</v>
      </c>
      <c r="H76" s="57" t="s">
        <v>378</v>
      </c>
      <c r="I76" s="57" t="s">
        <v>405</v>
      </c>
      <c r="J76" s="57" t="s">
        <v>409</v>
      </c>
      <c r="K76" s="67" t="s">
        <v>407</v>
      </c>
      <c r="L76" s="67" t="s">
        <v>382</v>
      </c>
      <c r="M76" s="67"/>
      <c r="N76" s="67" t="s">
        <v>383</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60"/>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open",IF(AND(NOT(OR(LEN(AZ76)&lt;15,ISNUMBER(MATCH(AZ76,L_Placeholder,0)))),BK76=0,NOT(OR(LEN(AU76)&lt;2,ISNUMBER(MATCH(AU76,L_Placeholder,0)))),NOT(OR(LEN(AX76)&lt;2,ISNUMBER(MATCH(AX76,L_Placeholder,0)))),TRIM(AE76)&lt;&gt;TRIM(T76)),"N/A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missing",IF(OR(OR(LEN(AU76)&lt;2,ISNUMBER(MATCH(AU76,L_Placeholder,0))),BR76&lt;3),"INVALID – PIC missing or not a named person (a role such as QA / CSM is not a name)",IF(OR(LEN(AV76)&lt;2,ISNUMBER(MATCH(AV76,L_Placeholder,0))),"INVALID – result / assessment missing",IF(OR(OR(LEN(AW76)&lt;3,ISNUMBER(MATCH(AW76,L_Placeholder,0))),SUMPRODUCT(--ISNUMBER(SEARCH(" "&amp;L_EvidencePhrase&amp;" ",BD76)))&gt;0,BI76=1),"INVALID – evidence missing, placeholder or not yet on file",IF(ISNA(MATCH(TRIM(S76),L_EvidenceType,0)),"INVALID – choose the evidence type from the list (column S)",IF(BL76=0,"INVALID – evidence ID must be the record's ID only (e.g. SF-2210, IMG_2231, 1045521), or a link / path for links",IF(OR(OR(LEN(AX76)&lt;2,ISNUMBER(MATCH(AX76,L_Placeholder,0))),BS76&lt;3),"INVALID – verifier missing or not a named person (a role such as QA / CSM is not a name)",IF(OR(AX76=AU76,AND(LEN(AU76)&gt;=4,ISNUMBER(SEARCH(AU76,AX76))),AND(LEN(AX76)&gt;=4,ISNUMBER(SEARCH(AX76,AU76)))),"INVALID – verifier must be a different, named person (not the PIC or a role)",IF(BH76=1,"INVALID – result not yet available (awaiting / TBC)",IF(BV76=1,"INVALID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future",IF(AND(ISNUMBER(BY76),AG76&lt;BY76),IF(H76="Physical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")))/(LEN(L_PendNeg)+1))+SUMPRODUCT((LEN(BC76)-LEN(SUBSTITUTE(BC76," "&amp;L_PendPrep&amp;" "," ")))/(LEN(L_PendPrep)+1)),1,0),1)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")))/(LEN(L_PendNeg)+1))+SUMPRODUCT((LEN(BE76)-LEN(SUBSTITUTE(BE76," "&amp;L_PendPrep&amp;" "," ")))/(LEN(L_PendPrep)+1)),1,0),1)</f>
        <v>0</v>
      </c>
      <c r="BK76" s="61" t="n">
        <f aca="false">IFERROR(IF(SUMPRODUCT((LEN(BF76)-LEN(SUBSTITUTE(BF76," "&amp;L_PendStrict&amp;" "," ")))/(LEN(L_PendStrict)+1))&gt;SUMPRODUCT((LEN(BF76)-LEN(SUBSTITUTE(BF76," "&amp;L_PendNeg&amp;" "," ")))/(LEN(L_PendNeg)+1)),1,0),1)</f>
        <v>0</v>
      </c>
      <c r="BL76" s="61" t="n">
        <f aca="false">IF(ISNA(MATCH(TRIM(S76),L_EvidenceType,0)),0,BZ76)</f>
        <v>0</v>
      </c>
      <c r="BM76" s="61" t="str">
        <f aca="false">SUBSTITUTE(SUBSTITUTE(SUBSTITUTE(SUBSTITUTE(SUBSTITUTE(SUBSTITUTE(SUBSTITUTE(SUBSTITUTE(SUBSTITUTE(LOWER(Z76&amp;""),"1","0"),"2","0"),"3","0"),"4","0"),"5","0"),"6","0"),"7","0"),"8","0"),"9","0")</f>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76,"jan",""),"feb",""),"mar",""),"apr",""),"may",""),"jun",""),"jul",""),"aug",""),"sep",""),"oct",""),"nov",""),"dec",""),"hrs",""),"hr",""),"lt",""),"utc",""),"am",""),"pm",""),"rev",""),"ver",""),"b","a"),"c","a"),"d","a"),"e","a"),"f","a"),"g","a"),"h","a"),"i","a"),"j","a"),"k","a"),"l","a"),"m","a"),"n","a"),"o","a"),"p","a"),"q","a"),"r","a"),"s","a"),"t","a"),"u","a"),"v","a"),"w","a"),"x","a"),"y","a"),"z","a")</f>
        <v/>
      </c>
      <c r="BO76" s="61" t="str">
        <f aca="false">SUBSTITUTE(SUBSTITUTE(SUBSTITUTE(SUBSTITUTE(SUBSTITUTE(SUBSTITUTE(SUBSTITUTE(SUBSTITUTE(SUBSTITUTE(LOWER(W76&amp;""),"1","0"),"2","0"),"3","0"),"4","0"),"5","0"),"6","0"),"7","0"),"8","0"),"9","0")</f>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c>
      <c r="BQ76" s="61" t="n">
        <f aca="false">IFERROR(IF(AND(ISERROR(SEARCH(" mh"," "&amp;LOWER(W76))),ISNA(MATCH(LEFT(TRIM(BP76),255),{"0000a","000a","00a","0000aa","000aa","00.00.0000","00/00/0000","00-00-0000","0000-00-00","00.00.00","00/00/00","00-00-00","0.00.0000","0/00/0000","0-00-0000"},0)),OR(SUMPRODUCT(--ISNUMBER(SEARCH({"a0","a-0","a_0","a/0","a.0","a#0","0a","0-a","0_a","0/a"},BP76)))&gt;0,ISNUMBER(SEARCH("000000",BP76)))),1,0),0)</f>
        <v>0</v>
      </c>
      <c r="BR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76,"supervisor",""),"inspector",""),"controller",""),"executive",""),"catering",""),"manager",""),"officer",""),"caterer",""),"station",""),"captain",""),"verified",""),"verifier",""),"checked",""),"senior",""),"leader",""),"cabin",""),"staff",""),"crew",""),"team",""),"duty",""),"lead",""),"head",""),"chef",""),"pasb",""),"mcat",""),"magcs",""),"qaqc",""),"ccic",""),"cic",""),"csm",""),"ops",""),"pic",""),"self",""),"qa",""),"qc",""),"by",""),"sr",""))</f>
        <v>0</v>
      </c>
      <c r="BS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76,"supervisor",""),"inspector",""),"controller",""),"executive",""),"catering",""),"manager",""),"officer",""),"caterer",""),"station",""),"captain",""),"verified",""),"verifier",""),"checked",""),"senior",""),"leader",""),"cabin",""),"staff",""),"crew",""),"team",""),"duty",""),"lead",""),"head",""),"chef",""),"pasb",""),"mcat",""),"magcs",""),"qaqc",""),"ccic",""),"cic",""),"csm",""),"ops",""),"pic",""),"self",""),"qa",""),"qc",""),"by",""),"sr",""))</f>
        <v>0</v>
      </c>
      <c r="BT76" s="61"/>
      <c r="BU76" s="61"/>
      <c r="BV76" s="61" t="n">
        <f aca="false">0</f>
        <v>0</v>
      </c>
      <c r="BW76" s="61"/>
      <c r="BX76" s="61"/>
      <c r="BY76" s="62" t="n">
        <f aca="false">Q76-T7EarlyD*24/24</f>
        <v>46284.3784722222</v>
      </c>
      <c r="BZ76" s="61" t="n">
        <f aca="false">IFERROR(IF(IF(TRIM(S76)="Link / file path",AND(LEN(TRIM(Z76))&gt;=5,SUMPRODUCT(--ISNUMBER(SEARCH({"http","www.","\\",":\",".pdf",".jpg",".jpeg",".png",".heic",".xls",".doc",".msg",".eml",".ppt",".txt",".zip"},Z76)))&gt;0),AND(ISERROR(FIND(" ",TRIM(Z76))),NOT(OR(LOWER(TRIM(Z76))=LOWER(Flights!$F$7),AND(LEFT(LOWER(TRIM(Z76)),2)="mh",(LEN(BN76)-LEN(SUBSTITUTE(BN76,"a","")))&lt;=2))),NOT(ISNUMBER(MATCH(LEFT(BN76,255),{"0000a","000a","00a","0000aa","000aa","00.00.0000","00/00/0000","00-00-0000","0000-00-00","00.00.00","00/00/00","00-00-00","0.00.0000","0/00/0000","0-00-0000"},0))),OR(AND((LEN(BN76)-LEN(SUBSTITUTE(BN76,"a","")))&gt;=1,(LEN(BN76)-LEN(SUBSTITUTE(BN76,"0","")))&gt;=2,SUMPRODUCT(--ISNUMBER(SEARCH({"a0","a-0","a_0","a/0","a.0","a#0","0a","0-a","0_a","0/a"},BN76)))&gt;0),AND((LEN(BN76)-LEN(SUBSTITUTE(BN76,"a","")))=0,(LEN(BN76)-LEN(SUBSTITUTE(BN76,"0","")))&gt;=5)))),1,0),0)</f>
        <v>0</v>
      </c>
    </row>
    <row r="77" customFormat="false" ht="39.75" hidden="false" customHeight="true" outlineLevel="0" collapsed="false">
      <c r="A77" s="57" t="s">
        <v>564</v>
      </c>
      <c r="B77" s="57" t="s">
        <v>212</v>
      </c>
      <c r="C77" s="57" t="str">
        <f aca="false">Flights!$F$7</f>
        <v>MH0720</v>
      </c>
      <c r="D77" s="58" t="n">
        <f aca="false">Flights!$D$7</f>
        <v>46305</v>
      </c>
      <c r="E77" s="57" t="str">
        <f aca="false">Flights!$G$7&amp;"-"&amp;Flights!$H$7</f>
        <v>CGK-KUL</v>
      </c>
      <c r="F77" s="57" t="str">
        <f aca="false">Flights!$K$7</f>
        <v>EY</v>
      </c>
      <c r="G77" s="57" t="s">
        <v>81</v>
      </c>
      <c r="H77" s="57" t="s">
        <v>378</v>
      </c>
      <c r="I77" s="57" t="s">
        <v>411</v>
      </c>
      <c r="J77" s="57" t="s">
        <v>412</v>
      </c>
      <c r="K77" s="67" t="s">
        <v>565</v>
      </c>
      <c r="L77" s="67" t="s">
        <v>483</v>
      </c>
      <c r="M77" s="67"/>
      <c r="N77" s="67" t="s">
        <v>383</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60"/>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open",IF(AND(NOT(OR(LEN(AZ77)&lt;15,ISNUMBER(MATCH(AZ77,L_Placeholder,0)))),BK77=0,NOT(OR(LEN(AU77)&lt;2,ISNUMBER(MATCH(AU77,L_Placeholder,0)))),NOT(OR(LEN(AX77)&lt;2,ISNUMBER(MATCH(AX77,L_Placeholder,0)))),TRIM(AE77)&lt;&gt;TRIM(T77)),"N/A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missing",IF(OR(OR(LEN(AU77)&lt;2,ISNUMBER(MATCH(AU77,L_Placeholder,0))),BR77&lt;3),"INVALID – PIC missing or not a named person (a role such as QA / CSM is not a name)",IF(OR(LEN(AV77)&lt;2,ISNUMBER(MATCH(AV77,L_Placeholder,0))),"INVALID – result / assessment missing",IF(OR(OR(LEN(AW77)&lt;3,ISNUMBER(MATCH(AW77,L_Placeholder,0))),SUMPRODUCT(--ISNUMBER(SEARCH(" "&amp;L_EvidencePhrase&amp;" ",BD77)))&gt;0,BI77=1),"INVALID – evidence missing, placeholder or not yet on file",IF(ISNA(MATCH(TRIM(S77),L_EvidenceType,0)),"INVALID – choose the evidence type from the list (column S)",IF(BL77=0,"INVALID – evidence ID must be the record's ID only (e.g. SF-2210, IMG_2231, 1045521), or a link / path for links",IF(OR(OR(LEN(AX77)&lt;2,ISNUMBER(MATCH(AX77,L_Placeholder,0))),BS77&lt;3),"INVALID – verifier missing or not a named person (a role such as QA / CSM is not a name)",IF(OR(AX77=AU77,AND(LEN(AU77)&gt;=4,ISNUMBER(SEARCH(AU77,AX77))),AND(LEN(AX77)&gt;=4,ISNUMBER(SEARCH(AX77,AU77)))),"INVALID – verifier must be a different, named person (not the PIC or a role)",IF(BH77=1,"INVALID – result not yet available (awaiting / TBC)",IF(BV77=1,"INVALID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future",IF(AND(ISNUMBER(BY77),AG77&lt;BY77),IF(H77="Physical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t="n">
        <f aca="false">IF(ISNA(MATCH(TRIM(S77),L_EvidenceType,0)),0,BZ77)</f>
        <v>0</v>
      </c>
      <c r="BM77" s="61" t="str">
        <f aca="false">SUBSTITUTE(SUBSTITUTE(SUBSTITUTE(SUBSTITUTE(SUBSTITUTE(SUBSTITUTE(SUBSTITUTE(SUBSTITUTE(SUBSTITUTE(LOWER(Z77&amp;""),"1","0"),"2","0"),"3","0"),"4","0"),"5","0"),"6","0"),"7","0"),"8","0"),"9","0")</f>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77,"jan",""),"feb",""),"mar",""),"apr",""),"may",""),"jun",""),"jul",""),"aug",""),"sep",""),"oct",""),"nov",""),"dec",""),"hrs",""),"hr",""),"lt",""),"utc",""),"am",""),"pm",""),"rev",""),"ver",""),"b","a"),"c","a"),"d","a"),"e","a"),"f","a"),"g","a"),"h","a"),"i","a"),"j","a"),"k","a"),"l","a"),"m","a"),"n","a"),"o","a"),"p","a"),"q","a"),"r","a"),"s","a"),"t","a"),"u","a"),"v","a"),"w","a"),"x","a"),"y","a"),"z","a")</f>
        <v/>
      </c>
      <c r="BO77" s="61" t="str">
        <f aca="false">SUBSTITUTE(SUBSTITUTE(SUBSTITUTE(SUBSTITUTE(SUBSTITUTE(SUBSTITUTE(SUBSTITUTE(SUBSTITUTE(SUBSTITUTE(LOWER(W77&amp;""),"1","0"),"2","0"),"3","0"),"4","0"),"5","0"),"6","0"),"7","0"),"8","0"),"9","0")</f>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c>
      <c r="BQ77" s="61" t="n">
        <f aca="false">IFERROR(IF(AND(ISERROR(SEARCH(" mh"," "&amp;LOWER(W77))),ISNA(MATCH(LEFT(TRIM(BP77),255),{"0000a","000a","00a","0000aa","000aa","00.00.0000","00/00/0000","00-00-0000","0000-00-00","00.00.00","00/00/00","00-00-00","0.00.0000","0/00/0000","0-00-0000"},0)),OR(SUMPRODUCT(--ISNUMBER(SEARCH({"a0","a-0","a_0","a/0","a.0","a#0","0a","0-a","0_a","0/a"},BP77)))&gt;0,ISNUMBER(SEARCH("000000",BP77)))),1,0),0)</f>
        <v>0</v>
      </c>
      <c r="BR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77,"supervisor",""),"inspector",""),"controller",""),"executive",""),"catering",""),"manager",""),"officer",""),"caterer",""),"station",""),"captain",""),"verified",""),"verifier",""),"checked",""),"senior",""),"leader",""),"cabin",""),"staff",""),"crew",""),"team",""),"duty",""),"lead",""),"head",""),"chef",""),"pasb",""),"mcat",""),"magcs",""),"qaqc",""),"ccic",""),"cic",""),"csm",""),"ops",""),"pic",""),"self",""),"qa",""),"qc",""),"by",""),"sr",""))</f>
        <v>0</v>
      </c>
      <c r="BS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77,"supervisor",""),"inspector",""),"controller",""),"executive",""),"catering",""),"manager",""),"officer",""),"caterer",""),"station",""),"captain",""),"verified",""),"verifier",""),"checked",""),"senior",""),"leader",""),"cabin",""),"staff",""),"crew",""),"team",""),"duty",""),"lead",""),"head",""),"chef",""),"pasb",""),"mcat",""),"magcs",""),"qaqc",""),"ccic",""),"cic",""),"csm",""),"ops",""),"pic",""),"self",""),"qa",""),"qc",""),"by",""),"sr",""))</f>
        <v>0</v>
      </c>
      <c r="BT77" s="61"/>
      <c r="BU77" s="61"/>
      <c r="BV77" s="61" t="n">
        <f aca="false">0</f>
        <v>0</v>
      </c>
      <c r="BW77" s="61"/>
      <c r="BX77" s="61"/>
      <c r="BY77" s="62" t="n">
        <f aca="false">Q77-T7EarlyD*24/24</f>
        <v>46284.3784722222</v>
      </c>
      <c r="BZ77" s="61" t="n">
        <f aca="false">IFERROR(IF(IF(TRIM(S77)="Link / file path",AND(LEN(TRIM(Z77))&gt;=5,SUMPRODUCT(--ISNUMBER(SEARCH({"http","www.","\\",":\",".pdf",".jpg",".jpeg",".png",".heic",".xls",".doc",".msg",".eml",".ppt",".txt",".zip"},Z77)))&gt;0),AND(ISERROR(FIND(" ",TRIM(Z77))),NOT(OR(LOWER(TRIM(Z77))=LOWER(Flights!$F$7),AND(LEFT(LOWER(TRIM(Z77)),2)="mh",(LEN(BN77)-LEN(SUBSTITUTE(BN77,"a","")))&lt;=2))),NOT(ISNUMBER(MATCH(LEFT(BN77,255),{"0000a","000a","00a","0000aa","000aa","00.00.0000","00/00/0000","00-00-0000","0000-00-00","00.00.00","00/00/00","00-00-00","0.00.0000","0/00/0000","0-00-0000"},0))),OR(AND((LEN(BN77)-LEN(SUBSTITUTE(BN77,"a","")))&gt;=1,(LEN(BN77)-LEN(SUBSTITUTE(BN77,"0","")))&gt;=2,SUMPRODUCT(--ISNUMBER(SEARCH({"a0","a-0","a_0","a/0","a.0","a#0","0a","0-a","0_a","0/a"},BN77)))&gt;0),AND((LEN(BN77)-LEN(SUBSTITUTE(BN77,"a","")))=0,(LEN(BN77)-LEN(SUBSTITUTE(BN77,"0","")))&gt;=5)))),1,0),0)</f>
        <v>0</v>
      </c>
    </row>
    <row r="78" customFormat="false" ht="39.75" hidden="false" customHeight="true" outlineLevel="0" collapsed="false">
      <c r="A78" s="57" t="s">
        <v>566</v>
      </c>
      <c r="B78" s="57" t="s">
        <v>212</v>
      </c>
      <c r="C78" s="57" t="str">
        <f aca="false">Flights!$F$7</f>
        <v>MH0720</v>
      </c>
      <c r="D78" s="58" t="n">
        <f aca="false">Flights!$D$7</f>
        <v>46305</v>
      </c>
      <c r="E78" s="57" t="str">
        <f aca="false">Flights!$G$7&amp;"-"&amp;Flights!$H$7</f>
        <v>CGK-KUL</v>
      </c>
      <c r="F78" s="57" t="str">
        <f aca="false">Flights!$K$7</f>
        <v>EY</v>
      </c>
      <c r="G78" s="57" t="s">
        <v>83</v>
      </c>
      <c r="H78" s="57" t="s">
        <v>378</v>
      </c>
      <c r="I78" s="57" t="s">
        <v>379</v>
      </c>
      <c r="J78" s="57" t="s">
        <v>416</v>
      </c>
      <c r="K78" s="67" t="s">
        <v>417</v>
      </c>
      <c r="L78" s="67" t="s">
        <v>418</v>
      </c>
      <c r="M78" s="67"/>
      <c r="N78" s="67" t="s">
        <v>383</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60"/>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open",IF(AND(NOT(OR(LEN(AZ78)&lt;15,ISNUMBER(MATCH(AZ78,L_Placeholder,0)))),BK78=0,NOT(OR(LEN(AU78)&lt;2,ISNUMBER(MATCH(AU78,L_Placeholder,0)))),NOT(OR(LEN(AX78)&lt;2,ISNUMBER(MATCH(AX78,L_Placeholder,0)))),TRIM(AE78)&lt;&gt;TRIM(T78)),"N/A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missing",IF(OR(OR(LEN(AU78)&lt;2,ISNUMBER(MATCH(AU78,L_Placeholder,0))),BR78&lt;3),"INVALID – PIC missing or not a named person (a role such as QA / CSM is not a name)",IF(OR(LEN(AV78)&lt;2,ISNUMBER(MATCH(AV78,L_Placeholder,0))),"INVALID – result / assessment missing",IF(OR(OR(LEN(AW78)&lt;3,ISNUMBER(MATCH(AW78,L_Placeholder,0))),SUMPRODUCT(--ISNUMBER(SEARCH(" "&amp;L_EvidencePhrase&amp;" ",BD78)))&gt;0,BI78=1),"INVALID – evidence missing, placeholder or not yet on file",IF(ISNA(MATCH(TRIM(S78),L_EvidenceType,0)),"INVALID – choose the evidence type from the list (column S)",IF(BL78=0,"INVALID – evidence ID must be the record's ID only (e.g. SF-2210, IMG_2231, 1045521), or a link / path for links",IF(OR(OR(LEN(AX78)&lt;2,ISNUMBER(MATCH(AX78,L_Placeholder,0))),BS78&lt;3),"INVALID – verifier missing or not a named person (a role such as QA / CSM is not a name)",IF(OR(AX78=AU78,AND(LEN(AU78)&gt;=4,ISNUMBER(SEARCH(AU78,AX78))),AND(LEN(AX78)&gt;=4,ISNUMBER(SEARCH(AX78,AU78)))),"INVALID – verifier must be a different, named person (not the PIC or a role)",IF(BH78=1,"INVALID – result not yet available (awaiting / TBC)",IF(BV78=1,"INVALID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future",IF(AND(ISNUMBER(BY78),AG78&lt;BY78),IF(H78="Physical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t="n">
        <f aca="false">IF(ISNA(MATCH(TRIM(S78),L_EvidenceType,0)),0,BZ78)</f>
        <v>0</v>
      </c>
      <c r="BM78" s="61" t="str">
        <f aca="false">SUBSTITUTE(SUBSTITUTE(SUBSTITUTE(SUBSTITUTE(SUBSTITUTE(SUBSTITUTE(SUBSTITUTE(SUBSTITUTE(SUBSTITUTE(LOWER(Z78&amp;""),"1","0"),"2","0"),"3","0"),"4","0"),"5","0"),"6","0"),"7","0"),"8","0"),"9","0")</f>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78,"jan",""),"feb",""),"mar",""),"apr",""),"may",""),"jun",""),"jul",""),"aug",""),"sep",""),"oct",""),"nov",""),"dec",""),"hrs",""),"hr",""),"lt",""),"utc",""),"am",""),"pm",""),"rev",""),"ver",""),"b","a"),"c","a"),"d","a"),"e","a"),"f","a"),"g","a"),"h","a"),"i","a"),"j","a"),"k","a"),"l","a"),"m","a"),"n","a"),"o","a"),"p","a"),"q","a"),"r","a"),"s","a"),"t","a"),"u","a"),"v","a"),"w","a"),"x","a"),"y","a"),"z","a")</f>
        <v/>
      </c>
      <c r="BO78" s="61" t="str">
        <f aca="false">SUBSTITUTE(SUBSTITUTE(SUBSTITUTE(SUBSTITUTE(SUBSTITUTE(SUBSTITUTE(SUBSTITUTE(SUBSTITUTE(SUBSTITUTE(LOWER(W78&amp;""),"1","0"),"2","0"),"3","0"),"4","0"),"5","0"),"6","0"),"7","0"),"8","0"),"9","0")</f>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c>
      <c r="BQ78" s="61" t="n">
        <f aca="false">IFERROR(IF(AND(ISERROR(SEARCH(" mh"," "&amp;LOWER(W78))),ISNA(MATCH(LEFT(TRIM(BP78),255),{"0000a","000a","00a","0000aa","000aa","00.00.0000","00/00/0000","00-00-0000","0000-00-00","00.00.00","00/00/00","00-00-00","0.00.0000","0/00/0000","0-00-0000"},0)),OR(SUMPRODUCT(--ISNUMBER(SEARCH({"a0","a-0","a_0","a/0","a.0","a#0","0a","0-a","0_a","0/a"},BP78)))&gt;0,ISNUMBER(SEARCH("000000",BP78)))),1,0),0)</f>
        <v>0</v>
      </c>
      <c r="BR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78,"supervisor",""),"inspector",""),"controller",""),"executive",""),"catering",""),"manager",""),"officer",""),"caterer",""),"station",""),"captain",""),"verified",""),"verifier",""),"checked",""),"senior",""),"leader",""),"cabin",""),"staff",""),"crew",""),"team",""),"duty",""),"lead",""),"head",""),"chef",""),"pasb",""),"mcat",""),"magcs",""),"qaqc",""),"ccic",""),"cic",""),"csm",""),"ops",""),"pic",""),"self",""),"qa",""),"qc",""),"by",""),"sr",""))</f>
        <v>0</v>
      </c>
      <c r="BS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78,"supervisor",""),"inspector",""),"controller",""),"executive",""),"catering",""),"manager",""),"officer",""),"caterer",""),"station",""),"captain",""),"verified",""),"verifier",""),"checked",""),"senior",""),"leader",""),"cabin",""),"staff",""),"crew",""),"team",""),"duty",""),"lead",""),"head",""),"chef",""),"pasb",""),"mcat",""),"magcs",""),"qaqc",""),"ccic",""),"cic",""),"csm",""),"ops",""),"pic",""),"self",""),"qa",""),"qc",""),"by",""),"sr",""))</f>
        <v>0</v>
      </c>
      <c r="BT78" s="61"/>
      <c r="BU78" s="61"/>
      <c r="BV78" s="61" t="n">
        <f aca="false">0</f>
        <v>0</v>
      </c>
      <c r="BW78" s="61"/>
      <c r="BX78" s="61"/>
      <c r="BY78" s="62" t="n">
        <f aca="false">Q78-T24EarlyH/24</f>
        <v>46303.3784722222</v>
      </c>
      <c r="BZ78" s="61" t="n">
        <f aca="false">IFERROR(IF(IF(TRIM(S78)="Link / file path",AND(LEN(TRIM(Z78))&gt;=5,SUMPRODUCT(--ISNUMBER(SEARCH({"http","www.","\\",":\",".pdf",".jpg",".jpeg",".png",".heic",".xls",".doc",".msg",".eml",".ppt",".txt",".zip"},Z78)))&gt;0),AND(ISERROR(FIND(" ",TRIM(Z78))),NOT(OR(LOWER(TRIM(Z78))=LOWER(Flights!$F$7),AND(LEFT(LOWER(TRIM(Z78)),2)="mh",(LEN(BN78)-LEN(SUBSTITUTE(BN78,"a","")))&lt;=2))),NOT(ISNUMBER(MATCH(LEFT(BN78,255),{"0000a","000a","00a","0000aa","000aa","00.00.0000","00/00/0000","00-00-0000","0000-00-00","00.00.00","00/00/00","00-00-00","0.00.0000","0/00/0000","0-00-0000"},0))),OR(AND((LEN(BN78)-LEN(SUBSTITUTE(BN78,"a","")))&gt;=1,(LEN(BN78)-LEN(SUBSTITUTE(BN78,"0","")))&gt;=2,SUMPRODUCT(--ISNUMBER(SEARCH({"a0","a-0","a_0","a/0","a.0","a#0","0a","0-a","0_a","0/a"},BN78)))&gt;0),AND((LEN(BN78)-LEN(SUBSTITUTE(BN78,"a","")))=0,(LEN(BN78)-LEN(SUBSTITUTE(BN78,"0","")))&gt;=5)))),1,0),0)</f>
        <v>0</v>
      </c>
    </row>
    <row r="79" customFormat="false" ht="39.75" hidden="false" customHeight="true" outlineLevel="0" collapsed="false">
      <c r="A79" s="57" t="s">
        <v>567</v>
      </c>
      <c r="B79" s="57" t="s">
        <v>212</v>
      </c>
      <c r="C79" s="57" t="str">
        <f aca="false">Flights!$F$7</f>
        <v>MH0720</v>
      </c>
      <c r="D79" s="58" t="n">
        <f aca="false">Flights!$D$7</f>
        <v>46305</v>
      </c>
      <c r="E79" s="57" t="str">
        <f aca="false">Flights!$G$7&amp;"-"&amp;Flights!$H$7</f>
        <v>CGK-KUL</v>
      </c>
      <c r="F79" s="57" t="str">
        <f aca="false">Flights!$K$7</f>
        <v>EY</v>
      </c>
      <c r="G79" s="57" t="s">
        <v>420</v>
      </c>
      <c r="H79" s="57" t="s">
        <v>378</v>
      </c>
      <c r="I79" s="57" t="s">
        <v>379</v>
      </c>
      <c r="J79" s="57" t="s">
        <v>421</v>
      </c>
      <c r="K79" s="67"/>
      <c r="L79" s="67" t="s">
        <v>422</v>
      </c>
      <c r="M79" s="67"/>
      <c r="N79" s="67" t="s">
        <v>383</v>
      </c>
      <c r="O79" s="67" t="s">
        <v>423</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60"/>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open",IF(AND(NOT(OR(LEN(AZ79)&lt;15,ISNUMBER(MATCH(AZ79,L_Placeholder,0)))),BK79=0,NOT(OR(LEN(AU79)&lt;2,ISNUMBER(MATCH(AU79,L_Placeholder,0)))),NOT(OR(LEN(AX79)&lt;2,ISNUMBER(MATCH(AX79,L_Placeholder,0)))),TRIM(AE79)&lt;&gt;TRIM(T79)),"N/A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missing",IF(OR(OR(LEN(AU79)&lt;2,ISNUMBER(MATCH(AU79,L_Placeholder,0))),BR79&lt;3),"INVALID – PIC missing or not a named person (a role such as QA / CSM is not a name)",IF(OR(LEN(AV79)&lt;2,ISNUMBER(MATCH(AV79,L_Placeholder,0))),"INVALID – result / assessment missing",IF(OR(OR(LEN(AW79)&lt;3,ISNUMBER(MATCH(AW79,L_Placeholder,0))),SUMPRODUCT(--ISNUMBER(SEARCH(" "&amp;L_EvidencePhrase&amp;" ",BD79)))&gt;0,BI79=1),"INVALID – evidence missing, placeholder or not yet on file",IF(ISNA(MATCH(TRIM(S79),L_EvidenceType,0)),"INVALID – choose the evidence type from the list (column S)",IF(BL79=0,"INVALID – evidence ID must be the record's ID only (e.g. SF-2210, IMG_2231, 1045521), or a link / path for links",IF(OR(OR(LEN(AX79)&lt;2,ISNUMBER(MATCH(AX79,L_Placeholder,0))),BS79&lt;3),"INVALID – verifier missing or not a named person (a role such as QA / CSM is not a name)",IF(OR(AX79=AU79,AND(LEN(AU79)&gt;=4,ISNUMBER(SEARCH(AU79,AX79))),AND(LEN(AX79)&gt;=4,ISNUMBER(SEARCH(AX79,AU79)))),"INVALID – verifier must be a different, named person (not the PIC or a role)",IF(BH79=1,"INVALID – result not yet available (awaiting / TBC)",IF(BV79=1,"INVALID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future",IF(AND(ISNUMBER(BY79),AG79&lt;BY79),IF(H79="Physical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t="n">
        <f aca="false">IF(ISNA(MATCH(TRIM(S79),L_EvidenceType,0)),0,BZ79)</f>
        <v>0</v>
      </c>
      <c r="BM79" s="61" t="str">
        <f aca="false">SUBSTITUTE(SUBSTITUTE(SUBSTITUTE(SUBSTITUTE(SUBSTITUTE(SUBSTITUTE(SUBSTITUTE(SUBSTITUTE(SUBSTITUTE(LOWER(Z79&amp;""),"1","0"),"2","0"),"3","0"),"4","0"),"5","0"),"6","0"),"7","0"),"8","0"),"9","0")</f>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79,"jan",""),"feb",""),"mar",""),"apr",""),"may",""),"jun",""),"jul",""),"aug",""),"sep",""),"oct",""),"nov",""),"dec",""),"hrs",""),"hr",""),"lt",""),"utc",""),"am",""),"pm",""),"rev",""),"ver",""),"b","a"),"c","a"),"d","a"),"e","a"),"f","a"),"g","a"),"h","a"),"i","a"),"j","a"),"k","a"),"l","a"),"m","a"),"n","a"),"o","a"),"p","a"),"q","a"),"r","a"),"s","a"),"t","a"),"u","a"),"v","a"),"w","a"),"x","a"),"y","a"),"z","a")</f>
        <v/>
      </c>
      <c r="BO79" s="61" t="str">
        <f aca="false">SUBSTITUTE(SUBSTITUTE(SUBSTITUTE(SUBSTITUTE(SUBSTITUTE(SUBSTITUTE(SUBSTITUTE(SUBSTITUTE(SUBSTITUTE(LOWER(W79&amp;""),"1","0"),"2","0"),"3","0"),"4","0"),"5","0"),"6","0"),"7","0"),"8","0"),"9","0")</f>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c>
      <c r="BQ79" s="61" t="n">
        <f aca="false">IFERROR(IF(AND(ISERROR(SEARCH(" mh"," "&amp;LOWER(W79))),ISNA(MATCH(LEFT(TRIM(BP79),255),{"0000a","000a","00a","0000aa","000aa","00.00.0000","00/00/0000","00-00-0000","0000-00-00","00.00.00","00/00/00","00-00-00","0.00.0000","0/00/0000","0-00-0000"},0)),OR(SUMPRODUCT(--ISNUMBER(SEARCH({"a0","a-0","a_0","a/0","a.0","a#0","0a","0-a","0_a","0/a"},BP79)))&gt;0,ISNUMBER(SEARCH("000000",BP79)))),1,0),0)</f>
        <v>0</v>
      </c>
      <c r="BR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79,"supervisor",""),"inspector",""),"controller",""),"executive",""),"catering",""),"manager",""),"officer",""),"caterer",""),"station",""),"captain",""),"verified",""),"verifier",""),"checked",""),"senior",""),"leader",""),"cabin",""),"staff",""),"crew",""),"team",""),"duty",""),"lead",""),"head",""),"chef",""),"pasb",""),"mcat",""),"magcs",""),"qaqc",""),"ccic",""),"cic",""),"csm",""),"ops",""),"pic",""),"self",""),"qa",""),"qc",""),"by",""),"sr",""))</f>
        <v>0</v>
      </c>
      <c r="BS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79,"supervisor",""),"inspector",""),"controller",""),"executive",""),"catering",""),"manager",""),"officer",""),"caterer",""),"station",""),"captain",""),"verified",""),"verifier",""),"checked",""),"senior",""),"leader",""),"cabin",""),"staff",""),"crew",""),"team",""),"duty",""),"lead",""),"head",""),"chef",""),"pasb",""),"mcat",""),"magcs",""),"qaqc",""),"ccic",""),"cic",""),"csm",""),"ops",""),"pic",""),"self",""),"qa",""),"qc",""),"by",""),"sr",""))</f>
        <v>0</v>
      </c>
      <c r="BT79" s="61"/>
      <c r="BU79" s="61"/>
      <c r="BV79" s="61" t="n">
        <f aca="false">0</f>
        <v>0</v>
      </c>
      <c r="BW79" s="61"/>
      <c r="BX79" s="61"/>
      <c r="BY79" s="62" t="n">
        <f aca="false">Q79-T12EarlyH/24</f>
        <v>46304.3784722222</v>
      </c>
      <c r="BZ79" s="61" t="n">
        <f aca="false">IFERROR(IF(IF(TRIM(S79)="Link / file path",AND(LEN(TRIM(Z79))&gt;=5,SUMPRODUCT(--ISNUMBER(SEARCH({"http","www.","\\",":\",".pdf",".jpg",".jpeg",".png",".heic",".xls",".doc",".msg",".eml",".ppt",".txt",".zip"},Z79)))&gt;0),AND(ISERROR(FIND(" ",TRIM(Z79))),NOT(OR(LOWER(TRIM(Z79))=LOWER(Flights!$F$7),AND(LEFT(LOWER(TRIM(Z79)),2)="mh",(LEN(BN79)-LEN(SUBSTITUTE(BN79,"a","")))&lt;=2))),NOT(ISNUMBER(MATCH(LEFT(BN79,255),{"0000a","000a","00a","0000aa","000aa","00.00.0000","00/00/0000","00-00-0000","0000-00-00","00.00.00","00/00/00","00-00-00","0.00.0000","0/00/0000","0-00-0000"},0))),OR(AND((LEN(BN79)-LEN(SUBSTITUTE(BN79,"a","")))&gt;=1,(LEN(BN79)-LEN(SUBSTITUTE(BN79,"0","")))&gt;=2,SUMPRODUCT(--ISNUMBER(SEARCH({"a0","a-0","a_0","a/0","a.0","a#0","0a","0-a","0_a","0/a"},BN79)))&gt;0),AND((LEN(BN79)-LEN(SUBSTITUTE(BN79,"a","")))=0,(LEN(BN79)-LEN(SUBSTITUTE(BN79,"0","")))&gt;=5)))),1,0),0)</f>
        <v>0</v>
      </c>
    </row>
    <row r="80" customFormat="false" ht="39.75" hidden="false" customHeight="true" outlineLevel="0" collapsed="false">
      <c r="A80" s="57" t="s">
        <v>568</v>
      </c>
      <c r="B80" s="57" t="s">
        <v>212</v>
      </c>
      <c r="C80" s="57" t="str">
        <f aca="false">Flights!$F$7</f>
        <v>MH0720</v>
      </c>
      <c r="D80" s="58" t="n">
        <f aca="false">Flights!$D$7</f>
        <v>46305</v>
      </c>
      <c r="E80" s="57" t="str">
        <f aca="false">Flights!$G$7&amp;"-"&amp;Flights!$H$7</f>
        <v>CGK-KUL</v>
      </c>
      <c r="F80" s="57" t="str">
        <f aca="false">Flights!$K$7</f>
        <v>EY</v>
      </c>
      <c r="G80" s="57" t="s">
        <v>420</v>
      </c>
      <c r="H80" s="57" t="s">
        <v>378</v>
      </c>
      <c r="I80" s="57" t="s">
        <v>379</v>
      </c>
      <c r="J80" s="57" t="s">
        <v>425</v>
      </c>
      <c r="K80" s="67" t="s">
        <v>426</v>
      </c>
      <c r="L80" s="67" t="s">
        <v>422</v>
      </c>
      <c r="M80" s="67"/>
      <c r="N80" s="67" t="s">
        <v>383</v>
      </c>
      <c r="O80" s="67" t="s">
        <v>423</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60"/>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open",IF(AND(NOT(OR(LEN(AZ80)&lt;15,ISNUMBER(MATCH(AZ80,L_Placeholder,0)))),BK80=0,NOT(OR(LEN(AU80)&lt;2,ISNUMBER(MATCH(AU80,L_Placeholder,0)))),NOT(OR(LEN(AX80)&lt;2,ISNUMBER(MATCH(AX80,L_Placeholder,0)))),TRIM(AE80)&lt;&gt;TRIM(T80)),"N/A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missing",IF(OR(OR(LEN(AU80)&lt;2,ISNUMBER(MATCH(AU80,L_Placeholder,0))),BR80&lt;3),"INVALID – PIC missing or not a named person (a role such as QA / CSM is not a name)",IF(OR(LEN(AV80)&lt;2,ISNUMBER(MATCH(AV80,L_Placeholder,0))),"INVALID – result / assessment missing",IF(OR(OR(LEN(AW80)&lt;3,ISNUMBER(MATCH(AW80,L_Placeholder,0))),SUMPRODUCT(--ISNUMBER(SEARCH(" "&amp;L_EvidencePhrase&amp;" ",BD80)))&gt;0,BI80=1),"INVALID – evidence missing, placeholder or not yet on file",IF(ISNA(MATCH(TRIM(S80),L_EvidenceType,0)),"INVALID – choose the evidence type from the list (column S)",IF(BL80=0,"INVALID – evidence ID must be the record's ID only (e.g. SF-2210, IMG_2231, 1045521), or a link / path for links",IF(OR(OR(LEN(AX80)&lt;2,ISNUMBER(MATCH(AX80,L_Placeholder,0))),BS80&lt;3),"INVALID – verifier missing or not a named person (a role such as QA / CSM is not a name)",IF(OR(AX80=AU80,AND(LEN(AU80)&gt;=4,ISNUMBER(SEARCH(AU80,AX80))),AND(LEN(AX80)&gt;=4,ISNUMBER(SEARCH(AX80,AU80)))),"INVALID – verifier must be a different, named person (not the PIC or a role)",IF(BH80=1,"INVALID – result not yet available (awaiting / TBC)",IF(BV80=1,"INVALID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future",IF(AND(ISNUMBER(BY80),AG80&lt;BY80),IF(H80="Physical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t="n">
        <f aca="false">IF(ISNA(MATCH(TRIM(S80),L_EvidenceType,0)),0,BZ80)</f>
        <v>0</v>
      </c>
      <c r="BM80" s="61" t="str">
        <f aca="false">SUBSTITUTE(SUBSTITUTE(SUBSTITUTE(SUBSTITUTE(SUBSTITUTE(SUBSTITUTE(SUBSTITUTE(SUBSTITUTE(SUBSTITUTE(LOWER(Z80&amp;""),"1","0"),"2","0"),"3","0"),"4","0"),"5","0"),"6","0"),"7","0"),"8","0"),"9","0")</f>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80,"jan",""),"feb",""),"mar",""),"apr",""),"may",""),"jun",""),"jul",""),"aug",""),"sep",""),"oct",""),"nov",""),"dec",""),"hrs",""),"hr",""),"lt",""),"utc",""),"am",""),"pm",""),"rev",""),"ver",""),"b","a"),"c","a"),"d","a"),"e","a"),"f","a"),"g","a"),"h","a"),"i","a"),"j","a"),"k","a"),"l","a"),"m","a"),"n","a"),"o","a"),"p","a"),"q","a"),"r","a"),"s","a"),"t","a"),"u","a"),"v","a"),"w","a"),"x","a"),"y","a"),"z","a")</f>
        <v/>
      </c>
      <c r="BO80" s="61" t="str">
        <f aca="false">SUBSTITUTE(SUBSTITUTE(SUBSTITUTE(SUBSTITUTE(SUBSTITUTE(SUBSTITUTE(SUBSTITUTE(SUBSTITUTE(SUBSTITUTE(LOWER(W80&amp;""),"1","0"),"2","0"),"3","0"),"4","0"),"5","0"),"6","0"),"7","0"),"8","0"),"9","0")</f>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c>
      <c r="BQ80" s="61" t="n">
        <f aca="false">IFERROR(IF(AND(ISERROR(SEARCH(" mh"," "&amp;LOWER(W80))),ISNA(MATCH(LEFT(TRIM(BP80),255),{"0000a","000a","00a","0000aa","000aa","00.00.0000","00/00/0000","00-00-0000","0000-00-00","00.00.00","00/00/00","00-00-00","0.00.0000","0/00/0000","0-00-0000"},0)),OR(SUMPRODUCT(--ISNUMBER(SEARCH({"a0","a-0","a_0","a/0","a.0","a#0","0a","0-a","0_a","0/a"},BP80)))&gt;0,ISNUMBER(SEARCH("000000",BP80)))),1,0),0)</f>
        <v>0</v>
      </c>
      <c r="BR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80,"supervisor",""),"inspector",""),"controller",""),"executive",""),"catering",""),"manager",""),"officer",""),"caterer",""),"station",""),"captain",""),"verified",""),"verifier",""),"checked",""),"senior",""),"leader",""),"cabin",""),"staff",""),"crew",""),"team",""),"duty",""),"lead",""),"head",""),"chef",""),"pasb",""),"mcat",""),"magcs",""),"qaqc",""),"ccic",""),"cic",""),"csm",""),"ops",""),"pic",""),"self",""),"qa",""),"qc",""),"by",""),"sr",""))</f>
        <v>0</v>
      </c>
      <c r="BS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80,"supervisor",""),"inspector",""),"controller",""),"executive",""),"catering",""),"manager",""),"officer",""),"caterer",""),"station",""),"captain",""),"verified",""),"verifier",""),"checked",""),"senior",""),"leader",""),"cabin",""),"staff",""),"crew",""),"team",""),"duty",""),"lead",""),"head",""),"chef",""),"pasb",""),"mcat",""),"magcs",""),"qaqc",""),"ccic",""),"cic",""),"csm",""),"ops",""),"pic",""),"self",""),"qa",""),"qc",""),"by",""),"sr",""))</f>
        <v>0</v>
      </c>
      <c r="BT80" s="61"/>
      <c r="BU80" s="61"/>
      <c r="BV80" s="61" t="n">
        <f aca="false">0</f>
        <v>0</v>
      </c>
      <c r="BW80" s="61"/>
      <c r="BX80" s="61"/>
      <c r="BY80" s="62" t="n">
        <f aca="false">Q80-T12EarlyH/24</f>
        <v>46304.3784722222</v>
      </c>
      <c r="BZ80" s="61" t="n">
        <f aca="false">IFERROR(IF(IF(TRIM(S80)="Link / file path",AND(LEN(TRIM(Z80))&gt;=5,SUMPRODUCT(--ISNUMBER(SEARCH({"http","www.","\\",":\",".pdf",".jpg",".jpeg",".png",".heic",".xls",".doc",".msg",".eml",".ppt",".txt",".zip"},Z80)))&gt;0),AND(ISERROR(FIND(" ",TRIM(Z80))),NOT(OR(LOWER(TRIM(Z80))=LOWER(Flights!$F$7),AND(LEFT(LOWER(TRIM(Z80)),2)="mh",(LEN(BN80)-LEN(SUBSTITUTE(BN80,"a","")))&lt;=2))),NOT(ISNUMBER(MATCH(LEFT(BN80,255),{"0000a","000a","00a","0000aa","000aa","00.00.0000","00/00/0000","00-00-0000","0000-00-00","00.00.00","00/00/00","00-00-00","0.00.0000","0/00/0000","0-00-0000"},0))),OR(AND((LEN(BN80)-LEN(SUBSTITUTE(BN80,"a","")))&gt;=1,(LEN(BN80)-LEN(SUBSTITUTE(BN80,"0","")))&gt;=2,SUMPRODUCT(--ISNUMBER(SEARCH({"a0","a-0","a_0","a/0","a.0","a#0","0a","0-a","0_a","0/a"},BN80)))&gt;0),AND((LEN(BN80)-LEN(SUBSTITUTE(BN80,"a","")))=0,(LEN(BN80)-LEN(SUBSTITUTE(BN80,"0","")))&gt;=5)))),1,0),0)</f>
        <v>0</v>
      </c>
    </row>
    <row r="81" customFormat="false" ht="39.75" hidden="false" customHeight="true" outlineLevel="0" collapsed="false">
      <c r="A81" s="57" t="s">
        <v>569</v>
      </c>
      <c r="B81" s="57" t="s">
        <v>212</v>
      </c>
      <c r="C81" s="57" t="str">
        <f aca="false">Flights!$F$7</f>
        <v>MH0720</v>
      </c>
      <c r="D81" s="58" t="n">
        <f aca="false">Flights!$D$7</f>
        <v>46305</v>
      </c>
      <c r="E81" s="57" t="str">
        <f aca="false">Flights!$G$7&amp;"-"&amp;Flights!$H$7</f>
        <v>CGK-KUL</v>
      </c>
      <c r="F81" s="57" t="str">
        <f aca="false">Flights!$K$7</f>
        <v>EY</v>
      </c>
      <c r="G81" s="57" t="s">
        <v>420</v>
      </c>
      <c r="H81" s="57" t="s">
        <v>378</v>
      </c>
      <c r="I81" s="57" t="s">
        <v>428</v>
      </c>
      <c r="J81" s="57" t="s">
        <v>429</v>
      </c>
      <c r="K81" s="67"/>
      <c r="L81" s="67" t="s">
        <v>422</v>
      </c>
      <c r="M81" s="67"/>
      <c r="N81" s="67" t="s">
        <v>383</v>
      </c>
      <c r="O81" s="67" t="s">
        <v>423</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60"/>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open",IF(AND(NOT(OR(LEN(AZ81)&lt;15,ISNUMBER(MATCH(AZ81,L_Placeholder,0)))),BK81=0,NOT(OR(LEN(AU81)&lt;2,ISNUMBER(MATCH(AU81,L_Placeholder,0)))),NOT(OR(LEN(AX81)&lt;2,ISNUMBER(MATCH(AX81,L_Placeholder,0)))),TRIM(AE81)&lt;&gt;TRIM(T81)),"N/A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missing",IF(OR(OR(LEN(AU81)&lt;2,ISNUMBER(MATCH(AU81,L_Placeholder,0))),BR81&lt;3),"INVALID – PIC missing or not a named person (a role such as QA / CSM is not a name)",IF(OR(LEN(AV81)&lt;2,ISNUMBER(MATCH(AV81,L_Placeholder,0))),"INVALID – result / assessment missing",IF(OR(OR(LEN(AW81)&lt;3,ISNUMBER(MATCH(AW81,L_Placeholder,0))),SUMPRODUCT(--ISNUMBER(SEARCH(" "&amp;L_EvidencePhrase&amp;" ",BD81)))&gt;0,BI81=1),"INVALID – evidence missing, placeholder or not yet on file",IF(ISNA(MATCH(TRIM(S81),L_EvidenceType,0)),"INVALID – choose the evidence type from the list (column S)",IF(BL81=0,"INVALID – evidence ID must be the record's ID only (e.g. SF-2210, IMG_2231, 1045521), or a link / path for links",IF(OR(OR(LEN(AX81)&lt;2,ISNUMBER(MATCH(AX81,L_Placeholder,0))),BS81&lt;3),"INVALID – verifier missing or not a named person (a role such as QA / CSM is not a name)",IF(OR(AX81=AU81,AND(LEN(AU81)&gt;=4,ISNUMBER(SEARCH(AU81,AX81))),AND(LEN(AX81)&gt;=4,ISNUMBER(SEARCH(AX81,AU81)))),"INVALID – verifier must be a different, named person (not the PIC or a role)",IF(BH81=1,"INVALID – result not yet available (awaiting / TBC)",IF(BV81=1,"INVALID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future",IF(AND(ISNUMBER(BY81),AG81&lt;BY81),IF(H81="Physical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t="n">
        <f aca="false">IF(ISNA(MATCH(TRIM(S81),L_EvidenceType,0)),0,BZ81)</f>
        <v>0</v>
      </c>
      <c r="BM81" s="61" t="str">
        <f aca="false">SUBSTITUTE(SUBSTITUTE(SUBSTITUTE(SUBSTITUTE(SUBSTITUTE(SUBSTITUTE(SUBSTITUTE(SUBSTITUTE(SUBSTITUTE(LOWER(Z81&amp;""),"1","0"),"2","0"),"3","0"),"4","0"),"5","0"),"6","0"),"7","0"),"8","0"),"9","0")</f>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81,"jan",""),"feb",""),"mar",""),"apr",""),"may",""),"jun",""),"jul",""),"aug",""),"sep",""),"oct",""),"nov",""),"dec",""),"hrs",""),"hr",""),"lt",""),"utc",""),"am",""),"pm",""),"rev",""),"ver",""),"b","a"),"c","a"),"d","a"),"e","a"),"f","a"),"g","a"),"h","a"),"i","a"),"j","a"),"k","a"),"l","a"),"m","a"),"n","a"),"o","a"),"p","a"),"q","a"),"r","a"),"s","a"),"t","a"),"u","a"),"v","a"),"w","a"),"x","a"),"y","a"),"z","a")</f>
        <v/>
      </c>
      <c r="BO81" s="61" t="str">
        <f aca="false">SUBSTITUTE(SUBSTITUTE(SUBSTITUTE(SUBSTITUTE(SUBSTITUTE(SUBSTITUTE(SUBSTITUTE(SUBSTITUTE(SUBSTITUTE(LOWER(W81&amp;""),"1","0"),"2","0"),"3","0"),"4","0"),"5","0"),"6","0"),"7","0"),"8","0"),"9","0")</f>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c>
      <c r="BQ81" s="61" t="n">
        <f aca="false">IFERROR(IF(AND(ISERROR(SEARCH(" mh"," "&amp;LOWER(W81))),ISNA(MATCH(LEFT(TRIM(BP81),255),{"0000a","000a","00a","0000aa","000aa","00.00.0000","00/00/0000","00-00-0000","0000-00-00","00.00.00","00/00/00","00-00-00","0.00.0000","0/00/0000","0-00-0000"},0)),OR(SUMPRODUCT(--ISNUMBER(SEARCH({"a0","a-0","a_0","a/0","a.0","a#0","0a","0-a","0_a","0/a"},BP81)))&gt;0,ISNUMBER(SEARCH("000000",BP81)))),1,0),0)</f>
        <v>0</v>
      </c>
      <c r="BR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81,"supervisor",""),"inspector",""),"controller",""),"executive",""),"catering",""),"manager",""),"officer",""),"caterer",""),"station",""),"captain",""),"verified",""),"verifier",""),"checked",""),"senior",""),"leader",""),"cabin",""),"staff",""),"crew",""),"team",""),"duty",""),"lead",""),"head",""),"chef",""),"pasb",""),"mcat",""),"magcs",""),"qaqc",""),"ccic",""),"cic",""),"csm",""),"ops",""),"pic",""),"self",""),"qa",""),"qc",""),"by",""),"sr",""))</f>
        <v>0</v>
      </c>
      <c r="BS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81,"supervisor",""),"inspector",""),"controller",""),"executive",""),"catering",""),"manager",""),"officer",""),"caterer",""),"station",""),"captain",""),"verified",""),"verifier",""),"checked",""),"senior",""),"leader",""),"cabin",""),"staff",""),"crew",""),"team",""),"duty",""),"lead",""),"head",""),"chef",""),"pasb",""),"mcat",""),"magcs",""),"qaqc",""),"ccic",""),"cic",""),"csm",""),"ops",""),"pic",""),"self",""),"qa",""),"qc",""),"by",""),"sr",""))</f>
        <v>0</v>
      </c>
      <c r="BT81" s="61"/>
      <c r="BU81" s="61"/>
      <c r="BV81" s="61" t="n">
        <f aca="false">0</f>
        <v>0</v>
      </c>
      <c r="BW81" s="61"/>
      <c r="BX81" s="61"/>
      <c r="BY81" s="62" t="n">
        <f aca="false">Q81-T12EarlyH/24</f>
        <v>46304.3784722222</v>
      </c>
      <c r="BZ81" s="61" t="n">
        <f aca="false">IFERROR(IF(IF(TRIM(S81)="Link / file path",AND(LEN(TRIM(Z81))&gt;=5,SUMPRODUCT(--ISNUMBER(SEARCH({"http","www.","\\",":\",".pdf",".jpg",".jpeg",".png",".heic",".xls",".doc",".msg",".eml",".ppt",".txt",".zip"},Z81)))&gt;0),AND(ISERROR(FIND(" ",TRIM(Z81))),NOT(OR(LOWER(TRIM(Z81))=LOWER(Flights!$F$7),AND(LEFT(LOWER(TRIM(Z81)),2)="mh",(LEN(BN81)-LEN(SUBSTITUTE(BN81,"a","")))&lt;=2))),NOT(ISNUMBER(MATCH(LEFT(BN81,255),{"0000a","000a","00a","0000aa","000aa","00.00.0000","00/00/0000","00-00-0000","0000-00-00","00.00.00","00/00/00","00-00-00","0.00.0000","0/00/0000","0-00-0000"},0))),OR(AND((LEN(BN81)-LEN(SUBSTITUTE(BN81,"a","")))&gt;=1,(LEN(BN81)-LEN(SUBSTITUTE(BN81,"0","")))&gt;=2,SUMPRODUCT(--ISNUMBER(SEARCH({"a0","a-0","a_0","a/0","a.0","a#0","0a","0-a","0_a","0/a"},BN81)))&gt;0),AND((LEN(BN81)-LEN(SUBSTITUTE(BN81,"a","")))=0,(LEN(BN81)-LEN(SUBSTITUTE(BN81,"0","")))&gt;=5)))),1,0),0)</f>
        <v>0</v>
      </c>
    </row>
    <row r="82" customFormat="false" ht="39.75" hidden="false" customHeight="true" outlineLevel="0" collapsed="false">
      <c r="A82" s="57" t="s">
        <v>570</v>
      </c>
      <c r="B82" s="57" t="s">
        <v>212</v>
      </c>
      <c r="C82" s="57" t="str">
        <f aca="false">Flights!$F$7</f>
        <v>MH0720</v>
      </c>
      <c r="D82" s="58" t="n">
        <f aca="false">Flights!$D$7</f>
        <v>46305</v>
      </c>
      <c r="E82" s="57" t="str">
        <f aca="false">Flights!$G$7&amp;"-"&amp;Flights!$H$7</f>
        <v>CGK-KUL</v>
      </c>
      <c r="F82" s="57" t="str">
        <f aca="false">Flights!$K$7</f>
        <v>EY</v>
      </c>
      <c r="G82" s="57" t="s">
        <v>420</v>
      </c>
      <c r="H82" s="57" t="s">
        <v>378</v>
      </c>
      <c r="I82" s="57" t="s">
        <v>428</v>
      </c>
      <c r="J82" s="57" t="s">
        <v>431</v>
      </c>
      <c r="K82" s="67"/>
      <c r="L82" s="67" t="s">
        <v>422</v>
      </c>
      <c r="M82" s="67"/>
      <c r="N82" s="67" t="s">
        <v>383</v>
      </c>
      <c r="O82" s="67" t="s">
        <v>423</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60"/>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open",IF(AND(NOT(OR(LEN(AZ82)&lt;15,ISNUMBER(MATCH(AZ82,L_Placeholder,0)))),BK82=0,NOT(OR(LEN(AU82)&lt;2,ISNUMBER(MATCH(AU82,L_Placeholder,0)))),NOT(OR(LEN(AX82)&lt;2,ISNUMBER(MATCH(AX82,L_Placeholder,0)))),TRIM(AE82)&lt;&gt;TRIM(T82)),"N/A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missing",IF(OR(OR(LEN(AU82)&lt;2,ISNUMBER(MATCH(AU82,L_Placeholder,0))),BR82&lt;3),"INVALID – PIC missing or not a named person (a role such as QA / CSM is not a name)",IF(OR(LEN(AV82)&lt;2,ISNUMBER(MATCH(AV82,L_Placeholder,0))),"INVALID – result / assessment missing",IF(OR(OR(LEN(AW82)&lt;3,ISNUMBER(MATCH(AW82,L_Placeholder,0))),SUMPRODUCT(--ISNUMBER(SEARCH(" "&amp;L_EvidencePhrase&amp;" ",BD82)))&gt;0,BI82=1),"INVALID – evidence missing, placeholder or not yet on file",IF(ISNA(MATCH(TRIM(S82),L_EvidenceType,0)),"INVALID – choose the evidence type from the list (column S)",IF(BL82=0,"INVALID – evidence ID must be the record's ID only (e.g. SF-2210, IMG_2231, 1045521), or a link / path for links",IF(OR(OR(LEN(AX82)&lt;2,ISNUMBER(MATCH(AX82,L_Placeholder,0))),BS82&lt;3),"INVALID – verifier missing or not a named person (a role such as QA / CSM is not a name)",IF(OR(AX82=AU82,AND(LEN(AU82)&gt;=4,ISNUMBER(SEARCH(AU82,AX82))),AND(LEN(AX82)&gt;=4,ISNUMBER(SEARCH(AX82,AU82)))),"INVALID – verifier must be a different, named person (not the PIC or a role)",IF(BH82=1,"INVALID – result not yet available (awaiting / TBC)",IF(BV82=1,"INVALID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future",IF(AND(ISNUMBER(BY82),AG82&lt;BY82),IF(H82="Physical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t="n">
        <f aca="false">IF(ISNA(MATCH(TRIM(S82),L_EvidenceType,0)),0,BZ82)</f>
        <v>0</v>
      </c>
      <c r="BM82" s="61" t="str">
        <f aca="false">SUBSTITUTE(SUBSTITUTE(SUBSTITUTE(SUBSTITUTE(SUBSTITUTE(SUBSTITUTE(SUBSTITUTE(SUBSTITUTE(SUBSTITUTE(LOWER(Z82&amp;""),"1","0"),"2","0"),"3","0"),"4","0"),"5","0"),"6","0"),"7","0"),"8","0"),"9","0")</f>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82,"jan",""),"feb",""),"mar",""),"apr",""),"may",""),"jun",""),"jul",""),"aug",""),"sep",""),"oct",""),"nov",""),"dec",""),"hrs",""),"hr",""),"lt",""),"utc",""),"am",""),"pm",""),"rev",""),"ver",""),"b","a"),"c","a"),"d","a"),"e","a"),"f","a"),"g","a"),"h","a"),"i","a"),"j","a"),"k","a"),"l","a"),"m","a"),"n","a"),"o","a"),"p","a"),"q","a"),"r","a"),"s","a"),"t","a"),"u","a"),"v","a"),"w","a"),"x","a"),"y","a"),"z","a")</f>
        <v/>
      </c>
      <c r="BO82" s="61" t="str">
        <f aca="false">SUBSTITUTE(SUBSTITUTE(SUBSTITUTE(SUBSTITUTE(SUBSTITUTE(SUBSTITUTE(SUBSTITUTE(SUBSTITUTE(SUBSTITUTE(LOWER(W82&amp;""),"1","0"),"2","0"),"3","0"),"4","0"),"5","0"),"6","0"),"7","0"),"8","0"),"9","0")</f>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c>
      <c r="BQ82" s="61" t="n">
        <f aca="false">IFERROR(IF(AND(ISERROR(SEARCH(" mh"," "&amp;LOWER(W82))),ISNA(MATCH(LEFT(TRIM(BP82),255),{"0000a","000a","00a","0000aa","000aa","00.00.0000","00/00/0000","00-00-0000","0000-00-00","00.00.00","00/00/00","00-00-00","0.00.0000","0/00/0000","0-00-0000"},0)),OR(SUMPRODUCT(--ISNUMBER(SEARCH({"a0","a-0","a_0","a/0","a.0","a#0","0a","0-a","0_a","0/a"},BP82)))&gt;0,ISNUMBER(SEARCH("000000",BP82)))),1,0),0)</f>
        <v>0</v>
      </c>
      <c r="BR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82,"supervisor",""),"inspector",""),"controller",""),"executive",""),"catering",""),"manager",""),"officer",""),"caterer",""),"station",""),"captain",""),"verified",""),"verifier",""),"checked",""),"senior",""),"leader",""),"cabin",""),"staff",""),"crew",""),"team",""),"duty",""),"lead",""),"head",""),"chef",""),"pasb",""),"mcat",""),"magcs",""),"qaqc",""),"ccic",""),"cic",""),"csm",""),"ops",""),"pic",""),"self",""),"qa",""),"qc",""),"by",""),"sr",""))</f>
        <v>0</v>
      </c>
      <c r="BS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82,"supervisor",""),"inspector",""),"controller",""),"executive",""),"catering",""),"manager",""),"officer",""),"caterer",""),"station",""),"captain",""),"verified",""),"verifier",""),"checked",""),"senior",""),"leader",""),"cabin",""),"staff",""),"crew",""),"team",""),"duty",""),"lead",""),"head",""),"chef",""),"pasb",""),"mcat",""),"magcs",""),"qaqc",""),"ccic",""),"cic",""),"csm",""),"ops",""),"pic",""),"self",""),"qa",""),"qc",""),"by",""),"sr",""))</f>
        <v>0</v>
      </c>
      <c r="BT82" s="61"/>
      <c r="BU82" s="61"/>
      <c r="BV82" s="61" t="n">
        <f aca="false">0</f>
        <v>0</v>
      </c>
      <c r="BW82" s="61"/>
      <c r="BX82" s="61"/>
      <c r="BY82" s="62" t="n">
        <f aca="false">Q82-T12EarlyH/24</f>
        <v>46304.3784722222</v>
      </c>
      <c r="BZ82" s="61" t="n">
        <f aca="false">IFERROR(IF(IF(TRIM(S82)="Link / file path",AND(LEN(TRIM(Z82))&gt;=5,SUMPRODUCT(--ISNUMBER(SEARCH({"http","www.","\\",":\",".pdf",".jpg",".jpeg",".png",".heic",".xls",".doc",".msg",".eml",".ppt",".txt",".zip"},Z82)))&gt;0),AND(ISERROR(FIND(" ",TRIM(Z82))),NOT(OR(LOWER(TRIM(Z82))=LOWER(Flights!$F$7),AND(LEFT(LOWER(TRIM(Z82)),2)="mh",(LEN(BN82)-LEN(SUBSTITUTE(BN82,"a","")))&lt;=2))),NOT(ISNUMBER(MATCH(LEFT(BN82,255),{"0000a","000a","00a","0000aa","000aa","00.00.0000","00/00/0000","00-00-0000","0000-00-00","00.00.00","00/00/00","00-00-00","0.00.0000","0/00/0000","0-00-0000"},0))),OR(AND((LEN(BN82)-LEN(SUBSTITUTE(BN82,"a","")))&gt;=1,(LEN(BN82)-LEN(SUBSTITUTE(BN82,"0","")))&gt;=2,SUMPRODUCT(--ISNUMBER(SEARCH({"a0","a-0","a_0","a/0","a.0","a#0","0a","0-a","0_a","0/a"},BN82)))&gt;0),AND((LEN(BN82)-LEN(SUBSTITUTE(BN82,"a","")))=0,(LEN(BN82)-LEN(SUBSTITUTE(BN82,"0","")))&gt;=5)))),1,0),0)</f>
        <v>0</v>
      </c>
    </row>
    <row r="83" customFormat="false" ht="39.75" hidden="false" customHeight="true" outlineLevel="0" collapsed="false">
      <c r="A83" s="57" t="s">
        <v>571</v>
      </c>
      <c r="B83" s="57" t="s">
        <v>212</v>
      </c>
      <c r="C83" s="57" t="str">
        <f aca="false">Flights!$F$7</f>
        <v>MH0720</v>
      </c>
      <c r="D83" s="58" t="n">
        <f aca="false">Flights!$D$7</f>
        <v>46305</v>
      </c>
      <c r="E83" s="57" t="str">
        <f aca="false">Flights!$G$7&amp;"-"&amp;Flights!$H$7</f>
        <v>CGK-KUL</v>
      </c>
      <c r="F83" s="57" t="str">
        <f aca="false">Flights!$K$7</f>
        <v>EY</v>
      </c>
      <c r="G83" s="57" t="s">
        <v>420</v>
      </c>
      <c r="H83" s="57" t="s">
        <v>378</v>
      </c>
      <c r="I83" s="57" t="s">
        <v>428</v>
      </c>
      <c r="J83" s="57" t="s">
        <v>433</v>
      </c>
      <c r="K83" s="67"/>
      <c r="L83" s="67" t="s">
        <v>422</v>
      </c>
      <c r="M83" s="67"/>
      <c r="N83" s="67" t="s">
        <v>383</v>
      </c>
      <c r="O83" s="67" t="s">
        <v>423</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60"/>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open",IF(AND(NOT(OR(LEN(AZ83)&lt;15,ISNUMBER(MATCH(AZ83,L_Placeholder,0)))),BK83=0,NOT(OR(LEN(AU83)&lt;2,ISNUMBER(MATCH(AU83,L_Placeholder,0)))),NOT(OR(LEN(AX83)&lt;2,ISNUMBER(MATCH(AX83,L_Placeholder,0)))),TRIM(AE83)&lt;&gt;TRIM(T83)),"N/A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missing",IF(OR(OR(LEN(AU83)&lt;2,ISNUMBER(MATCH(AU83,L_Placeholder,0))),BR83&lt;3),"INVALID – PIC missing or not a named person (a role such as QA / CSM is not a name)",IF(OR(LEN(AV83)&lt;2,ISNUMBER(MATCH(AV83,L_Placeholder,0))),"INVALID – result / assessment missing",IF(OR(OR(LEN(AW83)&lt;3,ISNUMBER(MATCH(AW83,L_Placeholder,0))),SUMPRODUCT(--ISNUMBER(SEARCH(" "&amp;L_EvidencePhrase&amp;" ",BD83)))&gt;0,BI83=1),"INVALID – evidence missing, placeholder or not yet on file",IF(ISNA(MATCH(TRIM(S83),L_EvidenceType,0)),"INVALID – choose the evidence type from the list (column S)",IF(BL83=0,"INVALID – evidence ID must be the record's ID only (e.g. SF-2210, IMG_2231, 1045521), or a link / path for links",IF(OR(OR(LEN(AX83)&lt;2,ISNUMBER(MATCH(AX83,L_Placeholder,0))),BS83&lt;3),"INVALID – verifier missing or not a named person (a role such as QA / CSM is not a name)",IF(OR(AX83=AU83,AND(LEN(AU83)&gt;=4,ISNUMBER(SEARCH(AU83,AX83))),AND(LEN(AX83)&gt;=4,ISNUMBER(SEARCH(AX83,AU83)))),"INVALID – verifier must be a different, named person (not the PIC or a role)",IF(BH83=1,"INVALID – result not yet available (awaiting / TBC)",IF(BV83=1,"INVALID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future",IF(AND(ISNUMBER(BY83),AG83&lt;BY83),IF(H83="Physical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t="n">
        <f aca="false">IF(ISNA(MATCH(TRIM(S83),L_EvidenceType,0)),0,BZ83)</f>
        <v>0</v>
      </c>
      <c r="BM83" s="61" t="str">
        <f aca="false">SUBSTITUTE(SUBSTITUTE(SUBSTITUTE(SUBSTITUTE(SUBSTITUTE(SUBSTITUTE(SUBSTITUTE(SUBSTITUTE(SUBSTITUTE(LOWER(Z83&amp;""),"1","0"),"2","0"),"3","0"),"4","0"),"5","0"),"6","0"),"7","0"),"8","0"),"9","0")</f>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83,"jan",""),"feb",""),"mar",""),"apr",""),"may",""),"jun",""),"jul",""),"aug",""),"sep",""),"oct",""),"nov",""),"dec",""),"hrs",""),"hr",""),"lt",""),"utc",""),"am",""),"pm",""),"rev",""),"ver",""),"b","a"),"c","a"),"d","a"),"e","a"),"f","a"),"g","a"),"h","a"),"i","a"),"j","a"),"k","a"),"l","a"),"m","a"),"n","a"),"o","a"),"p","a"),"q","a"),"r","a"),"s","a"),"t","a"),"u","a"),"v","a"),"w","a"),"x","a"),"y","a"),"z","a")</f>
        <v/>
      </c>
      <c r="BO83" s="61" t="str">
        <f aca="false">SUBSTITUTE(SUBSTITUTE(SUBSTITUTE(SUBSTITUTE(SUBSTITUTE(SUBSTITUTE(SUBSTITUTE(SUBSTITUTE(SUBSTITUTE(LOWER(W83&amp;""),"1","0"),"2","0"),"3","0"),"4","0"),"5","0"),"6","0"),"7","0"),"8","0"),"9","0")</f>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c>
      <c r="BQ83" s="61" t="n">
        <f aca="false">IFERROR(IF(AND(ISERROR(SEARCH(" mh"," "&amp;LOWER(W83))),ISNA(MATCH(LEFT(TRIM(BP83),255),{"0000a","000a","00a","0000aa","000aa","00.00.0000","00/00/0000","00-00-0000","0000-00-00","00.00.00","00/00/00","00-00-00","0.00.0000","0/00/0000","0-00-0000"},0)),OR(SUMPRODUCT(--ISNUMBER(SEARCH({"a0","a-0","a_0","a/0","a.0","a#0","0a","0-a","0_a","0/a"},BP83)))&gt;0,ISNUMBER(SEARCH("000000",BP83)))),1,0),0)</f>
        <v>0</v>
      </c>
      <c r="BR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83,"supervisor",""),"inspector",""),"controller",""),"executive",""),"catering",""),"manager",""),"officer",""),"caterer",""),"station",""),"captain",""),"verified",""),"verifier",""),"checked",""),"senior",""),"leader",""),"cabin",""),"staff",""),"crew",""),"team",""),"duty",""),"lead",""),"head",""),"chef",""),"pasb",""),"mcat",""),"magcs",""),"qaqc",""),"ccic",""),"cic",""),"csm",""),"ops",""),"pic",""),"self",""),"qa",""),"qc",""),"by",""),"sr",""))</f>
        <v>0</v>
      </c>
      <c r="BS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83,"supervisor",""),"inspector",""),"controller",""),"executive",""),"catering",""),"manager",""),"officer",""),"caterer",""),"station",""),"captain",""),"verified",""),"verifier",""),"checked",""),"senior",""),"leader",""),"cabin",""),"staff",""),"crew",""),"team",""),"duty",""),"lead",""),"head",""),"chef",""),"pasb",""),"mcat",""),"magcs",""),"qaqc",""),"ccic",""),"cic",""),"csm",""),"ops",""),"pic",""),"self",""),"qa",""),"qc",""),"by",""),"sr",""))</f>
        <v>0</v>
      </c>
      <c r="BT83" s="61"/>
      <c r="BU83" s="61"/>
      <c r="BV83" s="61" t="n">
        <f aca="false">0</f>
        <v>0</v>
      </c>
      <c r="BW83" s="61"/>
      <c r="BX83" s="61"/>
      <c r="BY83" s="62" t="n">
        <f aca="false">Q83-T12EarlyH/24</f>
        <v>46304.3784722222</v>
      </c>
      <c r="BZ83" s="61" t="n">
        <f aca="false">IFERROR(IF(IF(TRIM(S83)="Link / file path",AND(LEN(TRIM(Z83))&gt;=5,SUMPRODUCT(--ISNUMBER(SEARCH({"http","www.","\\",":\",".pdf",".jpg",".jpeg",".png",".heic",".xls",".doc",".msg",".eml",".ppt",".txt",".zip"},Z83)))&gt;0),AND(ISERROR(FIND(" ",TRIM(Z83))),NOT(OR(LOWER(TRIM(Z83))=LOWER(Flights!$F$7),AND(LEFT(LOWER(TRIM(Z83)),2)="mh",(LEN(BN83)-LEN(SUBSTITUTE(BN83,"a","")))&lt;=2))),NOT(ISNUMBER(MATCH(LEFT(BN83,255),{"0000a","000a","00a","0000aa","000aa","00.00.0000","00/00/0000","00-00-0000","0000-00-00","00.00.00","00/00/00","00-00-00","0.00.0000","0/00/0000","0-00-0000"},0))),OR(AND((LEN(BN83)-LEN(SUBSTITUTE(BN83,"a","")))&gt;=1,(LEN(BN83)-LEN(SUBSTITUTE(BN83,"0","")))&gt;=2,SUMPRODUCT(--ISNUMBER(SEARCH({"a0","a-0","a_0","a/0","a.0","a#0","0a","0-a","0_a","0/a"},BN83)))&gt;0),AND((LEN(BN83)-LEN(SUBSTITUTE(BN83,"a","")))=0,(LEN(BN83)-LEN(SUBSTITUTE(BN83,"0","")))&gt;=5)))),1,0),0)</f>
        <v>0</v>
      </c>
    </row>
    <row r="84" customFormat="false" ht="78.75" hidden="false" customHeight="true" outlineLevel="0" collapsed="false">
      <c r="A84" s="57" t="s">
        <v>572</v>
      </c>
      <c r="B84" s="57" t="s">
        <v>212</v>
      </c>
      <c r="C84" s="57" t="str">
        <f aca="false">Flights!$F$7</f>
        <v>MH0720</v>
      </c>
      <c r="D84" s="58" t="n">
        <f aca="false">Flights!$D$7</f>
        <v>46305</v>
      </c>
      <c r="E84" s="57" t="str">
        <f aca="false">Flights!$G$7&amp;"-"&amp;Flights!$H$7</f>
        <v>CGK-KUL</v>
      </c>
      <c r="F84" s="57" t="str">
        <f aca="false">Flights!$K$7</f>
        <v>EY</v>
      </c>
      <c r="G84" s="57" t="s">
        <v>420</v>
      </c>
      <c r="H84" s="57" t="s">
        <v>378</v>
      </c>
      <c r="I84" s="57" t="s">
        <v>428</v>
      </c>
      <c r="J84" s="57" t="s">
        <v>435</v>
      </c>
      <c r="K84" s="67" t="s">
        <v>573</v>
      </c>
      <c r="L84" s="67" t="s">
        <v>422</v>
      </c>
      <c r="M84" s="67"/>
      <c r="N84" s="67" t="s">
        <v>383</v>
      </c>
      <c r="O84" s="67" t="s">
        <v>423</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60"/>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open",IF(AND(NOT(OR(LEN(AZ84)&lt;15,ISNUMBER(MATCH(AZ84,L_Placeholder,0)))),BK84=0,NOT(OR(LEN(AU84)&lt;2,ISNUMBER(MATCH(AU84,L_Placeholder,0)))),NOT(OR(LEN(AX84)&lt;2,ISNUMBER(MATCH(AX84,L_Placeholder,0)))),TRIM(AE84)&lt;&gt;TRIM(T84)),"N/A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missing",IF(OR(OR(LEN(AU84)&lt;2,ISNUMBER(MATCH(AU84,L_Placeholder,0))),BR84&lt;3),"INVALID – PIC missing or not a named person (a role such as QA / CSM is not a name)",IF(OR(LEN(AV84)&lt;2,ISNUMBER(MATCH(AV84,L_Placeholder,0))),"INVALID – result / assessment missing",IF(OR(OR(LEN(AW84)&lt;3,ISNUMBER(MATCH(AW84,L_Placeholder,0))),SUMPRODUCT(--ISNUMBER(SEARCH(" "&amp;L_EvidencePhrase&amp;" ",BD84)))&gt;0,BI84=1),"INVALID – evidence missing, placeholder or not yet on file",IF(ISNA(MATCH(TRIM(S84),L_EvidenceType,0)),"INVALID – choose the evidence type from the list (column S)",IF(BL84=0,"INVALID – evidence ID must be the record's ID only (e.g. SF-2210, IMG_2231, 1045521), or a link / path for links",IF(OR(OR(LEN(AX84)&lt;2,ISNUMBER(MATCH(AX84,L_Placeholder,0))),BS84&lt;3),"INVALID – verifier missing or not a named person (a role such as QA / CSM is not a name)",IF(OR(AX84=AU84,AND(LEN(AU84)&gt;=4,ISNUMBER(SEARCH(AU84,AX84))),AND(LEN(AX84)&gt;=4,ISNUMBER(SEARCH(AX84,AU84)))),"INVALID – verifier must be a different, named person (not the PIC or a role)",IF(BH84=1,"INVALID – result not yet available (awaiting / TBC)",IF(BV84=1,"INVALID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future",IF(AND(ISNUMBER(BY84),AG84&lt;BY84),IF(H84="Physical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t="n">
        <f aca="false">IF(ISNA(MATCH(TRIM(S84),L_EvidenceType,0)),0,BZ84)</f>
        <v>0</v>
      </c>
      <c r="BM84" s="61" t="str">
        <f aca="false">SUBSTITUTE(SUBSTITUTE(SUBSTITUTE(SUBSTITUTE(SUBSTITUTE(SUBSTITUTE(SUBSTITUTE(SUBSTITUTE(SUBSTITUTE(LOWER(Z84&amp;""),"1","0"),"2","0"),"3","0"),"4","0"),"5","0"),"6","0"),"7","0"),"8","0"),"9","0")</f>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84,"jan",""),"feb",""),"mar",""),"apr",""),"may",""),"jun",""),"jul",""),"aug",""),"sep",""),"oct",""),"nov",""),"dec",""),"hrs",""),"hr",""),"lt",""),"utc",""),"am",""),"pm",""),"rev",""),"ver",""),"b","a"),"c","a"),"d","a"),"e","a"),"f","a"),"g","a"),"h","a"),"i","a"),"j","a"),"k","a"),"l","a"),"m","a"),"n","a"),"o","a"),"p","a"),"q","a"),"r","a"),"s","a"),"t","a"),"u","a"),"v","a"),"w","a"),"x","a"),"y","a"),"z","a")</f>
        <v/>
      </c>
      <c r="BO84" s="61" t="str">
        <f aca="false">SUBSTITUTE(SUBSTITUTE(SUBSTITUTE(SUBSTITUTE(SUBSTITUTE(SUBSTITUTE(SUBSTITUTE(SUBSTITUTE(SUBSTITUTE(LOWER(W84&amp;""),"1","0"),"2","0"),"3","0"),"4","0"),"5","0"),"6","0"),"7","0"),"8","0"),"9","0")</f>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c>
      <c r="BQ84" s="61" t="n">
        <f aca="false">IFERROR(IF(AND(ISERROR(SEARCH(" mh"," "&amp;LOWER(W84))),ISNA(MATCH(LEFT(TRIM(BP84),255),{"0000a","000a","00a","0000aa","000aa","00.00.0000","00/00/0000","00-00-0000","0000-00-00","00.00.00","00/00/00","00-00-00","0.00.0000","0/00/0000","0-00-0000"},0)),OR(SUMPRODUCT(--ISNUMBER(SEARCH({"a0","a-0","a_0","a/0","a.0","a#0","0a","0-a","0_a","0/a"},BP84)))&gt;0,ISNUMBER(SEARCH("000000",BP84)))),1,0),0)</f>
        <v>0</v>
      </c>
      <c r="BR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84,"supervisor",""),"inspector",""),"controller",""),"executive",""),"catering",""),"manager",""),"officer",""),"caterer",""),"station",""),"captain",""),"verified",""),"verifier",""),"checked",""),"senior",""),"leader",""),"cabin",""),"staff",""),"crew",""),"team",""),"duty",""),"lead",""),"head",""),"chef",""),"pasb",""),"mcat",""),"magcs",""),"qaqc",""),"ccic",""),"cic",""),"csm",""),"ops",""),"pic",""),"self",""),"qa",""),"qc",""),"by",""),"sr",""))</f>
        <v>0</v>
      </c>
      <c r="BS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84,"supervisor",""),"inspector",""),"controller",""),"executive",""),"catering",""),"manager",""),"officer",""),"caterer",""),"station",""),"captain",""),"verified",""),"verifier",""),"checked",""),"senior",""),"leader",""),"cabin",""),"staff",""),"crew",""),"team",""),"duty",""),"lead",""),"head",""),"chef",""),"pasb",""),"mcat",""),"magcs",""),"qaqc",""),"ccic",""),"cic",""),"csm",""),"ops",""),"pic",""),"self",""),"qa",""),"qc",""),"by",""),"sr",""))</f>
        <v>0</v>
      </c>
      <c r="BT84" s="61"/>
      <c r="BU84" s="61"/>
      <c r="BV84" s="61" t="n">
        <f aca="false">0</f>
        <v>0</v>
      </c>
      <c r="BW84" s="61"/>
      <c r="BX84" s="61"/>
      <c r="BY84" s="62" t="n">
        <f aca="false">Q84-T12EarlyH/24</f>
        <v>46304.3784722222</v>
      </c>
      <c r="BZ84" s="61" t="n">
        <f aca="false">IFERROR(IF(IF(TRIM(S84)="Link / file path",AND(LEN(TRIM(Z84))&gt;=5,SUMPRODUCT(--ISNUMBER(SEARCH({"http","www.","\\",":\",".pdf",".jpg",".jpeg",".png",".heic",".xls",".doc",".msg",".eml",".ppt",".txt",".zip"},Z84)))&gt;0),AND(ISERROR(FIND(" ",TRIM(Z84))),NOT(OR(LOWER(TRIM(Z84))=LOWER(Flights!$F$7),AND(LEFT(LOWER(TRIM(Z84)),2)="mh",(LEN(BN84)-LEN(SUBSTITUTE(BN84,"a","")))&lt;=2))),NOT(ISNUMBER(MATCH(LEFT(BN84,255),{"0000a","000a","00a","0000aa","000aa","00.00.0000","00/00/0000","00-00-0000","0000-00-00","00.00.00","00/00/00","00-00-00","0.00.0000","0/00/0000","0-00-0000"},0))),OR(AND((LEN(BN84)-LEN(SUBSTITUTE(BN84,"a","")))&gt;=1,(LEN(BN84)-LEN(SUBSTITUTE(BN84,"0","")))&gt;=2,SUMPRODUCT(--ISNUMBER(SEARCH({"a0","a-0","a_0","a/0","a.0","a#0","0a","0-a","0_a","0/a"},BN84)))&gt;0),AND((LEN(BN84)-LEN(SUBSTITUTE(BN84,"a","")))=0,(LEN(BN84)-LEN(SUBSTITUTE(BN84,"0","")))&gt;=5)))),1,0),0)</f>
        <v>0</v>
      </c>
    </row>
    <row r="85" customFormat="false" ht="39.75" hidden="false" customHeight="true" outlineLevel="0" collapsed="false">
      <c r="A85" s="57" t="s">
        <v>574</v>
      </c>
      <c r="B85" s="57" t="s">
        <v>212</v>
      </c>
      <c r="C85" s="57" t="str">
        <f aca="false">Flights!$F$7</f>
        <v>MH0720</v>
      </c>
      <c r="D85" s="58" t="n">
        <f aca="false">Flights!$D$7</f>
        <v>46305</v>
      </c>
      <c r="E85" s="57" t="str">
        <f aca="false">Flights!$G$7&amp;"-"&amp;Flights!$H$7</f>
        <v>CGK-KUL</v>
      </c>
      <c r="F85" s="57" t="str">
        <f aca="false">Flights!$K$7</f>
        <v>EY</v>
      </c>
      <c r="G85" s="57" t="s">
        <v>420</v>
      </c>
      <c r="H85" s="57" t="s">
        <v>378</v>
      </c>
      <c r="I85" s="57" t="s">
        <v>428</v>
      </c>
      <c r="J85" s="57" t="s">
        <v>438</v>
      </c>
      <c r="K85" s="67"/>
      <c r="L85" s="67" t="s">
        <v>422</v>
      </c>
      <c r="M85" s="67"/>
      <c r="N85" s="67" t="s">
        <v>383</v>
      </c>
      <c r="O85" s="67" t="s">
        <v>423</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60"/>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open",IF(AND(NOT(OR(LEN(AZ85)&lt;15,ISNUMBER(MATCH(AZ85,L_Placeholder,0)))),BK85=0,NOT(OR(LEN(AU85)&lt;2,ISNUMBER(MATCH(AU85,L_Placeholder,0)))),NOT(OR(LEN(AX85)&lt;2,ISNUMBER(MATCH(AX85,L_Placeholder,0)))),TRIM(AE85)&lt;&gt;TRIM(T85)),"N/A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missing",IF(OR(OR(LEN(AU85)&lt;2,ISNUMBER(MATCH(AU85,L_Placeholder,0))),BR85&lt;3),"INVALID – PIC missing or not a named person (a role such as QA / CSM is not a name)",IF(OR(LEN(AV85)&lt;2,ISNUMBER(MATCH(AV85,L_Placeholder,0))),"INVALID – result / assessment missing",IF(OR(OR(LEN(AW85)&lt;3,ISNUMBER(MATCH(AW85,L_Placeholder,0))),SUMPRODUCT(--ISNUMBER(SEARCH(" "&amp;L_EvidencePhrase&amp;" ",BD85)))&gt;0,BI85=1),"INVALID – evidence missing, placeholder or not yet on file",IF(ISNA(MATCH(TRIM(S85),L_EvidenceType,0)),"INVALID – choose the evidence type from the list (column S)",IF(BL85=0,"INVALID – evidence ID must be the record's ID only (e.g. SF-2210, IMG_2231, 1045521), or a link / path for links",IF(OR(OR(LEN(AX85)&lt;2,ISNUMBER(MATCH(AX85,L_Placeholder,0))),BS85&lt;3),"INVALID – verifier missing or not a named person (a role such as QA / CSM is not a name)",IF(OR(AX85=AU85,AND(LEN(AU85)&gt;=4,ISNUMBER(SEARCH(AU85,AX85))),AND(LEN(AX85)&gt;=4,ISNUMBER(SEARCH(AX85,AU85)))),"INVALID – verifier must be a different, named person (not the PIC or a role)",IF(BH85=1,"INVALID – result not yet available (awaiting / TBC)",IF(BV85=1,"INVALID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future",IF(AND(ISNUMBER(BY85),AG85&lt;BY85),IF(H85="Physical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t="n">
        <f aca="false">IF(ISNA(MATCH(TRIM(S85),L_EvidenceType,0)),0,BZ85)</f>
        <v>0</v>
      </c>
      <c r="BM85" s="61" t="str">
        <f aca="false">SUBSTITUTE(SUBSTITUTE(SUBSTITUTE(SUBSTITUTE(SUBSTITUTE(SUBSTITUTE(SUBSTITUTE(SUBSTITUTE(SUBSTITUTE(LOWER(Z85&amp;""),"1","0"),"2","0"),"3","0"),"4","0"),"5","0"),"6","0"),"7","0"),"8","0"),"9","0")</f>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85,"jan",""),"feb",""),"mar",""),"apr",""),"may",""),"jun",""),"jul",""),"aug",""),"sep",""),"oct",""),"nov",""),"dec",""),"hrs",""),"hr",""),"lt",""),"utc",""),"am",""),"pm",""),"rev",""),"ver",""),"b","a"),"c","a"),"d","a"),"e","a"),"f","a"),"g","a"),"h","a"),"i","a"),"j","a"),"k","a"),"l","a"),"m","a"),"n","a"),"o","a"),"p","a"),"q","a"),"r","a"),"s","a"),"t","a"),"u","a"),"v","a"),"w","a"),"x","a"),"y","a"),"z","a")</f>
        <v/>
      </c>
      <c r="BO85" s="61" t="str">
        <f aca="false">SUBSTITUTE(SUBSTITUTE(SUBSTITUTE(SUBSTITUTE(SUBSTITUTE(SUBSTITUTE(SUBSTITUTE(SUBSTITUTE(SUBSTITUTE(LOWER(W85&amp;""),"1","0"),"2","0"),"3","0"),"4","0"),"5","0"),"6","0"),"7","0"),"8","0"),"9","0")</f>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c>
      <c r="BQ85" s="61" t="n">
        <f aca="false">IFERROR(IF(AND(ISERROR(SEARCH(" mh"," "&amp;LOWER(W85))),ISNA(MATCH(LEFT(TRIM(BP85),255),{"0000a","000a","00a","0000aa","000aa","00.00.0000","00/00/0000","00-00-0000","0000-00-00","00.00.00","00/00/00","00-00-00","0.00.0000","0/00/0000","0-00-0000"},0)),OR(SUMPRODUCT(--ISNUMBER(SEARCH({"a0","a-0","a_0","a/0","a.0","a#0","0a","0-a","0_a","0/a"},BP85)))&gt;0,ISNUMBER(SEARCH("000000",BP85)))),1,0),0)</f>
        <v>0</v>
      </c>
      <c r="BR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85,"supervisor",""),"inspector",""),"controller",""),"executive",""),"catering",""),"manager",""),"officer",""),"caterer",""),"station",""),"captain",""),"verified",""),"verifier",""),"checked",""),"senior",""),"leader",""),"cabin",""),"staff",""),"crew",""),"team",""),"duty",""),"lead",""),"head",""),"chef",""),"pasb",""),"mcat",""),"magcs",""),"qaqc",""),"ccic",""),"cic",""),"csm",""),"ops",""),"pic",""),"self",""),"qa",""),"qc",""),"by",""),"sr",""))</f>
        <v>0</v>
      </c>
      <c r="BS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85,"supervisor",""),"inspector",""),"controller",""),"executive",""),"catering",""),"manager",""),"officer",""),"caterer",""),"station",""),"captain",""),"verified",""),"verifier",""),"checked",""),"senior",""),"leader",""),"cabin",""),"staff",""),"crew",""),"team",""),"duty",""),"lead",""),"head",""),"chef",""),"pasb",""),"mcat",""),"magcs",""),"qaqc",""),"ccic",""),"cic",""),"csm",""),"ops",""),"pic",""),"self",""),"qa",""),"qc",""),"by",""),"sr",""))</f>
        <v>0</v>
      </c>
      <c r="BT85" s="61"/>
      <c r="BU85" s="61"/>
      <c r="BV85" s="61" t="n">
        <f aca="false">0</f>
        <v>0</v>
      </c>
      <c r="BW85" s="61"/>
      <c r="BX85" s="61"/>
      <c r="BY85" s="62" t="n">
        <f aca="false">Q85-T12EarlyH/24</f>
        <v>46304.3784722222</v>
      </c>
      <c r="BZ85" s="61" t="n">
        <f aca="false">IFERROR(IF(IF(TRIM(S85)="Link / file path",AND(LEN(TRIM(Z85))&gt;=5,SUMPRODUCT(--ISNUMBER(SEARCH({"http","www.","\\",":\",".pdf",".jpg",".jpeg",".png",".heic",".xls",".doc",".msg",".eml",".ppt",".txt",".zip"},Z85)))&gt;0),AND(ISERROR(FIND(" ",TRIM(Z85))),NOT(OR(LOWER(TRIM(Z85))=LOWER(Flights!$F$7),AND(LEFT(LOWER(TRIM(Z85)),2)="mh",(LEN(BN85)-LEN(SUBSTITUTE(BN85,"a","")))&lt;=2))),NOT(ISNUMBER(MATCH(LEFT(BN85,255),{"0000a","000a","00a","0000aa","000aa","00.00.0000","00/00/0000","00-00-0000","0000-00-00","00.00.00","00/00/00","00-00-00","0.00.0000","0/00/0000","0-00-0000"},0))),OR(AND((LEN(BN85)-LEN(SUBSTITUTE(BN85,"a","")))&gt;=1,(LEN(BN85)-LEN(SUBSTITUTE(BN85,"0","")))&gt;=2,SUMPRODUCT(--ISNUMBER(SEARCH({"a0","a-0","a_0","a/0","a.0","a#0","0a","0-a","0_a","0/a"},BN85)))&gt;0),AND((LEN(BN85)-LEN(SUBSTITUTE(BN85,"a","")))=0,(LEN(BN85)-LEN(SUBSTITUTE(BN85,"0","")))&gt;=5)))),1,0),0)</f>
        <v>0</v>
      </c>
    </row>
    <row r="86" customFormat="false" ht="41.25" hidden="false" customHeight="true" outlineLevel="0" collapsed="false">
      <c r="A86" s="57" t="s">
        <v>575</v>
      </c>
      <c r="B86" s="57" t="s">
        <v>212</v>
      </c>
      <c r="C86" s="57" t="str">
        <f aca="false">Flights!$F$7</f>
        <v>MH0720</v>
      </c>
      <c r="D86" s="58" t="n">
        <f aca="false">Flights!$D$7</f>
        <v>46305</v>
      </c>
      <c r="E86" s="57" t="str">
        <f aca="false">Flights!$G$7&amp;"-"&amp;Flights!$H$7</f>
        <v>CGK-KUL</v>
      </c>
      <c r="F86" s="57" t="str">
        <f aca="false">Flights!$K$7</f>
        <v>EY</v>
      </c>
      <c r="G86" s="57" t="s">
        <v>420</v>
      </c>
      <c r="H86" s="57" t="s">
        <v>378</v>
      </c>
      <c r="I86" s="57" t="s">
        <v>447</v>
      </c>
      <c r="J86" s="57" t="s">
        <v>448</v>
      </c>
      <c r="K86" s="67" t="s">
        <v>449</v>
      </c>
      <c r="L86" s="67" t="s">
        <v>576</v>
      </c>
      <c r="M86" s="67" t="s">
        <v>451</v>
      </c>
      <c r="N86" s="67" t="s">
        <v>383</v>
      </c>
      <c r="O86" s="67" t="s">
        <v>577</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60"/>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open",IF(AND(NOT(OR(LEN(AZ86)&lt;15,ISNUMBER(MATCH(AZ86,L_Placeholder,0)))),BK86=0,NOT(OR(LEN(AU86)&lt;2,ISNUMBER(MATCH(AU86,L_Placeholder,0)))),NOT(OR(LEN(AX86)&lt;2,ISNUMBER(MATCH(AX86,L_Placeholder,0)))),TRIM(AE86)&lt;&gt;TRIM(T86)),"N/A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missing",IF(OR(OR(LEN(AU86)&lt;2,ISNUMBER(MATCH(AU86,L_Placeholder,0))),BR86&lt;3),"INVALID – PIC missing or not a named person (a role such as QA / CSM is not a name)",IF(OR(LEN(AV86)&lt;2,ISNUMBER(MATCH(AV86,L_Placeholder,0))),"INVALID – result / assessment missing",IF(OR(OR(LEN(AW86)&lt;3,ISNUMBER(MATCH(AW86,L_Placeholder,0))),SUMPRODUCT(--ISNUMBER(SEARCH(" "&amp;L_EvidencePhrase&amp;" ",BD86)))&gt;0,BI86=1),"INVALID – evidence missing, placeholder or not yet on file",IF(ISNA(MATCH(TRIM(S86),L_EvidenceType,0)),"INVALID – choose the evidence type from the list (column S)",IF(BL86=0,"INVALID – evidence ID must be the record's ID only (e.g. SF-2210, IMG_2231, 1045521), or a link / path for links",IF(OR(OR(LEN(AX86)&lt;2,ISNUMBER(MATCH(AX86,L_Placeholder,0))),BS86&lt;3),"INVALID – verifier missing or not a named person (a role such as QA / CSM is not a name)",IF(OR(AX86=AU86,AND(LEN(AU86)&gt;=4,ISNUMBER(SEARCH(AU86,AX86))),AND(LEN(AX86)&gt;=4,ISNUMBER(SEARCH(AX86,AU86)))),"INVALID – verifier must be a different, named person (not the PIC or a role)",IF(BH86=1,"INVALID – result not yet available (awaiting / TBC)",IF(BV86=1,"INVALID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future",IF(AND(ISNUMBER(BY86),AG86&lt;BY86),IF(H86="Physical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t="n">
        <f aca="false">IF(ISNA(MATCH(TRIM(S86),L_EvidenceType,0)),0,BZ86)</f>
        <v>0</v>
      </c>
      <c r="BM86" s="61" t="str">
        <f aca="false">SUBSTITUTE(SUBSTITUTE(SUBSTITUTE(SUBSTITUTE(SUBSTITUTE(SUBSTITUTE(SUBSTITUTE(SUBSTITUTE(SUBSTITUTE(LOWER(Z86&amp;""),"1","0"),"2","0"),"3","0"),"4","0"),"5","0"),"6","0"),"7","0"),"8","0"),"9","0")</f>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86,"jan",""),"feb",""),"mar",""),"apr",""),"may",""),"jun",""),"jul",""),"aug",""),"sep",""),"oct",""),"nov",""),"dec",""),"hrs",""),"hr",""),"lt",""),"utc",""),"am",""),"pm",""),"rev",""),"ver",""),"b","a"),"c","a"),"d","a"),"e","a"),"f","a"),"g","a"),"h","a"),"i","a"),"j","a"),"k","a"),"l","a"),"m","a"),"n","a"),"o","a"),"p","a"),"q","a"),"r","a"),"s","a"),"t","a"),"u","a"),"v","a"),"w","a"),"x","a"),"y","a"),"z","a")</f>
        <v/>
      </c>
      <c r="BO86" s="61" t="str">
        <f aca="false">SUBSTITUTE(SUBSTITUTE(SUBSTITUTE(SUBSTITUTE(SUBSTITUTE(SUBSTITUTE(SUBSTITUTE(SUBSTITUTE(SUBSTITUTE(LOWER(W86&amp;""),"1","0"),"2","0"),"3","0"),"4","0"),"5","0"),"6","0"),"7","0"),"8","0"),"9","0")</f>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c>
      <c r="BQ86" s="61" t="n">
        <f aca="false">IFERROR(IF(AND(ISERROR(SEARCH(" mh"," "&amp;LOWER(W86))),ISNA(MATCH(LEFT(TRIM(BP86),255),{"0000a","000a","00a","0000aa","000aa","00.00.0000","00/00/0000","00-00-0000","0000-00-00","00.00.00","00/00/00","00-00-00","0.00.0000","0/00/0000","0-00-0000"},0)),OR(SUMPRODUCT(--ISNUMBER(SEARCH({"a0","a-0","a_0","a/0","a.0","a#0","0a","0-a","0_a","0/a"},BP86)))&gt;0,ISNUMBER(SEARCH("000000",BP86)))),1,0),0)</f>
        <v>0</v>
      </c>
      <c r="BR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86,"supervisor",""),"inspector",""),"controller",""),"executive",""),"catering",""),"manager",""),"officer",""),"caterer",""),"station",""),"captain",""),"verified",""),"verifier",""),"checked",""),"senior",""),"leader",""),"cabin",""),"staff",""),"crew",""),"team",""),"duty",""),"lead",""),"head",""),"chef",""),"pasb",""),"mcat",""),"magcs",""),"qaqc",""),"ccic",""),"cic",""),"csm",""),"ops",""),"pic",""),"self",""),"qa",""),"qc",""),"by",""),"sr",""))</f>
        <v>0</v>
      </c>
      <c r="BS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86,"supervisor",""),"inspector",""),"controller",""),"executive",""),"catering",""),"manager",""),"officer",""),"caterer",""),"station",""),"captain",""),"verified",""),"verifier",""),"checked",""),"senior",""),"leader",""),"cabin",""),"staff",""),"crew",""),"team",""),"duty",""),"lead",""),"head",""),"chef",""),"pasb",""),"mcat",""),"magcs",""),"qaqc",""),"ccic",""),"cic",""),"csm",""),"ops",""),"pic",""),"self",""),"qa",""),"qc",""),"by",""),"sr",""))</f>
        <v>0</v>
      </c>
      <c r="BT86" s="61"/>
      <c r="BU86" s="61"/>
      <c r="BV86" s="61" t="n">
        <f aca="false">0</f>
        <v>0</v>
      </c>
      <c r="BW86" s="61"/>
      <c r="BX86" s="61"/>
      <c r="BY86" s="62" t="n">
        <f aca="false">Q86-T12EarlyH/24</f>
        <v>46304.3784722222</v>
      </c>
      <c r="BZ86" s="61" t="n">
        <f aca="false">IFERROR(IF(IF(TRIM(S86)="Link / file path",AND(LEN(TRIM(Z86))&gt;=5,SUMPRODUCT(--ISNUMBER(SEARCH({"http","www.","\\",":\",".pdf",".jpg",".jpeg",".png",".heic",".xls",".doc",".msg",".eml",".ppt",".txt",".zip"},Z86)))&gt;0),AND(ISERROR(FIND(" ",TRIM(Z86))),NOT(OR(LOWER(TRIM(Z86))=LOWER(Flights!$F$7),AND(LEFT(LOWER(TRIM(Z86)),2)="mh",(LEN(BN86)-LEN(SUBSTITUTE(BN86,"a","")))&lt;=2))),NOT(ISNUMBER(MATCH(LEFT(BN86,255),{"0000a","000a","00a","0000aa","000aa","00.00.0000","00/00/0000","00-00-0000","0000-00-00","00.00.00","00/00/00","00-00-00","0.00.0000","0/00/0000","0-00-0000"},0))),OR(AND((LEN(BN86)-LEN(SUBSTITUTE(BN86,"a","")))&gt;=1,(LEN(BN86)-LEN(SUBSTITUTE(BN86,"0","")))&gt;=2,SUMPRODUCT(--ISNUMBER(SEARCH({"a0","a-0","a_0","a/0","a.0","a#0","0a","0-a","0_a","0/a"},BN86)))&gt;0),AND((LEN(BN86)-LEN(SUBSTITUTE(BN86,"a","")))=0,(LEN(BN86)-LEN(SUBSTITUTE(BN86,"0","")))&gt;=5)))),1,0),0)</f>
        <v>0</v>
      </c>
    </row>
    <row r="87" customFormat="false" ht="39.75" hidden="false" customHeight="true" outlineLevel="0" collapsed="false">
      <c r="A87" s="57" t="s">
        <v>578</v>
      </c>
      <c r="B87" s="57" t="s">
        <v>212</v>
      </c>
      <c r="C87" s="57" t="str">
        <f aca="false">Flights!$F$7</f>
        <v>MH0720</v>
      </c>
      <c r="D87" s="58" t="n">
        <f aca="false">Flights!$D$7</f>
        <v>46305</v>
      </c>
      <c r="E87" s="57" t="str">
        <f aca="false">Flights!$G$7&amp;"-"&amp;Flights!$H$7</f>
        <v>CGK-KUL</v>
      </c>
      <c r="F87" s="57" t="str">
        <f aca="false">Flights!$K$7</f>
        <v>EY</v>
      </c>
      <c r="G87" s="57" t="s">
        <v>459</v>
      </c>
      <c r="H87" s="57" t="s">
        <v>460</v>
      </c>
      <c r="I87" s="57" t="s">
        <v>379</v>
      </c>
      <c r="J87" s="57" t="s">
        <v>461</v>
      </c>
      <c r="K87" s="67" t="s">
        <v>426</v>
      </c>
      <c r="L87" s="67" t="s">
        <v>462</v>
      </c>
      <c r="M87" s="67"/>
      <c r="N87" s="67" t="s">
        <v>383</v>
      </c>
      <c r="O87" s="67" t="s">
        <v>463</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60"/>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open",IF(AND(NOT(OR(LEN(AZ87)&lt;15,ISNUMBER(MATCH(AZ87,L_Placeholder,0)))),BK87=0,NOT(OR(LEN(AU87)&lt;2,ISNUMBER(MATCH(AU87,L_Placeholder,0)))),NOT(OR(LEN(AX87)&lt;2,ISNUMBER(MATCH(AX87,L_Placeholder,0)))),TRIM(AE87)&lt;&gt;TRIM(T87)),"N/A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missing",IF(OR(OR(LEN(AU87)&lt;2,ISNUMBER(MATCH(AU87,L_Placeholder,0))),BR87&lt;3),"INVALID – PIC missing or not a named person (a role such as QA / CSM is not a name)",IF(OR(LEN(AV87)&lt;2,ISNUMBER(MATCH(AV87,L_Placeholder,0))),"INVALID – result / assessment missing",IF(OR(OR(LEN(AW87)&lt;3,ISNUMBER(MATCH(AW87,L_Placeholder,0))),SUMPRODUCT(--ISNUMBER(SEARCH(" "&amp;L_EvidencePhrase&amp;" ",BD87)))&gt;0,BI87=1),"INVALID – evidence missing, placeholder or not yet on file",IF(ISNA(MATCH(TRIM(S87),L_EvidenceType,0)),"INVALID – choose the evidence type from the list (column S)",IF(BL87=0,"INVALID – evidence ID must be the record's ID only (e.g. SF-2210, IMG_2231, 1045521), or a link / path for links",IF(OR(OR(LEN(AX87)&lt;2,ISNUMBER(MATCH(AX87,L_Placeholder,0))),BS87&lt;3),"INVALID – verifier missing or not a named person (a role such as QA / CSM is not a name)",IF(OR(AX87=AU87,AND(LEN(AU87)&gt;=4,ISNUMBER(SEARCH(AU87,AX87))),AND(LEN(AX87)&gt;=4,ISNUMBER(SEARCH(AX87,AU87)))),"INVALID – verifier must be a different, named person (not the PIC or a role)",IF(BH87=1,"INVALID – result not yet available (awaiting / TBC)",IF(BV87=1,"INVALID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future",IF(AND(ISNUMBER(BY87),AG87&lt;BY87),IF(H87="Physical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IF(ISNA(MATCH(TRIM(S87),L_EvidenceType,0)),0,BZ87)</f>
        <v>0</v>
      </c>
      <c r="BM87" s="61" t="str">
        <f aca="false">SUBSTITUTE(SUBSTITUTE(SUBSTITUTE(SUBSTITUTE(SUBSTITUTE(SUBSTITUTE(SUBSTITUTE(SUBSTITUTE(SUBSTITUTE(LOWER(Z87&amp;""),"1","0"),"2","0"),"3","0"),"4","0"),"5","0"),"6","0"),"7","0"),"8","0"),"9","0")</f>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87,"jan",""),"feb",""),"mar",""),"apr",""),"may",""),"jun",""),"jul",""),"aug",""),"sep",""),"oct",""),"nov",""),"dec",""),"hrs",""),"hr",""),"lt",""),"utc",""),"am",""),"pm",""),"rev",""),"ver",""),"b","a"),"c","a"),"d","a"),"e","a"),"f","a"),"g","a"),"h","a"),"i","a"),"j","a"),"k","a"),"l","a"),"m","a"),"n","a"),"o","a"),"p","a"),"q","a"),"r","a"),"s","a"),"t","a"),"u","a"),"v","a"),"w","a"),"x","a"),"y","a"),"z","a")</f>
        <v/>
      </c>
      <c r="BO87" s="61" t="str">
        <f aca="false">SUBSTITUTE(SUBSTITUTE(SUBSTITUTE(SUBSTITUTE(SUBSTITUTE(SUBSTITUTE(SUBSTITUTE(SUBSTITUTE(SUBSTITUTE(LOWER(W87&amp;""),"1","0"),"2","0"),"3","0"),"4","0"),"5","0"),"6","0"),"7","0"),"8","0"),"9","0")</f>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c>
      <c r="BQ87" s="61" t="n">
        <f aca="false">IFERROR(IF(AND(ISERROR(SEARCH(" mh"," "&amp;LOWER(W87))),ISNA(MATCH(LEFT(TRIM(BP87),255),{"0000a","000a","00a","0000aa","000aa","00.00.0000","00/00/0000","00-00-0000","0000-00-00","00.00.00","00/00/00","00-00-00","0.00.0000","0/00/0000","0-00-0000"},0)),OR(SUMPRODUCT(--ISNUMBER(SEARCH({"a0","a-0","a_0","a/0","a.0","a#0","0a","0-a","0_a","0/a"},BP87)))&gt;0,ISNUMBER(SEARCH("000000",BP87)))),1,0),0)</f>
        <v>0</v>
      </c>
      <c r="BR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87,"supervisor",""),"inspector",""),"controller",""),"executive",""),"catering",""),"manager",""),"officer",""),"caterer",""),"station",""),"captain",""),"verified",""),"verifier",""),"checked",""),"senior",""),"leader",""),"cabin",""),"staff",""),"crew",""),"team",""),"duty",""),"lead",""),"head",""),"chef",""),"pasb",""),"mcat",""),"magcs",""),"qaqc",""),"ccic",""),"cic",""),"csm",""),"ops",""),"pic",""),"self",""),"qa",""),"qc",""),"by",""),"sr",""))</f>
        <v>0</v>
      </c>
      <c r="BS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87,"supervisor",""),"inspector",""),"controller",""),"executive",""),"catering",""),"manager",""),"officer",""),"caterer",""),"station",""),"captain",""),"verified",""),"verifier",""),"checked",""),"senior",""),"leader",""),"cabin",""),"staff",""),"crew",""),"team",""),"duty",""),"lead",""),"head",""),"chef",""),"pasb",""),"mcat",""),"magcs",""),"qaqc",""),"ccic",""),"cic",""),"csm",""),"ops",""),"pic",""),"self",""),"qa",""),"qc",""),"by",""),"sr",""))</f>
        <v>0</v>
      </c>
      <c r="BT87" s="61"/>
      <c r="BU87" s="61"/>
      <c r="BV87" s="61" t="n">
        <f aca="false">IFERROR(IF(OR(SUMPRODUCT((LEN(BC87)-LEN(SUBSTITUTE(BC87," "&amp;L_NotLoaded&amp;" "," ")))/(LEN(L_NotLoaded)+1))&gt;SUMPRODUCT((LEN(BC87)-LEN(SUBSTITUTE(BC87," "&amp;L_NotLoadedNeg&amp;" "," ")))/(LEN(L_NotLoadedNeg)+1)),SUMPRODUCT((LEN(BD87)-LEN(SUBSTITUTE(BD87," "&amp;L_NotLoaded&amp;" "," ")))/(LEN(L_NotLoaded)+1))&gt;SUMPRODUCT((LEN(BD87)-LEN(SUBSTITUTE(BD87," "&amp;L_NotLoadedNeg&amp;" "," ")))/(LEN(L_NotLoadedNeg)+1))),1,0),0)</f>
        <v>0</v>
      </c>
      <c r="BW87" s="61"/>
      <c r="BX87" s="61"/>
      <c r="BY87" s="62" t="n">
        <f aca="false">IF(ISNUMBER(Flights!$AZ$7),MAX(Q87-UpliftWindowH/24,Flights!$AZ$7),Q87-UpliftWindowH/24)</f>
        <v>46305.1284722222</v>
      </c>
      <c r="BZ87" s="61" t="n">
        <f aca="false">IFERROR(IF(IF(TRIM(S87)="Link / file path",AND(LEN(TRIM(Z87))&gt;=5,SUMPRODUCT(--ISNUMBER(SEARCH({"http","www.","\\",":\",".pdf",".jpg",".jpeg",".png",".heic",".xls",".doc",".msg",".eml",".ppt",".txt",".zip"},Z87)))&gt;0),AND(ISERROR(FIND(" ",TRIM(Z87))),NOT(OR(LOWER(TRIM(Z87))=LOWER(Flights!$F$7),AND(LEFT(LOWER(TRIM(Z87)),2)="mh",(LEN(BN87)-LEN(SUBSTITUTE(BN87,"a","")))&lt;=2))),NOT(ISNUMBER(MATCH(LEFT(BN87,255),{"0000a","000a","00a","0000aa","000aa","00.00.0000","00/00/0000","00-00-0000","0000-00-00","00.00.00","00/00/00","00-00-00","0.00.0000","0/00/0000","0-00-0000"},0))),OR(AND((LEN(BN87)-LEN(SUBSTITUTE(BN87,"a","")))&gt;=1,(LEN(BN87)-LEN(SUBSTITUTE(BN87,"0","")))&gt;=2,SUMPRODUCT(--ISNUMBER(SEARCH({"a0","a-0","a_0","a/0","a.0","a#0","0a","0-a","0_a","0/a"},BN87)))&gt;0),AND((LEN(BN87)-LEN(SUBSTITUTE(BN87,"a","")))=0,(LEN(BN87)-LEN(SUBSTITUTE(BN87,"0","")))&gt;=5)))),1,0),0)</f>
        <v>0</v>
      </c>
    </row>
    <row r="88" customFormat="false" ht="39.75" hidden="false" customHeight="true" outlineLevel="0" collapsed="false">
      <c r="A88" s="57" t="s">
        <v>579</v>
      </c>
      <c r="B88" s="57" t="s">
        <v>212</v>
      </c>
      <c r="C88" s="57" t="str">
        <f aca="false">Flights!$F$7</f>
        <v>MH0720</v>
      </c>
      <c r="D88" s="58" t="n">
        <f aca="false">Flights!$D$7</f>
        <v>46305</v>
      </c>
      <c r="E88" s="57" t="str">
        <f aca="false">Flights!$G$7&amp;"-"&amp;Flights!$H$7</f>
        <v>CGK-KUL</v>
      </c>
      <c r="F88" s="57" t="str">
        <f aca="false">Flights!$K$7</f>
        <v>EY</v>
      </c>
      <c r="G88" s="57" t="s">
        <v>459</v>
      </c>
      <c r="H88" s="57" t="s">
        <v>460</v>
      </c>
      <c r="I88" s="57" t="s">
        <v>428</v>
      </c>
      <c r="J88" s="57" t="s">
        <v>465</v>
      </c>
      <c r="K88" s="67" t="s">
        <v>426</v>
      </c>
      <c r="L88" s="67" t="s">
        <v>462</v>
      </c>
      <c r="M88" s="67"/>
      <c r="N88" s="67" t="s">
        <v>383</v>
      </c>
      <c r="O88" s="67" t="s">
        <v>463</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60"/>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open",IF(AND(NOT(OR(LEN(AZ88)&lt;15,ISNUMBER(MATCH(AZ88,L_Placeholder,0)))),BK88=0,NOT(OR(LEN(AU88)&lt;2,ISNUMBER(MATCH(AU88,L_Placeholder,0)))),NOT(OR(LEN(AX88)&lt;2,ISNUMBER(MATCH(AX88,L_Placeholder,0)))),TRIM(AE88)&lt;&gt;TRIM(T88)),"N/A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missing",IF(OR(OR(LEN(AU88)&lt;2,ISNUMBER(MATCH(AU88,L_Placeholder,0))),BR88&lt;3),"INVALID – PIC missing or not a named person (a role such as QA / CSM is not a name)",IF(OR(LEN(AV88)&lt;2,ISNUMBER(MATCH(AV88,L_Placeholder,0))),"INVALID – result / assessment missing",IF(OR(OR(LEN(AW88)&lt;3,ISNUMBER(MATCH(AW88,L_Placeholder,0))),SUMPRODUCT(--ISNUMBER(SEARCH(" "&amp;L_EvidencePhrase&amp;" ",BD88)))&gt;0,BI88=1),"INVALID – evidence missing, placeholder or not yet on file",IF(ISNA(MATCH(TRIM(S88),L_EvidenceType,0)),"INVALID – choose the evidence type from the list (column S)",IF(BL88=0,"INVALID – evidence ID must be the record's ID only (e.g. SF-2210, IMG_2231, 1045521), or a link / path for links",IF(OR(OR(LEN(AX88)&lt;2,ISNUMBER(MATCH(AX88,L_Placeholder,0))),BS88&lt;3),"INVALID – verifier missing or not a named person (a role such as QA / CSM is not a name)",IF(OR(AX88=AU88,AND(LEN(AU88)&gt;=4,ISNUMBER(SEARCH(AU88,AX88))),AND(LEN(AX88)&gt;=4,ISNUMBER(SEARCH(AX88,AU88)))),"INVALID – verifier must be a different, named person (not the PIC or a role)",IF(BH88=1,"INVALID – result not yet available (awaiting / TBC)",IF(BV88=1,"INVALID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future",IF(AND(ISNUMBER(BY88),AG88&lt;BY88),IF(H88="Physical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IF(ISNA(MATCH(TRIM(S88),L_EvidenceType,0)),0,BZ88)</f>
        <v>0</v>
      </c>
      <c r="BM88" s="61" t="str">
        <f aca="false">SUBSTITUTE(SUBSTITUTE(SUBSTITUTE(SUBSTITUTE(SUBSTITUTE(SUBSTITUTE(SUBSTITUTE(SUBSTITUTE(SUBSTITUTE(LOWER(Z88&amp;""),"1","0"),"2","0"),"3","0"),"4","0"),"5","0"),"6","0"),"7","0"),"8","0"),"9","0")</f>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88,"jan",""),"feb",""),"mar",""),"apr",""),"may",""),"jun",""),"jul",""),"aug",""),"sep",""),"oct",""),"nov",""),"dec",""),"hrs",""),"hr",""),"lt",""),"utc",""),"am",""),"pm",""),"rev",""),"ver",""),"b","a"),"c","a"),"d","a"),"e","a"),"f","a"),"g","a"),"h","a"),"i","a"),"j","a"),"k","a"),"l","a"),"m","a"),"n","a"),"o","a"),"p","a"),"q","a"),"r","a"),"s","a"),"t","a"),"u","a"),"v","a"),"w","a"),"x","a"),"y","a"),"z","a")</f>
        <v/>
      </c>
      <c r="BO88" s="61" t="str">
        <f aca="false">SUBSTITUTE(SUBSTITUTE(SUBSTITUTE(SUBSTITUTE(SUBSTITUTE(SUBSTITUTE(SUBSTITUTE(SUBSTITUTE(SUBSTITUTE(LOWER(W88&amp;""),"1","0"),"2","0"),"3","0"),"4","0"),"5","0"),"6","0"),"7","0"),"8","0"),"9","0")</f>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c>
      <c r="BQ88" s="61" t="n">
        <f aca="false">IFERROR(IF(AND(ISERROR(SEARCH(" mh"," "&amp;LOWER(W88))),ISNA(MATCH(LEFT(TRIM(BP88),255),{"0000a","000a","00a","0000aa","000aa","00.00.0000","00/00/0000","00-00-0000","0000-00-00","00.00.00","00/00/00","00-00-00","0.00.0000","0/00/0000","0-00-0000"},0)),OR(SUMPRODUCT(--ISNUMBER(SEARCH({"a0","a-0","a_0","a/0","a.0","a#0","0a","0-a","0_a","0/a"},BP88)))&gt;0,ISNUMBER(SEARCH("000000",BP88)))),1,0),0)</f>
        <v>0</v>
      </c>
      <c r="BR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88,"supervisor",""),"inspector",""),"controller",""),"executive",""),"catering",""),"manager",""),"officer",""),"caterer",""),"station",""),"captain",""),"verified",""),"verifier",""),"checked",""),"senior",""),"leader",""),"cabin",""),"staff",""),"crew",""),"team",""),"duty",""),"lead",""),"head",""),"chef",""),"pasb",""),"mcat",""),"magcs",""),"qaqc",""),"ccic",""),"cic",""),"csm",""),"ops",""),"pic",""),"self",""),"qa",""),"qc",""),"by",""),"sr",""))</f>
        <v>0</v>
      </c>
      <c r="BS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88,"supervisor",""),"inspector",""),"controller",""),"executive",""),"catering",""),"manager",""),"officer",""),"caterer",""),"station",""),"captain",""),"verified",""),"verifier",""),"checked",""),"senior",""),"leader",""),"cabin",""),"staff",""),"crew",""),"team",""),"duty",""),"lead",""),"head",""),"chef",""),"pasb",""),"mcat",""),"magcs",""),"qaqc",""),"ccic",""),"cic",""),"csm",""),"ops",""),"pic",""),"self",""),"qa",""),"qc",""),"by",""),"sr",""))</f>
        <v>0</v>
      </c>
      <c r="BT88" s="61"/>
      <c r="BU88" s="61"/>
      <c r="BV88" s="61" t="n">
        <f aca="false">IFERROR(IF(OR(SUMPRODUCT((LEN(BC88)-LEN(SUBSTITUTE(BC88," "&amp;L_NotLoaded&amp;" "," ")))/(LEN(L_NotLoaded)+1))&gt;SUMPRODUCT((LEN(BC88)-LEN(SUBSTITUTE(BC88," "&amp;L_NotLoadedNeg&amp;" "," ")))/(LEN(L_NotLoadedNeg)+1)),SUMPRODUCT((LEN(BD88)-LEN(SUBSTITUTE(BD88," "&amp;L_NotLoaded&amp;" "," ")))/(LEN(L_NotLoaded)+1))&gt;SUMPRODUCT((LEN(BD88)-LEN(SUBSTITUTE(BD88," "&amp;L_NotLoadedNeg&amp;" "," ")))/(LEN(L_NotLoadedNeg)+1))),1,0),0)</f>
        <v>0</v>
      </c>
      <c r="BW88" s="61"/>
      <c r="BX88" s="61"/>
      <c r="BY88" s="62" t="n">
        <f aca="false">IF(ISNUMBER(Flights!$AZ$7),MAX(Q88-UpliftWindowH/24,Flights!$AZ$7),Q88-UpliftWindowH/24)</f>
        <v>46305.1284722222</v>
      </c>
      <c r="BZ88" s="61" t="n">
        <f aca="false">IFERROR(IF(IF(TRIM(S88)="Link / file path",AND(LEN(TRIM(Z88))&gt;=5,SUMPRODUCT(--ISNUMBER(SEARCH({"http","www.","\\",":\",".pdf",".jpg",".jpeg",".png",".heic",".xls",".doc",".msg",".eml",".ppt",".txt",".zip"},Z88)))&gt;0),AND(ISERROR(FIND(" ",TRIM(Z88))),NOT(OR(LOWER(TRIM(Z88))=LOWER(Flights!$F$7),AND(LEFT(LOWER(TRIM(Z88)),2)="mh",(LEN(BN88)-LEN(SUBSTITUTE(BN88,"a","")))&lt;=2))),NOT(ISNUMBER(MATCH(LEFT(BN88,255),{"0000a","000a","00a","0000aa","000aa","00.00.0000","00/00/0000","00-00-0000","0000-00-00","00.00.00","00/00/00","00-00-00","0.00.0000","0/00/0000","0-00-0000"},0))),OR(AND((LEN(BN88)-LEN(SUBSTITUTE(BN88,"a","")))&gt;=1,(LEN(BN88)-LEN(SUBSTITUTE(BN88,"0","")))&gt;=2,SUMPRODUCT(--ISNUMBER(SEARCH({"a0","a-0","a_0","a/0","a.0","a#0","0a","0-a","0_a","0/a"},BN88)))&gt;0),AND((LEN(BN88)-LEN(SUBSTITUTE(BN88,"a","")))=0,(LEN(BN88)-LEN(SUBSTITUTE(BN88,"0","")))&gt;=5)))),1,0),0)</f>
        <v>0</v>
      </c>
    </row>
    <row r="89" customFormat="false" ht="39.75" hidden="false" customHeight="true" outlineLevel="0" collapsed="false">
      <c r="A89" s="57" t="s">
        <v>580</v>
      </c>
      <c r="B89" s="57" t="s">
        <v>212</v>
      </c>
      <c r="C89" s="57" t="str">
        <f aca="false">Flights!$F$7</f>
        <v>MH0720</v>
      </c>
      <c r="D89" s="58" t="n">
        <f aca="false">Flights!$D$7</f>
        <v>46305</v>
      </c>
      <c r="E89" s="57" t="str">
        <f aca="false">Flights!$G$7&amp;"-"&amp;Flights!$H$7</f>
        <v>CGK-KUL</v>
      </c>
      <c r="F89" s="57" t="str">
        <f aca="false">Flights!$K$7</f>
        <v>EY</v>
      </c>
      <c r="G89" s="57" t="s">
        <v>459</v>
      </c>
      <c r="H89" s="57" t="s">
        <v>460</v>
      </c>
      <c r="I89" s="57" t="s">
        <v>447</v>
      </c>
      <c r="J89" s="57" t="s">
        <v>469</v>
      </c>
      <c r="K89" s="67" t="s">
        <v>449</v>
      </c>
      <c r="L89" s="67" t="s">
        <v>576</v>
      </c>
      <c r="M89" s="67" t="s">
        <v>451</v>
      </c>
      <c r="N89" s="67" t="s">
        <v>383</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60"/>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open",IF(AND(NOT(OR(LEN(AZ89)&lt;15,ISNUMBER(MATCH(AZ89,L_Placeholder,0)))),BK89=0,NOT(OR(LEN(AU89)&lt;2,ISNUMBER(MATCH(AU89,L_Placeholder,0)))),NOT(OR(LEN(AX89)&lt;2,ISNUMBER(MATCH(AX89,L_Placeholder,0)))),TRIM(AE89)&lt;&gt;TRIM(T89)),"N/A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missing",IF(OR(OR(LEN(AU89)&lt;2,ISNUMBER(MATCH(AU89,L_Placeholder,0))),BR89&lt;3),"INVALID – PIC missing or not a named person (a role such as QA / CSM is not a name)",IF(OR(LEN(AV89)&lt;2,ISNUMBER(MATCH(AV89,L_Placeholder,0))),"INVALID – result / assessment missing",IF(OR(OR(LEN(AW89)&lt;3,ISNUMBER(MATCH(AW89,L_Placeholder,0))),SUMPRODUCT(--ISNUMBER(SEARCH(" "&amp;L_EvidencePhrase&amp;" ",BD89)))&gt;0,BI89=1),"INVALID – evidence missing, placeholder or not yet on file",IF(ISNA(MATCH(TRIM(S89),L_EvidenceType,0)),"INVALID – choose the evidence type from the list (column S)",IF(BL89=0,"INVALID – evidence ID must be the record's ID only (e.g. SF-2210, IMG_2231, 1045521), or a link / path for links",IF(OR(OR(LEN(AX89)&lt;2,ISNUMBER(MATCH(AX89,L_Placeholder,0))),BS89&lt;3),"INVALID – verifier missing or not a named person (a role such as QA / CSM is not a name)",IF(OR(AX89=AU89,AND(LEN(AU89)&gt;=4,ISNUMBER(SEARCH(AU89,AX89))),AND(LEN(AX89)&gt;=4,ISNUMBER(SEARCH(AX89,AU89)))),"INVALID – verifier must be a different, named person (not the PIC or a role)",IF(BH89=1,"INVALID – result not yet available (awaiting / TBC)",IF(BV89=1,"INVALID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future",IF(AND(ISNUMBER(BY89),AG89&lt;BY89),IF(H89="Physical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IF(ISNA(MATCH(TRIM(S89),L_EvidenceType,0)),0,BZ89)</f>
        <v>0</v>
      </c>
      <c r="BM89" s="61" t="str">
        <f aca="false">SUBSTITUTE(SUBSTITUTE(SUBSTITUTE(SUBSTITUTE(SUBSTITUTE(SUBSTITUTE(SUBSTITUTE(SUBSTITUTE(SUBSTITUTE(LOWER(Z89&amp;""),"1","0"),"2","0"),"3","0"),"4","0"),"5","0"),"6","0"),"7","0"),"8","0"),"9","0")</f>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89,"jan",""),"feb",""),"mar",""),"apr",""),"may",""),"jun",""),"jul",""),"aug",""),"sep",""),"oct",""),"nov",""),"dec",""),"hrs",""),"hr",""),"lt",""),"utc",""),"am",""),"pm",""),"rev",""),"ver",""),"b","a"),"c","a"),"d","a"),"e","a"),"f","a"),"g","a"),"h","a"),"i","a"),"j","a"),"k","a"),"l","a"),"m","a"),"n","a"),"o","a"),"p","a"),"q","a"),"r","a"),"s","a"),"t","a"),"u","a"),"v","a"),"w","a"),"x","a"),"y","a"),"z","a")</f>
        <v/>
      </c>
      <c r="BO89" s="61" t="str">
        <f aca="false">SUBSTITUTE(SUBSTITUTE(SUBSTITUTE(SUBSTITUTE(SUBSTITUTE(SUBSTITUTE(SUBSTITUTE(SUBSTITUTE(SUBSTITUTE(LOWER(W89&amp;""),"1","0"),"2","0"),"3","0"),"4","0"),"5","0"),"6","0"),"7","0"),"8","0"),"9","0")</f>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c>
      <c r="BQ89" s="61" t="n">
        <f aca="false">IFERROR(IF(AND(ISERROR(SEARCH(" mh"," "&amp;LOWER(W89))),ISNA(MATCH(LEFT(TRIM(BP89),255),{"0000a","000a","00a","0000aa","000aa","00.00.0000","00/00/0000","00-00-0000","0000-00-00","00.00.00","00/00/00","00-00-00","0.00.0000","0/00/0000","0-00-0000"},0)),OR(SUMPRODUCT(--ISNUMBER(SEARCH({"a0","a-0","a_0","a/0","a.0","a#0","0a","0-a","0_a","0/a"},BP89)))&gt;0,ISNUMBER(SEARCH("000000",BP89)))),1,0),0)</f>
        <v>0</v>
      </c>
      <c r="BR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89,"supervisor",""),"inspector",""),"controller",""),"executive",""),"catering",""),"manager",""),"officer",""),"caterer",""),"station",""),"captain",""),"verified",""),"verifier",""),"checked",""),"senior",""),"leader",""),"cabin",""),"staff",""),"crew",""),"team",""),"duty",""),"lead",""),"head",""),"chef",""),"pasb",""),"mcat",""),"magcs",""),"qaqc",""),"ccic",""),"cic",""),"csm",""),"ops",""),"pic",""),"self",""),"qa",""),"qc",""),"by",""),"sr",""))</f>
        <v>0</v>
      </c>
      <c r="BS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89,"supervisor",""),"inspector",""),"controller",""),"executive",""),"catering",""),"manager",""),"officer",""),"caterer",""),"station",""),"captain",""),"verified",""),"verifier",""),"checked",""),"senior",""),"leader",""),"cabin",""),"staff",""),"crew",""),"team",""),"duty",""),"lead",""),"head",""),"chef",""),"pasb",""),"mcat",""),"magcs",""),"qaqc",""),"ccic",""),"cic",""),"csm",""),"ops",""),"pic",""),"self",""),"qa",""),"qc",""),"by",""),"sr",""))</f>
        <v>0</v>
      </c>
      <c r="BT89" s="61"/>
      <c r="BU89" s="61"/>
      <c r="BV89" s="61" t="n">
        <f aca="false">IFERROR(IF(OR(SUMPRODUCT((LEN(BC89)-LEN(SUBSTITUTE(BC89," "&amp;L_NotLoaded&amp;" "," ")))/(LEN(L_NotLoaded)+1))&gt;SUMPRODUCT((LEN(BC89)-LEN(SUBSTITUTE(BC89," "&amp;L_NotLoadedNeg&amp;" "," ")))/(LEN(L_NotLoadedNeg)+1)),SUMPRODUCT((LEN(BD89)-LEN(SUBSTITUTE(BD89," "&amp;L_NotLoaded&amp;" "," ")))/(LEN(L_NotLoaded)+1))&gt;SUMPRODUCT((LEN(BD89)-LEN(SUBSTITUTE(BD89," "&amp;L_NotLoadedNeg&amp;" "," ")))/(LEN(L_NotLoadedNeg)+1))),1,0),0)</f>
        <v>0</v>
      </c>
      <c r="BW89" s="61"/>
      <c r="BX89" s="61"/>
      <c r="BY89" s="62" t="n">
        <f aca="false">IF(ISNUMBER(Flights!$AZ$7),MAX(Q89-UpliftWindowH/24,Flights!$AZ$7),Q89-UpliftWindowH/24)</f>
        <v>46305.1284722222</v>
      </c>
      <c r="BZ89" s="61" t="n">
        <f aca="false">IFERROR(IF(IF(TRIM(S89)="Link / file path",AND(LEN(TRIM(Z89))&gt;=5,SUMPRODUCT(--ISNUMBER(SEARCH({"http","www.","\\",":\",".pdf",".jpg",".jpeg",".png",".heic",".xls",".doc",".msg",".eml",".ppt",".txt",".zip"},Z89)))&gt;0),AND(ISERROR(FIND(" ",TRIM(Z89))),NOT(OR(LOWER(TRIM(Z89))=LOWER(Flights!$F$7),AND(LEFT(LOWER(TRIM(Z89)),2)="mh",(LEN(BN89)-LEN(SUBSTITUTE(BN89,"a","")))&lt;=2))),NOT(ISNUMBER(MATCH(LEFT(BN89,255),{"0000a","000a","00a","0000aa","000aa","00.00.0000","00/00/0000","00-00-0000","0000-00-00","00.00.00","00/00/00","00-00-00","0.00.0000","0/00/0000","0-00-0000"},0))),OR(AND((LEN(BN89)-LEN(SUBSTITUTE(BN89,"a","")))&gt;=1,(LEN(BN89)-LEN(SUBSTITUTE(BN89,"0","")))&gt;=2,SUMPRODUCT(--ISNUMBER(SEARCH({"a0","a-0","a_0","a/0","a.0","a#0","0a","0-a","0_a","0/a"},BN89)))&gt;0),AND((LEN(BN89)-LEN(SUBSTITUTE(BN89,"a","")))=0,(LEN(BN89)-LEN(SUBSTITUTE(BN89,"0","")))&gt;=5)))),1,0),0)</f>
        <v>0</v>
      </c>
    </row>
    <row r="90" customFormat="false" ht="39.75" hidden="false" customHeight="true" outlineLevel="0" collapsed="false">
      <c r="A90" s="57" t="s">
        <v>581</v>
      </c>
      <c r="B90" s="57" t="s">
        <v>218</v>
      </c>
      <c r="C90" s="57" t="str">
        <f aca="false">Flights!$F$8</f>
        <v>MH0088</v>
      </c>
      <c r="D90" s="58" t="n">
        <f aca="false">Flights!$D$8</f>
        <v>46305</v>
      </c>
      <c r="E90" s="57" t="str">
        <f aca="false">Flights!$G$8&amp;"-"&amp;Flights!$H$8</f>
        <v>KUL-NRT</v>
      </c>
      <c r="F90" s="57" t="str">
        <f aca="false">Flights!$K$8</f>
        <v>BC</v>
      </c>
      <c r="G90" s="57" t="s">
        <v>81</v>
      </c>
      <c r="H90" s="57" t="s">
        <v>378</v>
      </c>
      <c r="I90" s="57" t="s">
        <v>379</v>
      </c>
      <c r="J90" s="57" t="s">
        <v>380</v>
      </c>
      <c r="K90" s="67" t="s">
        <v>381</v>
      </c>
      <c r="L90" s="67" t="s">
        <v>382</v>
      </c>
      <c r="M90" s="67"/>
      <c r="N90" s="67" t="s">
        <v>383</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60"/>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open",IF(AND(NOT(OR(LEN(AZ90)&lt;15,ISNUMBER(MATCH(AZ90,L_Placeholder,0)))),BK90=0,NOT(OR(LEN(AU90)&lt;2,ISNUMBER(MATCH(AU90,L_Placeholder,0)))),NOT(OR(LEN(AX90)&lt;2,ISNUMBER(MATCH(AX90,L_Placeholder,0)))),TRIM(AE90)&lt;&gt;TRIM(T90)),"N/A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missing",IF(OR(OR(LEN(AU90)&lt;2,ISNUMBER(MATCH(AU90,L_Placeholder,0))),BR90&lt;3),"INVALID – PIC missing or not a named person (a role such as QA / CSM is not a name)",IF(OR(LEN(AV90)&lt;2,ISNUMBER(MATCH(AV90,L_Placeholder,0))),"INVALID – result / assessment missing",IF(OR(OR(LEN(AW90)&lt;3,ISNUMBER(MATCH(AW90,L_Placeholder,0))),SUMPRODUCT(--ISNUMBER(SEARCH(" "&amp;L_EvidencePhrase&amp;" ",BD90)))&gt;0,BI90=1),"INVALID – evidence missing, placeholder or not yet on file",IF(ISNA(MATCH(TRIM(S90),L_EvidenceType,0)),"INVALID – choose the evidence type from the list (column S)",IF(BL90=0,"INVALID – evidence ID must be the record's ID only (e.g. SF-2210, IMG_2231, 1045521), or a link / path for links",IF(OR(OR(LEN(AX90)&lt;2,ISNUMBER(MATCH(AX90,L_Placeholder,0))),BS90&lt;3),"INVALID – verifier missing or not a named person (a role such as QA / CSM is not a name)",IF(OR(AX90=AU90,AND(LEN(AU90)&gt;=4,ISNUMBER(SEARCH(AU90,AX90))),AND(LEN(AX90)&gt;=4,ISNUMBER(SEARCH(AX90,AU90)))),"INVALID – verifier must be a different, named person (not the PIC or a role)",IF(BH90=1,"INVALID – result not yet available (awaiting / TBC)",IF(BV90=1,"INVALID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future",IF(AND(ISNUMBER(BY90),AG90&lt;BY90),IF(H90="Physical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t="n">
        <f aca="false">IF(ISNA(MATCH(TRIM(S90),L_EvidenceType,0)),0,BZ90)</f>
        <v>0</v>
      </c>
      <c r="BM90" s="61" t="str">
        <f aca="false">SUBSTITUTE(SUBSTITUTE(SUBSTITUTE(SUBSTITUTE(SUBSTITUTE(SUBSTITUTE(SUBSTITUTE(SUBSTITUTE(SUBSTITUTE(LOWER(Z90&amp;""),"1","0"),"2","0"),"3","0"),"4","0"),"5","0"),"6","0"),"7","0"),"8","0"),"9","0")</f>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90,"jan",""),"feb",""),"mar",""),"apr",""),"may",""),"jun",""),"jul",""),"aug",""),"sep",""),"oct",""),"nov",""),"dec",""),"hrs",""),"hr",""),"lt",""),"utc",""),"am",""),"pm",""),"rev",""),"ver",""),"b","a"),"c","a"),"d","a"),"e","a"),"f","a"),"g","a"),"h","a"),"i","a"),"j","a"),"k","a"),"l","a"),"m","a"),"n","a"),"o","a"),"p","a"),"q","a"),"r","a"),"s","a"),"t","a"),"u","a"),"v","a"),"w","a"),"x","a"),"y","a"),"z","a")</f>
        <v/>
      </c>
      <c r="BO90" s="61" t="str">
        <f aca="false">SUBSTITUTE(SUBSTITUTE(SUBSTITUTE(SUBSTITUTE(SUBSTITUTE(SUBSTITUTE(SUBSTITUTE(SUBSTITUTE(SUBSTITUTE(LOWER(W90&amp;""),"1","0"),"2","0"),"3","0"),"4","0"),"5","0"),"6","0"),"7","0"),"8","0"),"9","0")</f>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c>
      <c r="BQ90" s="61" t="n">
        <f aca="false">IFERROR(IF(AND(ISERROR(SEARCH(" mh"," "&amp;LOWER(W90))),ISNA(MATCH(LEFT(TRIM(BP90),255),{"0000a","000a","00a","0000aa","000aa","00.00.0000","00/00/0000","00-00-0000","0000-00-00","00.00.00","00/00/00","00-00-00","0.00.0000","0/00/0000","0-00-0000"},0)),OR(SUMPRODUCT(--ISNUMBER(SEARCH({"a0","a-0","a_0","a/0","a.0","a#0","0a","0-a","0_a","0/a"},BP90)))&gt;0,ISNUMBER(SEARCH("000000",BP90)))),1,0),0)</f>
        <v>0</v>
      </c>
      <c r="BR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90,"supervisor",""),"inspector",""),"controller",""),"executive",""),"catering",""),"manager",""),"officer",""),"caterer",""),"station",""),"captain",""),"verified",""),"verifier",""),"checked",""),"senior",""),"leader",""),"cabin",""),"staff",""),"crew",""),"team",""),"duty",""),"lead",""),"head",""),"chef",""),"pasb",""),"mcat",""),"magcs",""),"qaqc",""),"ccic",""),"cic",""),"csm",""),"ops",""),"pic",""),"self",""),"qa",""),"qc",""),"by",""),"sr",""))</f>
        <v>0</v>
      </c>
      <c r="BS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90,"supervisor",""),"inspector",""),"controller",""),"executive",""),"catering",""),"manager",""),"officer",""),"caterer",""),"station",""),"captain",""),"verified",""),"verifier",""),"checked",""),"senior",""),"leader",""),"cabin",""),"staff",""),"crew",""),"team",""),"duty",""),"lead",""),"head",""),"chef",""),"pasb",""),"mcat",""),"magcs",""),"qaqc",""),"ccic",""),"cic",""),"csm",""),"ops",""),"pic",""),"self",""),"qa",""),"qc",""),"by",""),"sr",""))</f>
        <v>0</v>
      </c>
      <c r="BT90" s="61"/>
      <c r="BU90" s="61"/>
      <c r="BV90" s="61" t="n">
        <f aca="false">0</f>
        <v>0</v>
      </c>
      <c r="BW90" s="61"/>
      <c r="BX90" s="61"/>
      <c r="BY90" s="62" t="n">
        <f aca="false">Q90-T7EarlyD*24/24</f>
        <v>46284.6458333333</v>
      </c>
      <c r="BZ90" s="61" t="n">
        <f aca="false">IFERROR(IF(IF(TRIM(S90)="Link / file path",AND(LEN(TRIM(Z90))&gt;=5,SUMPRODUCT(--ISNUMBER(SEARCH({"http","www.","\\",":\",".pdf",".jpg",".jpeg",".png",".heic",".xls",".doc",".msg",".eml",".ppt",".txt",".zip"},Z90)))&gt;0),AND(ISERROR(FIND(" ",TRIM(Z90))),NOT(OR(LOWER(TRIM(Z90))=LOWER(Flights!$F$8),AND(LEFT(LOWER(TRIM(Z90)),2)="mh",(LEN(BN90)-LEN(SUBSTITUTE(BN90,"a","")))&lt;=2))),NOT(ISNUMBER(MATCH(LEFT(BN90,255),{"0000a","000a","00a","0000aa","000aa","00.00.0000","00/00/0000","00-00-0000","0000-00-00","00.00.00","00/00/00","00-00-00","0.00.0000","0/00/0000","0-00-0000"},0))),OR(AND((LEN(BN90)-LEN(SUBSTITUTE(BN90,"a","")))&gt;=1,(LEN(BN90)-LEN(SUBSTITUTE(BN90,"0","")))&gt;=2,SUMPRODUCT(--ISNUMBER(SEARCH({"a0","a-0","a_0","a/0","a.0","a#0","0a","0-a","0_a","0/a"},BN90)))&gt;0),AND((LEN(BN90)-LEN(SUBSTITUTE(BN90,"a","")))=0,(LEN(BN90)-LEN(SUBSTITUTE(BN90,"0","")))&gt;=5)))),1,0),0)</f>
        <v>0</v>
      </c>
    </row>
    <row r="91" customFormat="false" ht="39.75" hidden="false" customHeight="true" outlineLevel="0" collapsed="false">
      <c r="A91" s="57" t="s">
        <v>582</v>
      </c>
      <c r="B91" s="57" t="s">
        <v>218</v>
      </c>
      <c r="C91" s="57" t="str">
        <f aca="false">Flights!$F$8</f>
        <v>MH0088</v>
      </c>
      <c r="D91" s="58" t="n">
        <f aca="false">Flights!$D$8</f>
        <v>46305</v>
      </c>
      <c r="E91" s="57" t="str">
        <f aca="false">Flights!$G$8&amp;"-"&amp;Flights!$H$8</f>
        <v>KUL-NRT</v>
      </c>
      <c r="F91" s="57" t="str">
        <f aca="false">Flights!$K$8</f>
        <v>BC</v>
      </c>
      <c r="G91" s="57" t="s">
        <v>81</v>
      </c>
      <c r="H91" s="57" t="s">
        <v>378</v>
      </c>
      <c r="I91" s="57" t="s">
        <v>385</v>
      </c>
      <c r="J91" s="57" t="s">
        <v>386</v>
      </c>
      <c r="K91" s="67" t="s">
        <v>387</v>
      </c>
      <c r="L91" s="67" t="s">
        <v>382</v>
      </c>
      <c r="M91" s="67"/>
      <c r="N91" s="67" t="s">
        <v>383</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60"/>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open",IF(AND(NOT(OR(LEN(AZ91)&lt;15,ISNUMBER(MATCH(AZ91,L_Placeholder,0)))),BK91=0,NOT(OR(LEN(AU91)&lt;2,ISNUMBER(MATCH(AU91,L_Placeholder,0)))),NOT(OR(LEN(AX91)&lt;2,ISNUMBER(MATCH(AX91,L_Placeholder,0)))),TRIM(AE91)&lt;&gt;TRIM(T91)),"N/A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missing",IF(OR(OR(LEN(AU91)&lt;2,ISNUMBER(MATCH(AU91,L_Placeholder,0))),BR91&lt;3),"INVALID – PIC missing or not a named person (a role such as QA / CSM is not a name)",IF(OR(LEN(AV91)&lt;2,ISNUMBER(MATCH(AV91,L_Placeholder,0))),"INVALID – result / assessment missing",IF(OR(OR(LEN(AW91)&lt;3,ISNUMBER(MATCH(AW91,L_Placeholder,0))),SUMPRODUCT(--ISNUMBER(SEARCH(" "&amp;L_EvidencePhrase&amp;" ",BD91)))&gt;0,BI91=1),"INVALID – evidence missing, placeholder or not yet on file",IF(ISNA(MATCH(TRIM(S91),L_EvidenceType,0)),"INVALID – choose the evidence type from the list (column S)",IF(BL91=0,"INVALID – evidence ID must be the record's ID only (e.g. SF-2210, IMG_2231, 1045521), or a link / path for links",IF(OR(OR(LEN(AX91)&lt;2,ISNUMBER(MATCH(AX91,L_Placeholder,0))),BS91&lt;3),"INVALID – verifier missing or not a named person (a role such as QA / CSM is not a name)",IF(OR(AX91=AU91,AND(LEN(AU91)&gt;=4,ISNUMBER(SEARCH(AU91,AX91))),AND(LEN(AX91)&gt;=4,ISNUMBER(SEARCH(AX91,AU91)))),"INVALID – verifier must be a different, named person (not the PIC or a role)",IF(BH91=1,"INVALID – result not yet available (awaiting / TBC)",IF(BV91=1,"INVALID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future",IF(AND(ISNUMBER(BY91),AG91&lt;BY91),IF(H91="Physical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t="n">
        <f aca="false">IF(ISNA(MATCH(TRIM(S91),L_EvidenceType,0)),0,BZ91)</f>
        <v>0</v>
      </c>
      <c r="BM91" s="61" t="str">
        <f aca="false">SUBSTITUTE(SUBSTITUTE(SUBSTITUTE(SUBSTITUTE(SUBSTITUTE(SUBSTITUTE(SUBSTITUTE(SUBSTITUTE(SUBSTITUTE(LOWER(Z91&amp;""),"1","0"),"2","0"),"3","0"),"4","0"),"5","0"),"6","0"),"7","0"),"8","0"),"9","0")</f>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91,"jan",""),"feb",""),"mar",""),"apr",""),"may",""),"jun",""),"jul",""),"aug",""),"sep",""),"oct",""),"nov",""),"dec",""),"hrs",""),"hr",""),"lt",""),"utc",""),"am",""),"pm",""),"rev",""),"ver",""),"b","a"),"c","a"),"d","a"),"e","a"),"f","a"),"g","a"),"h","a"),"i","a"),"j","a"),"k","a"),"l","a"),"m","a"),"n","a"),"o","a"),"p","a"),"q","a"),"r","a"),"s","a"),"t","a"),"u","a"),"v","a"),"w","a"),"x","a"),"y","a"),"z","a")</f>
        <v/>
      </c>
      <c r="BO91" s="61" t="str">
        <f aca="false">SUBSTITUTE(SUBSTITUTE(SUBSTITUTE(SUBSTITUTE(SUBSTITUTE(SUBSTITUTE(SUBSTITUTE(SUBSTITUTE(SUBSTITUTE(LOWER(W91&amp;""),"1","0"),"2","0"),"3","0"),"4","0"),"5","0"),"6","0"),"7","0"),"8","0"),"9","0")</f>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c>
      <c r="BQ91" s="61" t="n">
        <f aca="false">IFERROR(IF(AND(ISERROR(SEARCH(" mh"," "&amp;LOWER(W91))),ISNA(MATCH(LEFT(TRIM(BP91),255),{"0000a","000a","00a","0000aa","000aa","00.00.0000","00/00/0000","00-00-0000","0000-00-00","00.00.00","00/00/00","00-00-00","0.00.0000","0/00/0000","0-00-0000"},0)),OR(SUMPRODUCT(--ISNUMBER(SEARCH({"a0","a-0","a_0","a/0","a.0","a#0","0a","0-a","0_a","0/a"},BP91)))&gt;0,ISNUMBER(SEARCH("000000",BP91)))),1,0),0)</f>
        <v>0</v>
      </c>
      <c r="BR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91,"supervisor",""),"inspector",""),"controller",""),"executive",""),"catering",""),"manager",""),"officer",""),"caterer",""),"station",""),"captain",""),"verified",""),"verifier",""),"checked",""),"senior",""),"leader",""),"cabin",""),"staff",""),"crew",""),"team",""),"duty",""),"lead",""),"head",""),"chef",""),"pasb",""),"mcat",""),"magcs",""),"qaqc",""),"ccic",""),"cic",""),"csm",""),"ops",""),"pic",""),"self",""),"qa",""),"qc",""),"by",""),"sr",""))</f>
        <v>0</v>
      </c>
      <c r="BS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91,"supervisor",""),"inspector",""),"controller",""),"executive",""),"catering",""),"manager",""),"officer",""),"caterer",""),"station",""),"captain",""),"verified",""),"verifier",""),"checked",""),"senior",""),"leader",""),"cabin",""),"staff",""),"crew",""),"team",""),"duty",""),"lead",""),"head",""),"chef",""),"pasb",""),"mcat",""),"magcs",""),"qaqc",""),"ccic",""),"cic",""),"csm",""),"ops",""),"pic",""),"self",""),"qa",""),"qc",""),"by",""),"sr",""))</f>
        <v>0</v>
      </c>
      <c r="BT91" s="61"/>
      <c r="BU91" s="61"/>
      <c r="BV91" s="61" t="n">
        <f aca="false">0</f>
        <v>0</v>
      </c>
      <c r="BW91" s="61"/>
      <c r="BX91" s="61"/>
      <c r="BY91" s="62" t="n">
        <f aca="false">Q91-T7EarlyD*24/24</f>
        <v>46284.6458333333</v>
      </c>
      <c r="BZ91" s="61" t="n">
        <f aca="false">IFERROR(IF(IF(TRIM(S91)="Link / file path",AND(LEN(TRIM(Z91))&gt;=5,SUMPRODUCT(--ISNUMBER(SEARCH({"http","www.","\\",":\",".pdf",".jpg",".jpeg",".png",".heic",".xls",".doc",".msg",".eml",".ppt",".txt",".zip"},Z91)))&gt;0),AND(ISERROR(FIND(" ",TRIM(Z91))),NOT(OR(LOWER(TRIM(Z91))=LOWER(Flights!$F$8),AND(LEFT(LOWER(TRIM(Z91)),2)="mh",(LEN(BN91)-LEN(SUBSTITUTE(BN91,"a","")))&lt;=2))),NOT(ISNUMBER(MATCH(LEFT(BN91,255),{"0000a","000a","00a","0000aa","000aa","00.00.0000","00/00/0000","00-00-0000","0000-00-00","00.00.00","00/00/00","00-00-00","0.00.0000","0/00/0000","0-00-0000"},0))),OR(AND((LEN(BN91)-LEN(SUBSTITUTE(BN91,"a","")))&gt;=1,(LEN(BN91)-LEN(SUBSTITUTE(BN91,"0","")))&gt;=2,SUMPRODUCT(--ISNUMBER(SEARCH({"a0","a-0","a_0","a/0","a.0","a#0","0a","0-a","0_a","0/a"},BN91)))&gt;0),AND((LEN(BN91)-LEN(SUBSTITUTE(BN91,"a","")))=0,(LEN(BN91)-LEN(SUBSTITUTE(BN91,"0","")))&gt;=5)))),1,0),0)</f>
        <v>0</v>
      </c>
    </row>
    <row r="92" customFormat="false" ht="41.25" hidden="false" customHeight="true" outlineLevel="0" collapsed="false">
      <c r="A92" s="57" t="s">
        <v>583</v>
      </c>
      <c r="B92" s="57" t="s">
        <v>218</v>
      </c>
      <c r="C92" s="57" t="str">
        <f aca="false">Flights!$F$8</f>
        <v>MH0088</v>
      </c>
      <c r="D92" s="58" t="n">
        <f aca="false">Flights!$D$8</f>
        <v>46305</v>
      </c>
      <c r="E92" s="57" t="str">
        <f aca="false">Flights!$G$8&amp;"-"&amp;Flights!$H$8</f>
        <v>KUL-NRT</v>
      </c>
      <c r="F92" s="57" t="str">
        <f aca="false">Flights!$K$8</f>
        <v>BC</v>
      </c>
      <c r="G92" s="57" t="s">
        <v>81</v>
      </c>
      <c r="H92" s="57" t="s">
        <v>378</v>
      </c>
      <c r="I92" s="57" t="s">
        <v>389</v>
      </c>
      <c r="J92" s="57" t="s">
        <v>390</v>
      </c>
      <c r="K92" s="67" t="s">
        <v>391</v>
      </c>
      <c r="L92" s="67" t="s">
        <v>382</v>
      </c>
      <c r="M92" s="67"/>
      <c r="N92" s="67" t="str">
        <f aca="false">IF(TRIM(Flights!$L$8)="A339","Required","N/A – rule")</f>
        <v>N/A – rule</v>
      </c>
      <c r="O92" s="67" t="s">
        <v>392</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60"/>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open",IF(AND(NOT(OR(LEN(AZ92)&lt;15,ISNUMBER(MATCH(AZ92,L_Placeholder,0)))),BK92=0,NOT(OR(LEN(AU92)&lt;2,ISNUMBER(MATCH(AU92,L_Placeholder,0)))),NOT(OR(LEN(AX92)&lt;2,ISNUMBER(MATCH(AX92,L_Placeholder,0)))),TRIM(AE92)&lt;&gt;TRIM(T92)),"N/A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missing",IF(OR(OR(LEN(AU92)&lt;2,ISNUMBER(MATCH(AU92,L_Placeholder,0))),BR92&lt;3),"INVALID – PIC missing or not a named person (a role such as QA / CSM is not a name)",IF(OR(LEN(AV92)&lt;2,ISNUMBER(MATCH(AV92,L_Placeholder,0))),"INVALID – result / assessment missing",IF(OR(OR(LEN(AW92)&lt;3,ISNUMBER(MATCH(AW92,L_Placeholder,0))),SUMPRODUCT(--ISNUMBER(SEARCH(" "&amp;L_EvidencePhrase&amp;" ",BD92)))&gt;0,BI92=1),"INVALID – evidence missing, placeholder or not yet on file",IF(ISNA(MATCH(TRIM(S92),L_EvidenceType,0)),"INVALID – choose the evidence type from the list (column S)",IF(BL92=0,"INVALID – evidence ID must be the record's ID only (e.g. SF-2210, IMG_2231, 1045521), or a link / path for links",IF(OR(OR(LEN(AX92)&lt;2,ISNUMBER(MATCH(AX92,L_Placeholder,0))),BS92&lt;3),"INVALID – verifier missing or not a named person (a role such as QA / CSM is not a name)",IF(OR(AX92=AU92,AND(LEN(AU92)&gt;=4,ISNUMBER(SEARCH(AU92,AX92))),AND(LEN(AX92)&gt;=4,ISNUMBER(SEARCH(AX92,AU92)))),"INVALID – verifier must be a different, named person (not the PIC or a role)",IF(BH92=1,"INVALID – result not yet available (awaiting / TBC)",IF(BV92=1,"INVALID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future",IF(AND(ISNUMBER(BY92),AG92&lt;BY92),IF(H92="Physical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t="n">
        <f aca="false">IF(ISNA(MATCH(TRIM(S92),L_EvidenceType,0)),0,BZ92)</f>
        <v>0</v>
      </c>
      <c r="BM92" s="61" t="str">
        <f aca="false">SUBSTITUTE(SUBSTITUTE(SUBSTITUTE(SUBSTITUTE(SUBSTITUTE(SUBSTITUTE(SUBSTITUTE(SUBSTITUTE(SUBSTITUTE(LOWER(Z92&amp;""),"1","0"),"2","0"),"3","0"),"4","0"),"5","0"),"6","0"),"7","0"),"8","0"),"9","0")</f>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92,"jan",""),"feb",""),"mar",""),"apr",""),"may",""),"jun",""),"jul",""),"aug",""),"sep",""),"oct",""),"nov",""),"dec",""),"hrs",""),"hr",""),"lt",""),"utc",""),"am",""),"pm",""),"rev",""),"ver",""),"b","a"),"c","a"),"d","a"),"e","a"),"f","a"),"g","a"),"h","a"),"i","a"),"j","a"),"k","a"),"l","a"),"m","a"),"n","a"),"o","a"),"p","a"),"q","a"),"r","a"),"s","a"),"t","a"),"u","a"),"v","a"),"w","a"),"x","a"),"y","a"),"z","a")</f>
        <v/>
      </c>
      <c r="BO92" s="61" t="str">
        <f aca="false">SUBSTITUTE(SUBSTITUTE(SUBSTITUTE(SUBSTITUTE(SUBSTITUTE(SUBSTITUTE(SUBSTITUTE(SUBSTITUTE(SUBSTITUTE(LOWER(W92&amp;""),"1","0"),"2","0"),"3","0"),"4","0"),"5","0"),"6","0"),"7","0"),"8","0"),"9","0")</f>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c>
      <c r="BQ92" s="61" t="n">
        <f aca="false">IFERROR(IF(AND(ISERROR(SEARCH(" mh"," "&amp;LOWER(W92))),ISNA(MATCH(LEFT(TRIM(BP92),255),{"0000a","000a","00a","0000aa","000aa","00.00.0000","00/00/0000","00-00-0000","0000-00-00","00.00.00","00/00/00","00-00-00","0.00.0000","0/00/0000","0-00-0000"},0)),OR(SUMPRODUCT(--ISNUMBER(SEARCH({"a0","a-0","a_0","a/0","a.0","a#0","0a","0-a","0_a","0/a"},BP92)))&gt;0,ISNUMBER(SEARCH("000000",BP92)))),1,0),0)</f>
        <v>0</v>
      </c>
      <c r="BR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92,"supervisor",""),"inspector",""),"controller",""),"executive",""),"catering",""),"manager",""),"officer",""),"caterer",""),"station",""),"captain",""),"verified",""),"verifier",""),"checked",""),"senior",""),"leader",""),"cabin",""),"staff",""),"crew",""),"team",""),"duty",""),"lead",""),"head",""),"chef",""),"pasb",""),"mcat",""),"magcs",""),"qaqc",""),"ccic",""),"cic",""),"csm",""),"ops",""),"pic",""),"self",""),"qa",""),"qc",""),"by",""),"sr",""))</f>
        <v>0</v>
      </c>
      <c r="BS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92,"supervisor",""),"inspector",""),"controller",""),"executive",""),"catering",""),"manager",""),"officer",""),"caterer",""),"station",""),"captain",""),"verified",""),"verifier",""),"checked",""),"senior",""),"leader",""),"cabin",""),"staff",""),"crew",""),"team",""),"duty",""),"lead",""),"head",""),"chef",""),"pasb",""),"mcat",""),"magcs",""),"qaqc",""),"ccic",""),"cic",""),"csm",""),"ops",""),"pic",""),"self",""),"qa",""),"qc",""),"by",""),"sr",""))</f>
        <v>0</v>
      </c>
      <c r="BT92" s="61"/>
      <c r="BU92" s="61"/>
      <c r="BV92" s="61" t="n">
        <f aca="false">0</f>
        <v>0</v>
      </c>
      <c r="BW92" s="61"/>
      <c r="BX92" s="61"/>
      <c r="BY92" s="62" t="n">
        <f aca="false">Q92-T7EarlyD*24/24</f>
        <v>46284.6458333333</v>
      </c>
      <c r="BZ92" s="61" t="n">
        <f aca="false">IFERROR(IF(IF(TRIM(S92)="Link / file path",AND(LEN(TRIM(Z92))&gt;=5,SUMPRODUCT(--ISNUMBER(SEARCH({"http","www.","\\",":\",".pdf",".jpg",".jpeg",".png",".heic",".xls",".doc",".msg",".eml",".ppt",".txt",".zip"},Z92)))&gt;0),AND(ISERROR(FIND(" ",TRIM(Z92))),NOT(OR(LOWER(TRIM(Z92))=LOWER(Flights!$F$8),AND(LEFT(LOWER(TRIM(Z92)),2)="mh",(LEN(BN92)-LEN(SUBSTITUTE(BN92,"a","")))&lt;=2))),NOT(ISNUMBER(MATCH(LEFT(BN92,255),{"0000a","000a","00a","0000aa","000aa","00.00.0000","00/00/0000","00-00-0000","0000-00-00","00.00.00","00/00/00","00-00-00","0.00.0000","0/00/0000","0-00-0000"},0))),OR(AND((LEN(BN92)-LEN(SUBSTITUTE(BN92,"a","")))&gt;=1,(LEN(BN92)-LEN(SUBSTITUTE(BN92,"0","")))&gt;=2,SUMPRODUCT(--ISNUMBER(SEARCH({"a0","a-0","a_0","a/0","a.0","a#0","0a","0-a","0_a","0/a"},BN92)))&gt;0),AND((LEN(BN92)-LEN(SUBSTITUTE(BN92,"a","")))=0,(LEN(BN92)-LEN(SUBSTITUTE(BN92,"0","")))&gt;=5)))),1,0),0)</f>
        <v>0</v>
      </c>
    </row>
    <row r="93" customFormat="false" ht="39.75" hidden="false" customHeight="true" outlineLevel="0" collapsed="false">
      <c r="A93" s="57" t="s">
        <v>584</v>
      </c>
      <c r="B93" s="57" t="s">
        <v>218</v>
      </c>
      <c r="C93" s="57" t="str">
        <f aca="false">Flights!$F$8</f>
        <v>MH0088</v>
      </c>
      <c r="D93" s="58" t="n">
        <f aca="false">Flights!$D$8</f>
        <v>46305</v>
      </c>
      <c r="E93" s="57" t="str">
        <f aca="false">Flights!$G$8&amp;"-"&amp;Flights!$H$8</f>
        <v>KUL-NRT</v>
      </c>
      <c r="F93" s="57" t="str">
        <f aca="false">Flights!$K$8</f>
        <v>BC</v>
      </c>
      <c r="G93" s="57" t="s">
        <v>81</v>
      </c>
      <c r="H93" s="57" t="s">
        <v>378</v>
      </c>
      <c r="I93" s="57" t="s">
        <v>394</v>
      </c>
      <c r="J93" s="57" t="s">
        <v>395</v>
      </c>
      <c r="K93" s="67" t="s">
        <v>396</v>
      </c>
      <c r="L93" s="67" t="s">
        <v>382</v>
      </c>
      <c r="M93" s="67"/>
      <c r="N93" s="67" t="s">
        <v>383</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60"/>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open",IF(AND(NOT(OR(LEN(AZ93)&lt;15,ISNUMBER(MATCH(AZ93,L_Placeholder,0)))),BK93=0,NOT(OR(LEN(AU93)&lt;2,ISNUMBER(MATCH(AU93,L_Placeholder,0)))),NOT(OR(LEN(AX93)&lt;2,ISNUMBER(MATCH(AX93,L_Placeholder,0)))),TRIM(AE93)&lt;&gt;TRIM(T93)),"N/A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missing",IF(OR(OR(LEN(AU93)&lt;2,ISNUMBER(MATCH(AU93,L_Placeholder,0))),BR93&lt;3),"INVALID – PIC missing or not a named person (a role such as QA / CSM is not a name)",IF(OR(LEN(AV93)&lt;2,ISNUMBER(MATCH(AV93,L_Placeholder,0))),"INVALID – result / assessment missing",IF(OR(OR(LEN(AW93)&lt;3,ISNUMBER(MATCH(AW93,L_Placeholder,0))),SUMPRODUCT(--ISNUMBER(SEARCH(" "&amp;L_EvidencePhrase&amp;" ",BD93)))&gt;0,BI93=1),"INVALID – evidence missing, placeholder or not yet on file",IF(ISNA(MATCH(TRIM(S93),L_EvidenceType,0)),"INVALID – choose the evidence type from the list (column S)",IF(BL93=0,"INVALID – evidence ID must be the record's ID only (e.g. SF-2210, IMG_2231, 1045521), or a link / path for links",IF(OR(OR(LEN(AX93)&lt;2,ISNUMBER(MATCH(AX93,L_Placeholder,0))),BS93&lt;3),"INVALID – verifier missing or not a named person (a role such as QA / CSM is not a name)",IF(OR(AX93=AU93,AND(LEN(AU93)&gt;=4,ISNUMBER(SEARCH(AU93,AX93))),AND(LEN(AX93)&gt;=4,ISNUMBER(SEARCH(AX93,AU93)))),"INVALID – verifier must be a different, named person (not the PIC or a role)",IF(BH93=1,"INVALID – result not yet available (awaiting / TBC)",IF(BV93=1,"INVALID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future",IF(AND(ISNUMBER(BY93),AG93&lt;BY93),IF(H93="Physical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t="n">
        <f aca="false">IF(ISNA(MATCH(TRIM(S93),L_EvidenceType,0)),0,BZ93)</f>
        <v>0</v>
      </c>
      <c r="BM93" s="61" t="str">
        <f aca="false">SUBSTITUTE(SUBSTITUTE(SUBSTITUTE(SUBSTITUTE(SUBSTITUTE(SUBSTITUTE(SUBSTITUTE(SUBSTITUTE(SUBSTITUTE(LOWER(Z93&amp;""),"1","0"),"2","0"),"3","0"),"4","0"),"5","0"),"6","0"),"7","0"),"8","0"),"9","0")</f>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93,"jan",""),"feb",""),"mar",""),"apr",""),"may",""),"jun",""),"jul",""),"aug",""),"sep",""),"oct",""),"nov",""),"dec",""),"hrs",""),"hr",""),"lt",""),"utc",""),"am",""),"pm",""),"rev",""),"ver",""),"b","a"),"c","a"),"d","a"),"e","a"),"f","a"),"g","a"),"h","a"),"i","a"),"j","a"),"k","a"),"l","a"),"m","a"),"n","a"),"o","a"),"p","a"),"q","a"),"r","a"),"s","a"),"t","a"),"u","a"),"v","a"),"w","a"),"x","a"),"y","a"),"z","a")</f>
        <v/>
      </c>
      <c r="BO93" s="61" t="str">
        <f aca="false">SUBSTITUTE(SUBSTITUTE(SUBSTITUTE(SUBSTITUTE(SUBSTITUTE(SUBSTITUTE(SUBSTITUTE(SUBSTITUTE(SUBSTITUTE(LOWER(W93&amp;""),"1","0"),"2","0"),"3","0"),"4","0"),"5","0"),"6","0"),"7","0"),"8","0"),"9","0")</f>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c>
      <c r="BQ93" s="61" t="n">
        <f aca="false">IFERROR(IF(AND(ISERROR(SEARCH(" mh"," "&amp;LOWER(W93))),ISNA(MATCH(LEFT(TRIM(BP93),255),{"0000a","000a","00a","0000aa","000aa","00.00.0000","00/00/0000","00-00-0000","0000-00-00","00.00.00","00/00/00","00-00-00","0.00.0000","0/00/0000","0-00-0000"},0)),OR(SUMPRODUCT(--ISNUMBER(SEARCH({"a0","a-0","a_0","a/0","a.0","a#0","0a","0-a","0_a","0/a"},BP93)))&gt;0,ISNUMBER(SEARCH("000000",BP93)))),1,0),0)</f>
        <v>0</v>
      </c>
      <c r="BR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93,"supervisor",""),"inspector",""),"controller",""),"executive",""),"catering",""),"manager",""),"officer",""),"caterer",""),"station",""),"captain",""),"verified",""),"verifier",""),"checked",""),"senior",""),"leader",""),"cabin",""),"staff",""),"crew",""),"team",""),"duty",""),"lead",""),"head",""),"chef",""),"pasb",""),"mcat",""),"magcs",""),"qaqc",""),"ccic",""),"cic",""),"csm",""),"ops",""),"pic",""),"self",""),"qa",""),"qc",""),"by",""),"sr",""))</f>
        <v>0</v>
      </c>
      <c r="BS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93,"supervisor",""),"inspector",""),"controller",""),"executive",""),"catering",""),"manager",""),"officer",""),"caterer",""),"station",""),"captain",""),"verified",""),"verifier",""),"checked",""),"senior",""),"leader",""),"cabin",""),"staff",""),"crew",""),"team",""),"duty",""),"lead",""),"head",""),"chef",""),"pasb",""),"mcat",""),"magcs",""),"qaqc",""),"ccic",""),"cic",""),"csm",""),"ops",""),"pic",""),"self",""),"qa",""),"qc",""),"by",""),"sr",""))</f>
        <v>0</v>
      </c>
      <c r="BT93" s="61"/>
      <c r="BU93" s="61"/>
      <c r="BV93" s="61" t="n">
        <f aca="false">0</f>
        <v>0</v>
      </c>
      <c r="BW93" s="61"/>
      <c r="BX93" s="61"/>
      <c r="BY93" s="62" t="n">
        <f aca="false">Q93-T7EarlyD*24/24</f>
        <v>46284.6458333333</v>
      </c>
      <c r="BZ93" s="61" t="n">
        <f aca="false">IFERROR(IF(IF(TRIM(S93)="Link / file path",AND(LEN(TRIM(Z93))&gt;=5,SUMPRODUCT(--ISNUMBER(SEARCH({"http","www.","\\",":\",".pdf",".jpg",".jpeg",".png",".heic",".xls",".doc",".msg",".eml",".ppt",".txt",".zip"},Z93)))&gt;0),AND(ISERROR(FIND(" ",TRIM(Z93))),NOT(OR(LOWER(TRIM(Z93))=LOWER(Flights!$F$8),AND(LEFT(LOWER(TRIM(Z93)),2)="mh",(LEN(BN93)-LEN(SUBSTITUTE(BN93,"a","")))&lt;=2))),NOT(ISNUMBER(MATCH(LEFT(BN93,255),{"0000a","000a","00a","0000aa","000aa","00.00.0000","00/00/0000","00-00-0000","0000-00-00","00.00.00","00/00/00","00-00-00","0.00.0000","0/00/0000","0-00-0000"},0))),OR(AND((LEN(BN93)-LEN(SUBSTITUTE(BN93,"a","")))&gt;=1,(LEN(BN93)-LEN(SUBSTITUTE(BN93,"0","")))&gt;=2,SUMPRODUCT(--ISNUMBER(SEARCH({"a0","a-0","a_0","a/0","a.0","a#0","0a","0-a","0_a","0/a"},BN93)))&gt;0),AND((LEN(BN93)-LEN(SUBSTITUTE(BN93,"a","")))=0,(LEN(BN93)-LEN(SUBSTITUTE(BN93,"0","")))&gt;=5)))),1,0),0)</f>
        <v>0</v>
      </c>
    </row>
    <row r="94" customFormat="false" ht="39.75" hidden="false" customHeight="true" outlineLevel="0" collapsed="false">
      <c r="A94" s="57" t="s">
        <v>585</v>
      </c>
      <c r="B94" s="57" t="s">
        <v>218</v>
      </c>
      <c r="C94" s="57" t="str">
        <f aca="false">Flights!$F$8</f>
        <v>MH0088</v>
      </c>
      <c r="D94" s="58" t="n">
        <f aca="false">Flights!$D$8</f>
        <v>46305</v>
      </c>
      <c r="E94" s="57" t="str">
        <f aca="false">Flights!$G$8&amp;"-"&amp;Flights!$H$8</f>
        <v>KUL-NRT</v>
      </c>
      <c r="F94" s="57" t="str">
        <f aca="false">Flights!$K$8</f>
        <v>BC</v>
      </c>
      <c r="G94" s="57" t="s">
        <v>81</v>
      </c>
      <c r="H94" s="57" t="s">
        <v>378</v>
      </c>
      <c r="I94" s="57" t="s">
        <v>398</v>
      </c>
      <c r="J94" s="57" t="s">
        <v>399</v>
      </c>
      <c r="K94" s="67" t="s">
        <v>400</v>
      </c>
      <c r="L94" s="67" t="s">
        <v>382</v>
      </c>
      <c r="M94" s="67"/>
      <c r="N94" s="67" t="s">
        <v>383</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60"/>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open",IF(AND(NOT(OR(LEN(AZ94)&lt;15,ISNUMBER(MATCH(AZ94,L_Placeholder,0)))),BK94=0,NOT(OR(LEN(AU94)&lt;2,ISNUMBER(MATCH(AU94,L_Placeholder,0)))),NOT(OR(LEN(AX94)&lt;2,ISNUMBER(MATCH(AX94,L_Placeholder,0)))),TRIM(AE94)&lt;&gt;TRIM(T94)),"N/A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missing",IF(OR(OR(LEN(AU94)&lt;2,ISNUMBER(MATCH(AU94,L_Placeholder,0))),BR94&lt;3),"INVALID – PIC missing or not a named person (a role such as QA / CSM is not a name)",IF(OR(LEN(AV94)&lt;2,ISNUMBER(MATCH(AV94,L_Placeholder,0))),"INVALID – result / assessment missing",IF(OR(OR(LEN(AW94)&lt;3,ISNUMBER(MATCH(AW94,L_Placeholder,0))),SUMPRODUCT(--ISNUMBER(SEARCH(" "&amp;L_EvidencePhrase&amp;" ",BD94)))&gt;0,BI94=1),"INVALID – evidence missing, placeholder or not yet on file",IF(ISNA(MATCH(TRIM(S94),L_EvidenceType,0)),"INVALID – choose the evidence type from the list (column S)",IF(BL94=0,"INVALID – evidence ID must be the record's ID only (e.g. SF-2210, IMG_2231, 1045521), or a link / path for links",IF(OR(OR(LEN(AX94)&lt;2,ISNUMBER(MATCH(AX94,L_Placeholder,0))),BS94&lt;3),"INVALID – verifier missing or not a named person (a role such as QA / CSM is not a name)",IF(OR(AX94=AU94,AND(LEN(AU94)&gt;=4,ISNUMBER(SEARCH(AU94,AX94))),AND(LEN(AX94)&gt;=4,ISNUMBER(SEARCH(AX94,AU94)))),"INVALID – verifier must be a different, named person (not the PIC or a role)",IF(BH94=1,"INVALID – result not yet available (awaiting / TBC)",IF(BV94=1,"INVALID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future",IF(AND(ISNUMBER(BY94),AG94&lt;BY94),IF(H94="Physical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t="n">
        <f aca="false">IF(ISNA(MATCH(TRIM(S94),L_EvidenceType,0)),0,BZ94)</f>
        <v>0</v>
      </c>
      <c r="BM94" s="61" t="str">
        <f aca="false">SUBSTITUTE(SUBSTITUTE(SUBSTITUTE(SUBSTITUTE(SUBSTITUTE(SUBSTITUTE(SUBSTITUTE(SUBSTITUTE(SUBSTITUTE(LOWER(Z94&amp;""),"1","0"),"2","0"),"3","0"),"4","0"),"5","0"),"6","0"),"7","0"),"8","0"),"9","0")</f>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94,"jan",""),"feb",""),"mar",""),"apr",""),"may",""),"jun",""),"jul",""),"aug",""),"sep",""),"oct",""),"nov",""),"dec",""),"hrs",""),"hr",""),"lt",""),"utc",""),"am",""),"pm",""),"rev",""),"ver",""),"b","a"),"c","a"),"d","a"),"e","a"),"f","a"),"g","a"),"h","a"),"i","a"),"j","a"),"k","a"),"l","a"),"m","a"),"n","a"),"o","a"),"p","a"),"q","a"),"r","a"),"s","a"),"t","a"),"u","a"),"v","a"),"w","a"),"x","a"),"y","a"),"z","a")</f>
        <v/>
      </c>
      <c r="BO94" s="61" t="str">
        <f aca="false">SUBSTITUTE(SUBSTITUTE(SUBSTITUTE(SUBSTITUTE(SUBSTITUTE(SUBSTITUTE(SUBSTITUTE(SUBSTITUTE(SUBSTITUTE(LOWER(W94&amp;""),"1","0"),"2","0"),"3","0"),"4","0"),"5","0"),"6","0"),"7","0"),"8","0"),"9","0")</f>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c>
      <c r="BQ94" s="61" t="n">
        <f aca="false">IFERROR(IF(AND(ISERROR(SEARCH(" mh"," "&amp;LOWER(W94))),ISNA(MATCH(LEFT(TRIM(BP94),255),{"0000a","000a","00a","0000aa","000aa","00.00.0000","00/00/0000","00-00-0000","0000-00-00","00.00.00","00/00/00","00-00-00","0.00.0000","0/00/0000","0-00-0000"},0)),OR(SUMPRODUCT(--ISNUMBER(SEARCH({"a0","a-0","a_0","a/0","a.0","a#0","0a","0-a","0_a","0/a"},BP94)))&gt;0,ISNUMBER(SEARCH("000000",BP94)))),1,0),0)</f>
        <v>0</v>
      </c>
      <c r="BR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94,"supervisor",""),"inspector",""),"controller",""),"executive",""),"catering",""),"manager",""),"officer",""),"caterer",""),"station",""),"captain",""),"verified",""),"verifier",""),"checked",""),"senior",""),"leader",""),"cabin",""),"staff",""),"crew",""),"team",""),"duty",""),"lead",""),"head",""),"chef",""),"pasb",""),"mcat",""),"magcs",""),"qaqc",""),"ccic",""),"cic",""),"csm",""),"ops",""),"pic",""),"self",""),"qa",""),"qc",""),"by",""),"sr",""))</f>
        <v>0</v>
      </c>
      <c r="BS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94,"supervisor",""),"inspector",""),"controller",""),"executive",""),"catering",""),"manager",""),"officer",""),"caterer",""),"station",""),"captain",""),"verified",""),"verifier",""),"checked",""),"senior",""),"leader",""),"cabin",""),"staff",""),"crew",""),"team",""),"duty",""),"lead",""),"head",""),"chef",""),"pasb",""),"mcat",""),"magcs",""),"qaqc",""),"ccic",""),"cic",""),"csm",""),"ops",""),"pic",""),"self",""),"qa",""),"qc",""),"by",""),"sr",""))</f>
        <v>0</v>
      </c>
      <c r="BT94" s="61"/>
      <c r="BU94" s="61"/>
      <c r="BV94" s="61" t="n">
        <f aca="false">0</f>
        <v>0</v>
      </c>
      <c r="BW94" s="61"/>
      <c r="BX94" s="61"/>
      <c r="BY94" s="62" t="n">
        <f aca="false">Q94-T7EarlyD*24/24</f>
        <v>46284.6458333333</v>
      </c>
      <c r="BZ94" s="61" t="n">
        <f aca="false">IFERROR(IF(IF(TRIM(S94)="Link / file path",AND(LEN(TRIM(Z94))&gt;=5,SUMPRODUCT(--ISNUMBER(SEARCH({"http","www.","\\",":\",".pdf",".jpg",".jpeg",".png",".heic",".xls",".doc",".msg",".eml",".ppt",".txt",".zip"},Z94)))&gt;0),AND(ISERROR(FIND(" ",TRIM(Z94))),NOT(OR(LOWER(TRIM(Z94))=LOWER(Flights!$F$8),AND(LEFT(LOWER(TRIM(Z94)),2)="mh",(LEN(BN94)-LEN(SUBSTITUTE(BN94,"a","")))&lt;=2))),NOT(ISNUMBER(MATCH(LEFT(BN94,255),{"0000a","000a","00a","0000aa","000aa","00.00.0000","00/00/0000","00-00-0000","0000-00-00","00.00.00","00/00/00","00-00-00","0.00.0000","0/00/0000","0-00-0000"},0))),OR(AND((LEN(BN94)-LEN(SUBSTITUTE(BN94,"a","")))&gt;=1,(LEN(BN94)-LEN(SUBSTITUTE(BN94,"0","")))&gt;=2,SUMPRODUCT(--ISNUMBER(SEARCH({"a0","a-0","a_0","a/0","a.0","a#0","0a","0-a","0_a","0/a"},BN94)))&gt;0),AND((LEN(BN94)-LEN(SUBSTITUTE(BN94,"a","")))=0,(LEN(BN94)-LEN(SUBSTITUTE(BN94,"0","")))&gt;=5)))),1,0),0)</f>
        <v>0</v>
      </c>
    </row>
    <row r="95" customFormat="false" ht="39.75" hidden="false" customHeight="true" outlineLevel="0" collapsed="false">
      <c r="A95" s="57" t="s">
        <v>586</v>
      </c>
      <c r="B95" s="57" t="s">
        <v>218</v>
      </c>
      <c r="C95" s="57" t="str">
        <f aca="false">Flights!$F$8</f>
        <v>MH0088</v>
      </c>
      <c r="D95" s="58" t="n">
        <f aca="false">Flights!$D$8</f>
        <v>46305</v>
      </c>
      <c r="E95" s="57" t="str">
        <f aca="false">Flights!$G$8&amp;"-"&amp;Flights!$H$8</f>
        <v>KUL-NRT</v>
      </c>
      <c r="F95" s="57" t="str">
        <f aca="false">Flights!$K$8</f>
        <v>BC</v>
      </c>
      <c r="G95" s="57" t="s">
        <v>81</v>
      </c>
      <c r="H95" s="57" t="s">
        <v>378</v>
      </c>
      <c r="I95" s="57" t="s">
        <v>398</v>
      </c>
      <c r="J95" s="57" t="s">
        <v>402</v>
      </c>
      <c r="K95" s="67" t="s">
        <v>403</v>
      </c>
      <c r="L95" s="67" t="s">
        <v>382</v>
      </c>
      <c r="M95" s="67"/>
      <c r="N95" s="67" t="s">
        <v>383</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60"/>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open",IF(AND(NOT(OR(LEN(AZ95)&lt;15,ISNUMBER(MATCH(AZ95,L_Placeholder,0)))),BK95=0,NOT(OR(LEN(AU95)&lt;2,ISNUMBER(MATCH(AU95,L_Placeholder,0)))),NOT(OR(LEN(AX95)&lt;2,ISNUMBER(MATCH(AX95,L_Placeholder,0)))),TRIM(AE95)&lt;&gt;TRIM(T95)),"N/A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missing",IF(OR(OR(LEN(AU95)&lt;2,ISNUMBER(MATCH(AU95,L_Placeholder,0))),BR95&lt;3),"INVALID – PIC missing or not a named person (a role such as QA / CSM is not a name)",IF(OR(LEN(AV95)&lt;2,ISNUMBER(MATCH(AV95,L_Placeholder,0))),"INVALID – result / assessment missing",IF(OR(OR(LEN(AW95)&lt;3,ISNUMBER(MATCH(AW95,L_Placeholder,0))),SUMPRODUCT(--ISNUMBER(SEARCH(" "&amp;L_EvidencePhrase&amp;" ",BD95)))&gt;0,BI95=1),"INVALID – evidence missing, placeholder or not yet on file",IF(ISNA(MATCH(TRIM(S95),L_EvidenceType,0)),"INVALID – choose the evidence type from the list (column S)",IF(BL95=0,"INVALID – evidence ID must be the record's ID only (e.g. SF-2210, IMG_2231, 1045521), or a link / path for links",IF(OR(OR(LEN(AX95)&lt;2,ISNUMBER(MATCH(AX95,L_Placeholder,0))),BS95&lt;3),"INVALID – verifier missing or not a named person (a role such as QA / CSM is not a name)",IF(OR(AX95=AU95,AND(LEN(AU95)&gt;=4,ISNUMBER(SEARCH(AU95,AX95))),AND(LEN(AX95)&gt;=4,ISNUMBER(SEARCH(AX95,AU95)))),"INVALID – verifier must be a different, named person (not the PIC or a role)",IF(BH95=1,"INVALID – result not yet available (awaiting / TBC)",IF(BV95=1,"INVALID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future",IF(AND(ISNUMBER(BY95),AG95&lt;BY95),IF(H95="Physical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t="n">
        <f aca="false">IF(ISNA(MATCH(TRIM(S95),L_EvidenceType,0)),0,BZ95)</f>
        <v>0</v>
      </c>
      <c r="BM95" s="61" t="str">
        <f aca="false">SUBSTITUTE(SUBSTITUTE(SUBSTITUTE(SUBSTITUTE(SUBSTITUTE(SUBSTITUTE(SUBSTITUTE(SUBSTITUTE(SUBSTITUTE(LOWER(Z95&amp;""),"1","0"),"2","0"),"3","0"),"4","0"),"5","0"),"6","0"),"7","0"),"8","0"),"9","0")</f>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95,"jan",""),"feb",""),"mar",""),"apr",""),"may",""),"jun",""),"jul",""),"aug",""),"sep",""),"oct",""),"nov",""),"dec",""),"hrs",""),"hr",""),"lt",""),"utc",""),"am",""),"pm",""),"rev",""),"ver",""),"b","a"),"c","a"),"d","a"),"e","a"),"f","a"),"g","a"),"h","a"),"i","a"),"j","a"),"k","a"),"l","a"),"m","a"),"n","a"),"o","a"),"p","a"),"q","a"),"r","a"),"s","a"),"t","a"),"u","a"),"v","a"),"w","a"),"x","a"),"y","a"),"z","a")</f>
        <v/>
      </c>
      <c r="BO95" s="61" t="str">
        <f aca="false">SUBSTITUTE(SUBSTITUTE(SUBSTITUTE(SUBSTITUTE(SUBSTITUTE(SUBSTITUTE(SUBSTITUTE(SUBSTITUTE(SUBSTITUTE(LOWER(W95&amp;""),"1","0"),"2","0"),"3","0"),"4","0"),"5","0"),"6","0"),"7","0"),"8","0"),"9","0")</f>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c>
      <c r="BQ95" s="61" t="n">
        <f aca="false">IFERROR(IF(AND(ISERROR(SEARCH(" mh"," "&amp;LOWER(W95))),ISNA(MATCH(LEFT(TRIM(BP95),255),{"0000a","000a","00a","0000aa","000aa","00.00.0000","00/00/0000","00-00-0000","0000-00-00","00.00.00","00/00/00","00-00-00","0.00.0000","0/00/0000","0-00-0000"},0)),OR(SUMPRODUCT(--ISNUMBER(SEARCH({"a0","a-0","a_0","a/0","a.0","a#0","0a","0-a","0_a","0/a"},BP95)))&gt;0,ISNUMBER(SEARCH("000000",BP95)))),1,0),0)</f>
        <v>0</v>
      </c>
      <c r="BR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95,"supervisor",""),"inspector",""),"controller",""),"executive",""),"catering",""),"manager",""),"officer",""),"caterer",""),"station",""),"captain",""),"verified",""),"verifier",""),"checked",""),"senior",""),"leader",""),"cabin",""),"staff",""),"crew",""),"team",""),"duty",""),"lead",""),"head",""),"chef",""),"pasb",""),"mcat",""),"magcs",""),"qaqc",""),"ccic",""),"cic",""),"csm",""),"ops",""),"pic",""),"self",""),"qa",""),"qc",""),"by",""),"sr",""))</f>
        <v>0</v>
      </c>
      <c r="BS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95,"supervisor",""),"inspector",""),"controller",""),"executive",""),"catering",""),"manager",""),"officer",""),"caterer",""),"station",""),"captain",""),"verified",""),"verifier",""),"checked",""),"senior",""),"leader",""),"cabin",""),"staff",""),"crew",""),"team",""),"duty",""),"lead",""),"head",""),"chef",""),"pasb",""),"mcat",""),"magcs",""),"qaqc",""),"ccic",""),"cic",""),"csm",""),"ops",""),"pic",""),"self",""),"qa",""),"qc",""),"by",""),"sr",""))</f>
        <v>0</v>
      </c>
      <c r="BT95" s="61"/>
      <c r="BU95" s="61"/>
      <c r="BV95" s="61" t="n">
        <f aca="false">0</f>
        <v>0</v>
      </c>
      <c r="BW95" s="61"/>
      <c r="BX95" s="61"/>
      <c r="BY95" s="62" t="n">
        <f aca="false">Q95-T7EarlyD*24/24</f>
        <v>46284.6458333333</v>
      </c>
      <c r="BZ95" s="61" t="n">
        <f aca="false">IFERROR(IF(IF(TRIM(S95)="Link / file path",AND(LEN(TRIM(Z95))&gt;=5,SUMPRODUCT(--ISNUMBER(SEARCH({"http","www.","\\",":\",".pdf",".jpg",".jpeg",".png",".heic",".xls",".doc",".msg",".eml",".ppt",".txt",".zip"},Z95)))&gt;0),AND(ISERROR(FIND(" ",TRIM(Z95))),NOT(OR(LOWER(TRIM(Z95))=LOWER(Flights!$F$8),AND(LEFT(LOWER(TRIM(Z95)),2)="mh",(LEN(BN95)-LEN(SUBSTITUTE(BN95,"a","")))&lt;=2))),NOT(ISNUMBER(MATCH(LEFT(BN95,255),{"0000a","000a","00a","0000aa","000aa","00.00.0000","00/00/0000","00-00-0000","0000-00-00","00.00.00","00/00/00","00-00-00","0.00.0000","0/00/0000","0-00-0000"},0))),OR(AND((LEN(BN95)-LEN(SUBSTITUTE(BN95,"a","")))&gt;=1,(LEN(BN95)-LEN(SUBSTITUTE(BN95,"0","")))&gt;=2,SUMPRODUCT(--ISNUMBER(SEARCH({"a0","a-0","a_0","a/0","a.0","a#0","0a","0-a","0_a","0/a"},BN95)))&gt;0),AND((LEN(BN95)-LEN(SUBSTITUTE(BN95,"a","")))=0,(LEN(BN95)-LEN(SUBSTITUTE(BN95,"0","")))&gt;=5)))),1,0),0)</f>
        <v>0</v>
      </c>
    </row>
    <row r="96" customFormat="false" ht="39.75" hidden="false" customHeight="true" outlineLevel="0" collapsed="false">
      <c r="A96" s="57" t="s">
        <v>587</v>
      </c>
      <c r="B96" s="57" t="s">
        <v>218</v>
      </c>
      <c r="C96" s="57" t="str">
        <f aca="false">Flights!$F$8</f>
        <v>MH0088</v>
      </c>
      <c r="D96" s="58" t="n">
        <f aca="false">Flights!$D$8</f>
        <v>46305</v>
      </c>
      <c r="E96" s="57" t="str">
        <f aca="false">Flights!$G$8&amp;"-"&amp;Flights!$H$8</f>
        <v>KUL-NRT</v>
      </c>
      <c r="F96" s="57" t="str">
        <f aca="false">Flights!$K$8</f>
        <v>BC</v>
      </c>
      <c r="G96" s="57" t="s">
        <v>81</v>
      </c>
      <c r="H96" s="57" t="s">
        <v>378</v>
      </c>
      <c r="I96" s="57" t="s">
        <v>405</v>
      </c>
      <c r="J96" s="57" t="s">
        <v>406</v>
      </c>
      <c r="K96" s="67" t="s">
        <v>407</v>
      </c>
      <c r="L96" s="67" t="s">
        <v>382</v>
      </c>
      <c r="M96" s="67"/>
      <c r="N96" s="67" t="s">
        <v>383</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60"/>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open",IF(AND(NOT(OR(LEN(AZ96)&lt;15,ISNUMBER(MATCH(AZ96,L_Placeholder,0)))),BK96=0,NOT(OR(LEN(AU96)&lt;2,ISNUMBER(MATCH(AU96,L_Placeholder,0)))),NOT(OR(LEN(AX96)&lt;2,ISNUMBER(MATCH(AX96,L_Placeholder,0)))),TRIM(AE96)&lt;&gt;TRIM(T96)),"N/A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missing",IF(OR(OR(LEN(AU96)&lt;2,ISNUMBER(MATCH(AU96,L_Placeholder,0))),BR96&lt;3),"INVALID – PIC missing or not a named person (a role such as QA / CSM is not a name)",IF(OR(LEN(AV96)&lt;2,ISNUMBER(MATCH(AV96,L_Placeholder,0))),"INVALID – result / assessment missing",IF(OR(OR(LEN(AW96)&lt;3,ISNUMBER(MATCH(AW96,L_Placeholder,0))),SUMPRODUCT(--ISNUMBER(SEARCH(" "&amp;L_EvidencePhrase&amp;" ",BD96)))&gt;0,BI96=1),"INVALID – evidence missing, placeholder or not yet on file",IF(ISNA(MATCH(TRIM(S96),L_EvidenceType,0)),"INVALID – choose the evidence type from the list (column S)",IF(BL96=0,"INVALID – evidence ID must be the record's ID only (e.g. SF-2210, IMG_2231, 1045521), or a link / path for links",IF(OR(OR(LEN(AX96)&lt;2,ISNUMBER(MATCH(AX96,L_Placeholder,0))),BS96&lt;3),"INVALID – verifier missing or not a named person (a role such as QA / CSM is not a name)",IF(OR(AX96=AU96,AND(LEN(AU96)&gt;=4,ISNUMBER(SEARCH(AU96,AX96))),AND(LEN(AX96)&gt;=4,ISNUMBER(SEARCH(AX96,AU96)))),"INVALID – verifier must be a different, named person (not the PIC or a role)",IF(BH96=1,"INVALID – result not yet available (awaiting / TBC)",IF(BV96=1,"INVALID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future",IF(AND(ISNUMBER(BY96),AG96&lt;BY96),IF(H96="Physical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t="n">
        <f aca="false">IF(ISNA(MATCH(TRIM(S96),L_EvidenceType,0)),0,BZ96)</f>
        <v>0</v>
      </c>
      <c r="BM96" s="61" t="str">
        <f aca="false">SUBSTITUTE(SUBSTITUTE(SUBSTITUTE(SUBSTITUTE(SUBSTITUTE(SUBSTITUTE(SUBSTITUTE(SUBSTITUTE(SUBSTITUTE(LOWER(Z96&amp;""),"1","0"),"2","0"),"3","0"),"4","0"),"5","0"),"6","0"),"7","0"),"8","0"),"9","0")</f>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96,"jan",""),"feb",""),"mar",""),"apr",""),"may",""),"jun",""),"jul",""),"aug",""),"sep",""),"oct",""),"nov",""),"dec",""),"hrs",""),"hr",""),"lt",""),"utc",""),"am",""),"pm",""),"rev",""),"ver",""),"b","a"),"c","a"),"d","a"),"e","a"),"f","a"),"g","a"),"h","a"),"i","a"),"j","a"),"k","a"),"l","a"),"m","a"),"n","a"),"o","a"),"p","a"),"q","a"),"r","a"),"s","a"),"t","a"),"u","a"),"v","a"),"w","a"),"x","a"),"y","a"),"z","a")</f>
        <v/>
      </c>
      <c r="BO96" s="61" t="str">
        <f aca="false">SUBSTITUTE(SUBSTITUTE(SUBSTITUTE(SUBSTITUTE(SUBSTITUTE(SUBSTITUTE(SUBSTITUTE(SUBSTITUTE(SUBSTITUTE(LOWER(W96&amp;""),"1","0"),"2","0"),"3","0"),"4","0"),"5","0"),"6","0"),"7","0"),"8","0"),"9","0")</f>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c>
      <c r="BQ96" s="61" t="n">
        <f aca="false">IFERROR(IF(AND(ISERROR(SEARCH(" mh"," "&amp;LOWER(W96))),ISNA(MATCH(LEFT(TRIM(BP96),255),{"0000a","000a","00a","0000aa","000aa","00.00.0000","00/00/0000","00-00-0000","0000-00-00","00.00.00","00/00/00","00-00-00","0.00.0000","0/00/0000","0-00-0000"},0)),OR(SUMPRODUCT(--ISNUMBER(SEARCH({"a0","a-0","a_0","a/0","a.0","a#0","0a","0-a","0_a","0/a"},BP96)))&gt;0,ISNUMBER(SEARCH("000000",BP96)))),1,0),0)</f>
        <v>0</v>
      </c>
      <c r="BR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96,"supervisor",""),"inspector",""),"controller",""),"executive",""),"catering",""),"manager",""),"officer",""),"caterer",""),"station",""),"captain",""),"verified",""),"verifier",""),"checked",""),"senior",""),"leader",""),"cabin",""),"staff",""),"crew",""),"team",""),"duty",""),"lead",""),"head",""),"chef",""),"pasb",""),"mcat",""),"magcs",""),"qaqc",""),"ccic",""),"cic",""),"csm",""),"ops",""),"pic",""),"self",""),"qa",""),"qc",""),"by",""),"sr",""))</f>
        <v>0</v>
      </c>
      <c r="BS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96,"supervisor",""),"inspector",""),"controller",""),"executive",""),"catering",""),"manager",""),"officer",""),"caterer",""),"station",""),"captain",""),"verified",""),"verifier",""),"checked",""),"senior",""),"leader",""),"cabin",""),"staff",""),"crew",""),"team",""),"duty",""),"lead",""),"head",""),"chef",""),"pasb",""),"mcat",""),"magcs",""),"qaqc",""),"ccic",""),"cic",""),"csm",""),"ops",""),"pic",""),"self",""),"qa",""),"qc",""),"by",""),"sr",""))</f>
        <v>0</v>
      </c>
      <c r="BT96" s="61"/>
      <c r="BU96" s="61"/>
      <c r="BV96" s="61" t="n">
        <f aca="false">0</f>
        <v>0</v>
      </c>
      <c r="BW96" s="61"/>
      <c r="BX96" s="61"/>
      <c r="BY96" s="62" t="n">
        <f aca="false">Q96-T7EarlyD*24/24</f>
        <v>46284.6458333333</v>
      </c>
      <c r="BZ96" s="61" t="n">
        <f aca="false">IFERROR(IF(IF(TRIM(S96)="Link / file path",AND(LEN(TRIM(Z96))&gt;=5,SUMPRODUCT(--ISNUMBER(SEARCH({"http","www.","\\",":\",".pdf",".jpg",".jpeg",".png",".heic",".xls",".doc",".msg",".eml",".ppt",".txt",".zip"},Z96)))&gt;0),AND(ISERROR(FIND(" ",TRIM(Z96))),NOT(OR(LOWER(TRIM(Z96))=LOWER(Flights!$F$8),AND(LEFT(LOWER(TRIM(Z96)),2)="mh",(LEN(BN96)-LEN(SUBSTITUTE(BN96,"a","")))&lt;=2))),NOT(ISNUMBER(MATCH(LEFT(BN96,255),{"0000a","000a","00a","0000aa","000aa","00.00.0000","00/00/0000","00-00-0000","0000-00-00","00.00.00","00/00/00","00-00-00","0.00.0000","0/00/0000","0-00-0000"},0))),OR(AND((LEN(BN96)-LEN(SUBSTITUTE(BN96,"a","")))&gt;=1,(LEN(BN96)-LEN(SUBSTITUTE(BN96,"0","")))&gt;=2,SUMPRODUCT(--ISNUMBER(SEARCH({"a0","a-0","a_0","a/0","a.0","a#0","0a","0-a","0_a","0/a"},BN96)))&gt;0),AND((LEN(BN96)-LEN(SUBSTITUTE(BN96,"a","")))=0,(LEN(BN96)-LEN(SUBSTITUTE(BN96,"0","")))&gt;=5)))),1,0),0)</f>
        <v>0</v>
      </c>
    </row>
    <row r="97" customFormat="false" ht="39.75" hidden="false" customHeight="true" outlineLevel="0" collapsed="false">
      <c r="A97" s="57" t="s">
        <v>588</v>
      </c>
      <c r="B97" s="57" t="s">
        <v>218</v>
      </c>
      <c r="C97" s="57" t="str">
        <f aca="false">Flights!$F$8</f>
        <v>MH0088</v>
      </c>
      <c r="D97" s="58" t="n">
        <f aca="false">Flights!$D$8</f>
        <v>46305</v>
      </c>
      <c r="E97" s="57" t="str">
        <f aca="false">Flights!$G$8&amp;"-"&amp;Flights!$H$8</f>
        <v>KUL-NRT</v>
      </c>
      <c r="F97" s="57" t="str">
        <f aca="false">Flights!$K$8</f>
        <v>BC</v>
      </c>
      <c r="G97" s="57" t="s">
        <v>81</v>
      </c>
      <c r="H97" s="57" t="s">
        <v>378</v>
      </c>
      <c r="I97" s="57" t="s">
        <v>405</v>
      </c>
      <c r="J97" s="57" t="s">
        <v>409</v>
      </c>
      <c r="K97" s="67" t="s">
        <v>407</v>
      </c>
      <c r="L97" s="67" t="s">
        <v>382</v>
      </c>
      <c r="M97" s="67"/>
      <c r="N97" s="67" t="s">
        <v>383</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60"/>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open",IF(AND(NOT(OR(LEN(AZ97)&lt;15,ISNUMBER(MATCH(AZ97,L_Placeholder,0)))),BK97=0,NOT(OR(LEN(AU97)&lt;2,ISNUMBER(MATCH(AU97,L_Placeholder,0)))),NOT(OR(LEN(AX97)&lt;2,ISNUMBER(MATCH(AX97,L_Placeholder,0)))),TRIM(AE97)&lt;&gt;TRIM(T97)),"N/A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missing",IF(OR(OR(LEN(AU97)&lt;2,ISNUMBER(MATCH(AU97,L_Placeholder,0))),BR97&lt;3),"INVALID – PIC missing or not a named person (a role such as QA / CSM is not a name)",IF(OR(LEN(AV97)&lt;2,ISNUMBER(MATCH(AV97,L_Placeholder,0))),"INVALID – result / assessment missing",IF(OR(OR(LEN(AW97)&lt;3,ISNUMBER(MATCH(AW97,L_Placeholder,0))),SUMPRODUCT(--ISNUMBER(SEARCH(" "&amp;L_EvidencePhrase&amp;" ",BD97)))&gt;0,BI97=1),"INVALID – evidence missing, placeholder or not yet on file",IF(ISNA(MATCH(TRIM(S97),L_EvidenceType,0)),"INVALID – choose the evidence type from the list (column S)",IF(BL97=0,"INVALID – evidence ID must be the record's ID only (e.g. SF-2210, IMG_2231, 1045521), or a link / path for links",IF(OR(OR(LEN(AX97)&lt;2,ISNUMBER(MATCH(AX97,L_Placeholder,0))),BS97&lt;3),"INVALID – verifier missing or not a named person (a role such as QA / CSM is not a name)",IF(OR(AX97=AU97,AND(LEN(AU97)&gt;=4,ISNUMBER(SEARCH(AU97,AX97))),AND(LEN(AX97)&gt;=4,ISNUMBER(SEARCH(AX97,AU97)))),"INVALID – verifier must be a different, named person (not the PIC or a role)",IF(BH97=1,"INVALID – result not yet available (awaiting / TBC)",IF(BV97=1,"INVALID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future",IF(AND(ISNUMBER(BY97),AG97&lt;BY97),IF(H97="Physical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t="n">
        <f aca="false">IF(ISNA(MATCH(TRIM(S97),L_EvidenceType,0)),0,BZ97)</f>
        <v>0</v>
      </c>
      <c r="BM97" s="61" t="str">
        <f aca="false">SUBSTITUTE(SUBSTITUTE(SUBSTITUTE(SUBSTITUTE(SUBSTITUTE(SUBSTITUTE(SUBSTITUTE(SUBSTITUTE(SUBSTITUTE(LOWER(Z97&amp;""),"1","0"),"2","0"),"3","0"),"4","0"),"5","0"),"6","0"),"7","0"),"8","0"),"9","0")</f>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97,"jan",""),"feb",""),"mar",""),"apr",""),"may",""),"jun",""),"jul",""),"aug",""),"sep",""),"oct",""),"nov",""),"dec",""),"hrs",""),"hr",""),"lt",""),"utc",""),"am",""),"pm",""),"rev",""),"ver",""),"b","a"),"c","a"),"d","a"),"e","a"),"f","a"),"g","a"),"h","a"),"i","a"),"j","a"),"k","a"),"l","a"),"m","a"),"n","a"),"o","a"),"p","a"),"q","a"),"r","a"),"s","a"),"t","a"),"u","a"),"v","a"),"w","a"),"x","a"),"y","a"),"z","a")</f>
        <v/>
      </c>
      <c r="BO97" s="61" t="str">
        <f aca="false">SUBSTITUTE(SUBSTITUTE(SUBSTITUTE(SUBSTITUTE(SUBSTITUTE(SUBSTITUTE(SUBSTITUTE(SUBSTITUTE(SUBSTITUTE(LOWER(W97&amp;""),"1","0"),"2","0"),"3","0"),"4","0"),"5","0"),"6","0"),"7","0"),"8","0"),"9","0")</f>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c>
      <c r="BQ97" s="61" t="n">
        <f aca="false">IFERROR(IF(AND(ISERROR(SEARCH(" mh"," "&amp;LOWER(W97))),ISNA(MATCH(LEFT(TRIM(BP97),255),{"0000a","000a","00a","0000aa","000aa","00.00.0000","00/00/0000","00-00-0000","0000-00-00","00.00.00","00/00/00","00-00-00","0.00.0000","0/00/0000","0-00-0000"},0)),OR(SUMPRODUCT(--ISNUMBER(SEARCH({"a0","a-0","a_0","a/0","a.0","a#0","0a","0-a","0_a","0/a"},BP97)))&gt;0,ISNUMBER(SEARCH("000000",BP97)))),1,0),0)</f>
        <v>0</v>
      </c>
      <c r="BR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97,"supervisor",""),"inspector",""),"controller",""),"executive",""),"catering",""),"manager",""),"officer",""),"caterer",""),"station",""),"captain",""),"verified",""),"verifier",""),"checked",""),"senior",""),"leader",""),"cabin",""),"staff",""),"crew",""),"team",""),"duty",""),"lead",""),"head",""),"chef",""),"pasb",""),"mcat",""),"magcs",""),"qaqc",""),"ccic",""),"cic",""),"csm",""),"ops",""),"pic",""),"self",""),"qa",""),"qc",""),"by",""),"sr",""))</f>
        <v>0</v>
      </c>
      <c r="BS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97,"supervisor",""),"inspector",""),"controller",""),"executive",""),"catering",""),"manager",""),"officer",""),"caterer",""),"station",""),"captain",""),"verified",""),"verifier",""),"checked",""),"senior",""),"leader",""),"cabin",""),"staff",""),"crew",""),"team",""),"duty",""),"lead",""),"head",""),"chef",""),"pasb",""),"mcat",""),"magcs",""),"qaqc",""),"ccic",""),"cic",""),"csm",""),"ops",""),"pic",""),"self",""),"qa",""),"qc",""),"by",""),"sr",""))</f>
        <v>0</v>
      </c>
      <c r="BT97" s="61"/>
      <c r="BU97" s="61"/>
      <c r="BV97" s="61" t="n">
        <f aca="false">0</f>
        <v>0</v>
      </c>
      <c r="BW97" s="61"/>
      <c r="BX97" s="61"/>
      <c r="BY97" s="62" t="n">
        <f aca="false">Q97-T7EarlyD*24/24</f>
        <v>46284.6458333333</v>
      </c>
      <c r="BZ97" s="61" t="n">
        <f aca="false">IFERROR(IF(IF(TRIM(S97)="Link / file path",AND(LEN(TRIM(Z97))&gt;=5,SUMPRODUCT(--ISNUMBER(SEARCH({"http","www.","\\",":\",".pdf",".jpg",".jpeg",".png",".heic",".xls",".doc",".msg",".eml",".ppt",".txt",".zip"},Z97)))&gt;0),AND(ISERROR(FIND(" ",TRIM(Z97))),NOT(OR(LOWER(TRIM(Z97))=LOWER(Flights!$F$8),AND(LEFT(LOWER(TRIM(Z97)),2)="mh",(LEN(BN97)-LEN(SUBSTITUTE(BN97,"a","")))&lt;=2))),NOT(ISNUMBER(MATCH(LEFT(BN97,255),{"0000a","000a","00a","0000aa","000aa","00.00.0000","00/00/0000","00-00-0000","0000-00-00","00.00.00","00/00/00","00-00-00","0.00.0000","0/00/0000","0-00-0000"},0))),OR(AND((LEN(BN97)-LEN(SUBSTITUTE(BN97,"a","")))&gt;=1,(LEN(BN97)-LEN(SUBSTITUTE(BN97,"0","")))&gt;=2,SUMPRODUCT(--ISNUMBER(SEARCH({"a0","a-0","a_0","a/0","a.0","a#0","0a","0-a","0_a","0/a"},BN97)))&gt;0),AND((LEN(BN97)-LEN(SUBSTITUTE(BN97,"a","")))=0,(LEN(BN97)-LEN(SUBSTITUTE(BN97,"0","")))&gt;=5)))),1,0),0)</f>
        <v>0</v>
      </c>
    </row>
    <row r="98" customFormat="false" ht="39.75" hidden="false" customHeight="true" outlineLevel="0" collapsed="false">
      <c r="A98" s="57" t="s">
        <v>589</v>
      </c>
      <c r="B98" s="57" t="s">
        <v>218</v>
      </c>
      <c r="C98" s="57" t="str">
        <f aca="false">Flights!$F$8</f>
        <v>MH0088</v>
      </c>
      <c r="D98" s="58" t="n">
        <f aca="false">Flights!$D$8</f>
        <v>46305</v>
      </c>
      <c r="E98" s="57" t="str">
        <f aca="false">Flights!$G$8&amp;"-"&amp;Flights!$H$8</f>
        <v>KUL-NRT</v>
      </c>
      <c r="F98" s="57" t="str">
        <f aca="false">Flights!$K$8</f>
        <v>BC</v>
      </c>
      <c r="G98" s="57" t="s">
        <v>81</v>
      </c>
      <c r="H98" s="57" t="s">
        <v>378</v>
      </c>
      <c r="I98" s="57" t="s">
        <v>411</v>
      </c>
      <c r="J98" s="57" t="s">
        <v>412</v>
      </c>
      <c r="K98" s="67" t="s">
        <v>590</v>
      </c>
      <c r="L98" s="67" t="s">
        <v>591</v>
      </c>
      <c r="M98" s="67"/>
      <c r="N98" s="67" t="s">
        <v>383</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60"/>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open",IF(AND(NOT(OR(LEN(AZ98)&lt;15,ISNUMBER(MATCH(AZ98,L_Placeholder,0)))),BK98=0,NOT(OR(LEN(AU98)&lt;2,ISNUMBER(MATCH(AU98,L_Placeholder,0)))),NOT(OR(LEN(AX98)&lt;2,ISNUMBER(MATCH(AX98,L_Placeholder,0)))),TRIM(AE98)&lt;&gt;TRIM(T98)),"N/A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missing",IF(OR(OR(LEN(AU98)&lt;2,ISNUMBER(MATCH(AU98,L_Placeholder,0))),BR98&lt;3),"INVALID – PIC missing or not a named person (a role such as QA / CSM is not a name)",IF(OR(LEN(AV98)&lt;2,ISNUMBER(MATCH(AV98,L_Placeholder,0))),"INVALID – result / assessment missing",IF(OR(OR(LEN(AW98)&lt;3,ISNUMBER(MATCH(AW98,L_Placeholder,0))),SUMPRODUCT(--ISNUMBER(SEARCH(" "&amp;L_EvidencePhrase&amp;" ",BD98)))&gt;0,BI98=1),"INVALID – evidence missing, placeholder or not yet on file",IF(ISNA(MATCH(TRIM(S98),L_EvidenceType,0)),"INVALID – choose the evidence type from the list (column S)",IF(BL98=0,"INVALID – evidence ID must be the record's ID only (e.g. SF-2210, IMG_2231, 1045521), or a link / path for links",IF(OR(OR(LEN(AX98)&lt;2,ISNUMBER(MATCH(AX98,L_Placeholder,0))),BS98&lt;3),"INVALID – verifier missing or not a named person (a role such as QA / CSM is not a name)",IF(OR(AX98=AU98,AND(LEN(AU98)&gt;=4,ISNUMBER(SEARCH(AU98,AX98))),AND(LEN(AX98)&gt;=4,ISNUMBER(SEARCH(AX98,AU98)))),"INVALID – verifier must be a different, named person (not the PIC or a role)",IF(BH98=1,"INVALID – result not yet available (awaiting / TBC)",IF(BV98=1,"INVALID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future",IF(AND(ISNUMBER(BY98),AG98&lt;BY98),IF(H98="Physical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")))/(LEN(L_PendNeg)+1))+SUMPRODUCT((LEN(BC98)-LEN(SUBSTITUTE(BC98," "&amp;L_PendPrep&amp;" "," ")))/(LEN(L_PendPrep)+1)),1,0),1)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")))/(LEN(L_PendNeg)+1))+SUMPRODUCT((LEN(BE98)-LEN(SUBSTITUTE(BE98," "&amp;L_PendPrep&amp;" "," ")))/(LEN(L_PendPrep)+1)),1,0),1)</f>
        <v>0</v>
      </c>
      <c r="BK98" s="61" t="n">
        <f aca="false">IFERROR(IF(SUMPRODUCT((LEN(BF98)-LEN(SUBSTITUTE(BF98," "&amp;L_PendStrict&amp;" "," ")))/(LEN(L_PendStrict)+1))&gt;SUMPRODUCT((LEN(BF98)-LEN(SUBSTITUTE(BF98," "&amp;L_PendNeg&amp;" "," ")))/(LEN(L_PendNeg)+1)),1,0),1)</f>
        <v>0</v>
      </c>
      <c r="BL98" s="61" t="n">
        <f aca="false">IF(ISNA(MATCH(TRIM(S98),L_EvidenceType,0)),0,BZ98)</f>
        <v>0</v>
      </c>
      <c r="BM98" s="61" t="str">
        <f aca="false">SUBSTITUTE(SUBSTITUTE(SUBSTITUTE(SUBSTITUTE(SUBSTITUTE(SUBSTITUTE(SUBSTITUTE(SUBSTITUTE(SUBSTITUTE(LOWER(Z98&amp;""),"1","0"),"2","0"),"3","0"),"4","0"),"5","0"),"6","0"),"7","0"),"8","0"),"9","0")</f>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98,"jan",""),"feb",""),"mar",""),"apr",""),"may",""),"jun",""),"jul",""),"aug",""),"sep",""),"oct",""),"nov",""),"dec",""),"hrs",""),"hr",""),"lt",""),"utc",""),"am",""),"pm",""),"rev",""),"ver",""),"b","a"),"c","a"),"d","a"),"e","a"),"f","a"),"g","a"),"h","a"),"i","a"),"j","a"),"k","a"),"l","a"),"m","a"),"n","a"),"o","a"),"p","a"),"q","a"),"r","a"),"s","a"),"t","a"),"u","a"),"v","a"),"w","a"),"x","a"),"y","a"),"z","a")</f>
        <v/>
      </c>
      <c r="BO98" s="61" t="str">
        <f aca="false">SUBSTITUTE(SUBSTITUTE(SUBSTITUTE(SUBSTITUTE(SUBSTITUTE(SUBSTITUTE(SUBSTITUTE(SUBSTITUTE(SUBSTITUTE(LOWER(W98&amp;""),"1","0"),"2","0"),"3","0"),"4","0"),"5","0"),"6","0"),"7","0"),"8","0"),"9","0")</f>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c>
      <c r="BQ98" s="61" t="n">
        <f aca="false">IFERROR(IF(AND(ISERROR(SEARCH(" mh"," "&amp;LOWER(W98))),ISNA(MATCH(LEFT(TRIM(BP98),255),{"0000a","000a","00a","0000aa","000aa","00.00.0000","00/00/0000","00-00-0000","0000-00-00","00.00.00","00/00/00","00-00-00","0.00.0000","0/00/0000","0-00-0000"},0)),OR(SUMPRODUCT(--ISNUMBER(SEARCH({"a0","a-0","a_0","a/0","a.0","a#0","0a","0-a","0_a","0/a"},BP98)))&gt;0,ISNUMBER(SEARCH("000000",BP98)))),1,0),0)</f>
        <v>0</v>
      </c>
      <c r="BR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98,"supervisor",""),"inspector",""),"controller",""),"executive",""),"catering",""),"manager",""),"officer",""),"caterer",""),"station",""),"captain",""),"verified",""),"verifier",""),"checked",""),"senior",""),"leader",""),"cabin",""),"staff",""),"crew",""),"team",""),"duty",""),"lead",""),"head",""),"chef",""),"pasb",""),"mcat",""),"magcs",""),"qaqc",""),"ccic",""),"cic",""),"csm",""),"ops",""),"pic",""),"self",""),"qa",""),"qc",""),"by",""),"sr",""))</f>
        <v>0</v>
      </c>
      <c r="BS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98,"supervisor",""),"inspector",""),"controller",""),"executive",""),"catering",""),"manager",""),"officer",""),"caterer",""),"station",""),"captain",""),"verified",""),"verifier",""),"checked",""),"senior",""),"leader",""),"cabin",""),"staff",""),"crew",""),"team",""),"duty",""),"lead",""),"head",""),"chef",""),"pasb",""),"mcat",""),"magcs",""),"qaqc",""),"ccic",""),"cic",""),"csm",""),"ops",""),"pic",""),"self",""),"qa",""),"qc",""),"by",""),"sr",""))</f>
        <v>0</v>
      </c>
      <c r="BT98" s="61"/>
      <c r="BU98" s="61"/>
      <c r="BV98" s="61" t="n">
        <f aca="false">0</f>
        <v>0</v>
      </c>
      <c r="BW98" s="61"/>
      <c r="BX98" s="61"/>
      <c r="BY98" s="62" t="n">
        <f aca="false">Q98-T7EarlyD*24/24</f>
        <v>46284.6458333333</v>
      </c>
      <c r="BZ98" s="61" t="n">
        <f aca="false">IFERROR(IF(IF(TRIM(S98)="Link / file path",AND(LEN(TRIM(Z98))&gt;=5,SUMPRODUCT(--ISNUMBER(SEARCH({"http","www.","\\",":\",".pdf",".jpg",".jpeg",".png",".heic",".xls",".doc",".msg",".eml",".ppt",".txt",".zip"},Z98)))&gt;0),AND(ISERROR(FIND(" ",TRIM(Z98))),NOT(OR(LOWER(TRIM(Z98))=LOWER(Flights!$F$8),AND(LEFT(LOWER(TRIM(Z98)),2)="mh",(LEN(BN98)-LEN(SUBSTITUTE(BN98,"a","")))&lt;=2))),NOT(ISNUMBER(MATCH(LEFT(BN98,255),{"0000a","000a","00a","0000aa","000aa","00.00.0000","00/00/0000","00-00-0000","0000-00-00","00.00.00","00/00/00","00-00-00","0.00.0000","0/00/0000","0-00-0000"},0))),OR(AND((LEN(BN98)-LEN(SUBSTITUTE(BN98,"a","")))&gt;=1,(LEN(BN98)-LEN(SUBSTITUTE(BN98,"0","")))&gt;=2,SUMPRODUCT(--ISNUMBER(SEARCH({"a0","a-0","a_0","a/0","a.0","a#0","0a","0-a","0_a","0/a"},BN98)))&gt;0),AND((LEN(BN98)-LEN(SUBSTITUTE(BN98,"a","")))=0,(LEN(BN98)-LEN(SUBSTITUTE(BN98,"0","")))&gt;=5)))),1,0),0)</f>
        <v>0</v>
      </c>
    </row>
    <row r="99" customFormat="false" ht="39.75" hidden="false" customHeight="true" outlineLevel="0" collapsed="false">
      <c r="A99" s="57" t="s">
        <v>592</v>
      </c>
      <c r="B99" s="57" t="s">
        <v>218</v>
      </c>
      <c r="C99" s="57" t="str">
        <f aca="false">Flights!$F$8</f>
        <v>MH0088</v>
      </c>
      <c r="D99" s="58" t="n">
        <f aca="false">Flights!$D$8</f>
        <v>46305</v>
      </c>
      <c r="E99" s="57" t="str">
        <f aca="false">Flights!$G$8&amp;"-"&amp;Flights!$H$8</f>
        <v>KUL-NRT</v>
      </c>
      <c r="F99" s="57" t="str">
        <f aca="false">Flights!$K$8</f>
        <v>BC</v>
      </c>
      <c r="G99" s="57" t="s">
        <v>83</v>
      </c>
      <c r="H99" s="57" t="s">
        <v>378</v>
      </c>
      <c r="I99" s="57" t="s">
        <v>379</v>
      </c>
      <c r="J99" s="57" t="s">
        <v>416</v>
      </c>
      <c r="K99" s="67" t="s">
        <v>417</v>
      </c>
      <c r="L99" s="67" t="s">
        <v>418</v>
      </c>
      <c r="M99" s="67"/>
      <c r="N99" s="67" t="s">
        <v>383</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60"/>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open",IF(AND(NOT(OR(LEN(AZ99)&lt;15,ISNUMBER(MATCH(AZ99,L_Placeholder,0)))),BK99=0,NOT(OR(LEN(AU99)&lt;2,ISNUMBER(MATCH(AU99,L_Placeholder,0)))),NOT(OR(LEN(AX99)&lt;2,ISNUMBER(MATCH(AX99,L_Placeholder,0)))),TRIM(AE99)&lt;&gt;TRIM(T99)),"N/A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missing",IF(OR(OR(LEN(AU99)&lt;2,ISNUMBER(MATCH(AU99,L_Placeholder,0))),BR99&lt;3),"INVALID – PIC missing or not a named person (a role such as QA / CSM is not a name)",IF(OR(LEN(AV99)&lt;2,ISNUMBER(MATCH(AV99,L_Placeholder,0))),"INVALID – result / assessment missing",IF(OR(OR(LEN(AW99)&lt;3,ISNUMBER(MATCH(AW99,L_Placeholder,0))),SUMPRODUCT(--ISNUMBER(SEARCH(" "&amp;L_EvidencePhrase&amp;" ",BD99)))&gt;0,BI99=1),"INVALID – evidence missing, placeholder or not yet on file",IF(ISNA(MATCH(TRIM(S99),L_EvidenceType,0)),"INVALID – choose the evidence type from the list (column S)",IF(BL99=0,"INVALID – evidence ID must be the record's ID only (e.g. SF-2210, IMG_2231, 1045521), or a link / path for links",IF(OR(OR(LEN(AX99)&lt;2,ISNUMBER(MATCH(AX99,L_Placeholder,0))),BS99&lt;3),"INVALID – verifier missing or not a named person (a role such as QA / CSM is not a name)",IF(OR(AX99=AU99,AND(LEN(AU99)&gt;=4,ISNUMBER(SEARCH(AU99,AX99))),AND(LEN(AX99)&gt;=4,ISNUMBER(SEARCH(AX99,AU99)))),"INVALID – verifier must be a different, named person (not the PIC or a role)",IF(BH99=1,"INVALID – result not yet available (awaiting / TBC)",IF(BV99=1,"INVALID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future",IF(AND(ISNUMBER(BY99),AG99&lt;BY99),IF(H99="Physical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")))/(LEN(L_PendNeg)+1))+SUMPRODUCT((LEN(BC99)-LEN(SUBSTITUTE(BC99," "&amp;L_PendPrep&amp;" "," ")))/(LEN(L_PendPrep)+1)),1,0),1)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")))/(LEN(L_PendNeg)+1))+SUMPRODUCT((LEN(BE99)-LEN(SUBSTITUTE(BE99," "&amp;L_PendPrep&amp;" "," ")))/(LEN(L_PendPrep)+1)),1,0),1)</f>
        <v>0</v>
      </c>
      <c r="BK99" s="61" t="n">
        <f aca="false">IFERROR(IF(SUMPRODUCT((LEN(BF99)-LEN(SUBSTITUTE(BF99," "&amp;L_PendStrict&amp;" "," ")))/(LEN(L_PendStrict)+1))&gt;SUMPRODUCT((LEN(BF99)-LEN(SUBSTITUTE(BF99," "&amp;L_PendNeg&amp;" "," ")))/(LEN(L_PendNeg)+1)),1,0),1)</f>
        <v>0</v>
      </c>
      <c r="BL99" s="61" t="n">
        <f aca="false">IF(ISNA(MATCH(TRIM(S99),L_EvidenceType,0)),0,BZ99)</f>
        <v>0</v>
      </c>
      <c r="BM99" s="61" t="str">
        <f aca="false">SUBSTITUTE(SUBSTITUTE(SUBSTITUTE(SUBSTITUTE(SUBSTITUTE(SUBSTITUTE(SUBSTITUTE(SUBSTITUTE(SUBSTITUTE(LOWER(Z99&amp;""),"1","0"),"2","0"),"3","0"),"4","0"),"5","0"),"6","0"),"7","0"),"8","0"),"9","0")</f>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99,"jan",""),"feb",""),"mar",""),"apr",""),"may",""),"jun",""),"jul",""),"aug",""),"sep",""),"oct",""),"nov",""),"dec",""),"hrs",""),"hr",""),"lt",""),"utc",""),"am",""),"pm",""),"rev",""),"ver",""),"b","a"),"c","a"),"d","a"),"e","a"),"f","a"),"g","a"),"h","a"),"i","a"),"j","a"),"k","a"),"l","a"),"m","a"),"n","a"),"o","a"),"p","a"),"q","a"),"r","a"),"s","a"),"t","a"),"u","a"),"v","a"),"w","a"),"x","a"),"y","a"),"z","a")</f>
        <v/>
      </c>
      <c r="BO99" s="61" t="str">
        <f aca="false">SUBSTITUTE(SUBSTITUTE(SUBSTITUTE(SUBSTITUTE(SUBSTITUTE(SUBSTITUTE(SUBSTITUTE(SUBSTITUTE(SUBSTITUTE(LOWER(W99&amp;""),"1","0"),"2","0"),"3","0"),"4","0"),"5","0"),"6","0"),"7","0"),"8","0"),"9","0")</f>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c>
      <c r="BQ99" s="61" t="n">
        <f aca="false">IFERROR(IF(AND(ISERROR(SEARCH(" mh"," "&amp;LOWER(W99))),ISNA(MATCH(LEFT(TRIM(BP99),255),{"0000a","000a","00a","0000aa","000aa","00.00.0000","00/00/0000","00-00-0000","0000-00-00","00.00.00","00/00/00","00-00-00","0.00.0000","0/00/0000","0-00-0000"},0)),OR(SUMPRODUCT(--ISNUMBER(SEARCH({"a0","a-0","a_0","a/0","a.0","a#0","0a","0-a","0_a","0/a"},BP99)))&gt;0,ISNUMBER(SEARCH("000000",BP99)))),1,0),0)</f>
        <v>0</v>
      </c>
      <c r="BR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99,"supervisor",""),"inspector",""),"controller",""),"executive",""),"catering",""),"manager",""),"officer",""),"caterer",""),"station",""),"captain",""),"verified",""),"verifier",""),"checked",""),"senior",""),"leader",""),"cabin",""),"staff",""),"crew",""),"team",""),"duty",""),"lead",""),"head",""),"chef",""),"pasb",""),"mcat",""),"magcs",""),"qaqc",""),"ccic",""),"cic",""),"csm",""),"ops",""),"pic",""),"self",""),"qa",""),"qc",""),"by",""),"sr",""))</f>
        <v>0</v>
      </c>
      <c r="BS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99,"supervisor",""),"inspector",""),"controller",""),"executive",""),"catering",""),"manager",""),"officer",""),"caterer",""),"station",""),"captain",""),"verified",""),"verifier",""),"checked",""),"senior",""),"leader",""),"cabin",""),"staff",""),"crew",""),"team",""),"duty",""),"lead",""),"head",""),"chef",""),"pasb",""),"mcat",""),"magcs",""),"qaqc",""),"ccic",""),"cic",""),"csm",""),"ops",""),"pic",""),"self",""),"qa",""),"qc",""),"by",""),"sr",""))</f>
        <v>0</v>
      </c>
      <c r="BT99" s="61"/>
      <c r="BU99" s="61"/>
      <c r="BV99" s="61" t="n">
        <f aca="false">0</f>
        <v>0</v>
      </c>
      <c r="BW99" s="61"/>
      <c r="BX99" s="61"/>
      <c r="BY99" s="62" t="n">
        <f aca="false">Q99-T24EarlyH/24</f>
        <v>46303.6458333333</v>
      </c>
      <c r="BZ99" s="61" t="n">
        <f aca="false">IFERROR(IF(IF(TRIM(S99)="Link / file path",AND(LEN(TRIM(Z99))&gt;=5,SUMPRODUCT(--ISNUMBER(SEARCH({"http","www.","\\",":\",".pdf",".jpg",".jpeg",".png",".heic",".xls",".doc",".msg",".eml",".ppt",".txt",".zip"},Z99)))&gt;0),AND(ISERROR(FIND(" ",TRIM(Z99))),NOT(OR(LOWER(TRIM(Z99))=LOWER(Flights!$F$8),AND(LEFT(LOWER(TRIM(Z99)),2)="mh",(LEN(BN99)-LEN(SUBSTITUTE(BN99,"a","")))&lt;=2))),NOT(ISNUMBER(MATCH(LEFT(BN99,255),{"0000a","000a","00a","0000aa","000aa","00.00.0000","00/00/0000","00-00-0000","0000-00-00","00.00.00","00/00/00","00-00-00","0.00.0000","0/00/0000","0-00-0000"},0))),OR(AND((LEN(BN99)-LEN(SUBSTITUTE(BN99,"a","")))&gt;=1,(LEN(BN99)-LEN(SUBSTITUTE(BN99,"0","")))&gt;=2,SUMPRODUCT(--ISNUMBER(SEARCH({"a0","a-0","a_0","a/0","a.0","a#0","0a","0-a","0_a","0/a"},BN99)))&gt;0),AND((LEN(BN99)-LEN(SUBSTITUTE(BN99,"a","")))=0,(LEN(BN99)-LEN(SUBSTITUTE(BN99,"0","")))&gt;=5)))),1,0),0)</f>
        <v>0</v>
      </c>
    </row>
    <row r="100" customFormat="false" ht="39.75" hidden="false" customHeight="true" outlineLevel="0" collapsed="false">
      <c r="A100" s="57" t="s">
        <v>593</v>
      </c>
      <c r="B100" s="57" t="s">
        <v>218</v>
      </c>
      <c r="C100" s="57" t="str">
        <f aca="false">Flights!$F$8</f>
        <v>MH0088</v>
      </c>
      <c r="D100" s="58" t="n">
        <f aca="false">Flights!$D$8</f>
        <v>46305</v>
      </c>
      <c r="E100" s="57" t="str">
        <f aca="false">Flights!$G$8&amp;"-"&amp;Flights!$H$8</f>
        <v>KUL-NRT</v>
      </c>
      <c r="F100" s="57" t="str">
        <f aca="false">Flights!$K$8</f>
        <v>BC</v>
      </c>
      <c r="G100" s="57" t="s">
        <v>420</v>
      </c>
      <c r="H100" s="57" t="s">
        <v>378</v>
      </c>
      <c r="I100" s="57" t="s">
        <v>379</v>
      </c>
      <c r="J100" s="57" t="s">
        <v>421</v>
      </c>
      <c r="K100" s="67"/>
      <c r="L100" s="67" t="s">
        <v>422</v>
      </c>
      <c r="M100" s="67"/>
      <c r="N100" s="67" t="s">
        <v>383</v>
      </c>
      <c r="O100" s="67" t="s">
        <v>423</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60"/>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open",IF(AND(NOT(OR(LEN(AZ100)&lt;15,ISNUMBER(MATCH(AZ100,L_Placeholder,0)))),BK100=0,NOT(OR(LEN(AU100)&lt;2,ISNUMBER(MATCH(AU100,L_Placeholder,0)))),NOT(OR(LEN(AX100)&lt;2,ISNUMBER(MATCH(AX100,L_Placeholder,0)))),TRIM(AE100)&lt;&gt;TRIM(T100)),"N/A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missing",IF(OR(OR(LEN(AU100)&lt;2,ISNUMBER(MATCH(AU100,L_Placeholder,0))),BR100&lt;3),"INVALID – PIC missing or not a named person (a role such as QA / CSM is not a name)",IF(OR(LEN(AV100)&lt;2,ISNUMBER(MATCH(AV100,L_Placeholder,0))),"INVALID – result / assessment missing",IF(OR(OR(LEN(AW100)&lt;3,ISNUMBER(MATCH(AW100,L_Placeholder,0))),SUMPRODUCT(--ISNUMBER(SEARCH(" "&amp;L_EvidencePhrase&amp;" ",BD100)))&gt;0,BI100=1),"INVALID – evidence missing, placeholder or not yet on file",IF(ISNA(MATCH(TRIM(S100),L_EvidenceType,0)),"INVALID – choose the evidence type from the list (column S)",IF(BL100=0,"INVALID – evidence ID must be the record's ID only (e.g. SF-2210, IMG_2231, 1045521), or a link / path for links",IF(OR(OR(LEN(AX100)&lt;2,ISNUMBER(MATCH(AX100,L_Placeholder,0))),BS100&lt;3),"INVALID – verifier missing or not a named person (a role such as QA / CSM is not a name)",IF(OR(AX100=AU100,AND(LEN(AU100)&gt;=4,ISNUMBER(SEARCH(AU100,AX100))),AND(LEN(AX100)&gt;=4,ISNUMBER(SEARCH(AX100,AU100)))),"INVALID – verifier must be a different, named person (not the PIC or a role)",IF(BH100=1,"INVALID – result not yet available (awaiting / TBC)",IF(BV100=1,"INVALID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future",IF(AND(ISNUMBER(BY100),AG100&lt;BY100),IF(H100="Physical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")))/(LEN(L_PendNeg)+1))+SUMPRODUCT((LEN(BC100)-LEN(SUBSTITUTE(BC100," "&amp;L_PendPrep&amp;" "," ")))/(LEN(L_PendPrep)+1)),1,0),1)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")))/(LEN(L_PendNeg)+1))+SUMPRODUCT((LEN(BE100)-LEN(SUBSTITUTE(BE100," "&amp;L_PendPrep&amp;" "," ")))/(LEN(L_PendPrep)+1)),1,0),1)</f>
        <v>0</v>
      </c>
      <c r="BK100" s="61" t="n">
        <f aca="false">IFERROR(IF(SUMPRODUCT((LEN(BF100)-LEN(SUBSTITUTE(BF100," "&amp;L_PendStrict&amp;" "," ")))/(LEN(L_PendStrict)+1))&gt;SUMPRODUCT((LEN(BF100)-LEN(SUBSTITUTE(BF100," "&amp;L_PendNeg&amp;" "," ")))/(LEN(L_PendNeg)+1)),1,0),1)</f>
        <v>0</v>
      </c>
      <c r="BL100" s="61" t="n">
        <f aca="false">IF(ISNA(MATCH(TRIM(S100),L_EvidenceType,0)),0,BZ100)</f>
        <v>0</v>
      </c>
      <c r="BM100" s="61" t="str">
        <f aca="false">SUBSTITUTE(SUBSTITUTE(SUBSTITUTE(SUBSTITUTE(SUBSTITUTE(SUBSTITUTE(SUBSTITUTE(SUBSTITUTE(SUBSTITUTE(LOWER(Z100&amp;""),"1","0"),"2","0"),"3","0"),"4","0"),"5","0"),"6","0"),"7","0"),"8","0"),"9","0")</f>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100,"jan",""),"feb",""),"mar",""),"apr",""),"may",""),"jun",""),"jul",""),"aug",""),"sep",""),"oct",""),"nov",""),"dec",""),"hrs",""),"hr",""),"lt",""),"utc",""),"am",""),"pm",""),"rev",""),"ver",""),"b","a"),"c","a"),"d","a"),"e","a"),"f","a"),"g","a"),"h","a"),"i","a"),"j","a"),"k","a"),"l","a"),"m","a"),"n","a"),"o","a"),"p","a"),"q","a"),"r","a"),"s","a"),"t","a"),"u","a"),"v","a"),"w","a"),"x","a"),"y","a"),"z","a")</f>
        <v/>
      </c>
      <c r="BO100" s="61" t="str">
        <f aca="false">SUBSTITUTE(SUBSTITUTE(SUBSTITUTE(SUBSTITUTE(SUBSTITUTE(SUBSTITUTE(SUBSTITUTE(SUBSTITUTE(SUBSTITUTE(LOWER(W100&amp;""),"1","0"),"2","0"),"3","0"),"4","0"),"5","0"),"6","0"),"7","0"),"8","0"),"9","0")</f>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c>
      <c r="BQ100" s="61" t="n">
        <f aca="false">IFERROR(IF(AND(ISERROR(SEARCH(" mh"," "&amp;LOWER(W100))),ISNA(MATCH(LEFT(TRIM(BP100),255),{"0000a","000a","00a","0000aa","000aa","00.00.0000","00/00/0000","00-00-0000","0000-00-00","00.00.00","00/00/00","00-00-00","0.00.0000","0/00/0000","0-00-0000"},0)),OR(SUMPRODUCT(--ISNUMBER(SEARCH({"a0","a-0","a_0","a/0","a.0","a#0","0a","0-a","0_a","0/a"},BP100)))&gt;0,ISNUMBER(SEARCH("000000",BP100)))),1,0),0)</f>
        <v>0</v>
      </c>
      <c r="BR1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100,"supervisor",""),"inspector",""),"controller",""),"executive",""),"catering",""),"manager",""),"officer",""),"caterer",""),"station",""),"captain",""),"verified",""),"verifier",""),"checked",""),"senior",""),"leader",""),"cabin",""),"staff",""),"crew",""),"team",""),"duty",""),"lead",""),"head",""),"chef",""),"pasb",""),"mcat",""),"magcs",""),"qaqc",""),"ccic",""),"cic",""),"csm",""),"ops",""),"pic",""),"self",""),"qa",""),"qc",""),"by",""),"sr",""))</f>
        <v>0</v>
      </c>
      <c r="BS1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100,"supervisor",""),"inspector",""),"controller",""),"executive",""),"catering",""),"manager",""),"officer",""),"caterer",""),"station",""),"captain",""),"verified",""),"verifier",""),"checked",""),"senior",""),"leader",""),"cabin",""),"staff",""),"crew",""),"team",""),"duty",""),"lead",""),"head",""),"chef",""),"pasb",""),"mcat",""),"magcs",""),"qaqc",""),"ccic",""),"cic",""),"csm",""),"ops",""),"pic",""),"self",""),"qa",""),"qc",""),"by",""),"sr",""))</f>
        <v>0</v>
      </c>
      <c r="BT100" s="61"/>
      <c r="BU100" s="61"/>
      <c r="BV100" s="61" t="n">
        <f aca="false">0</f>
        <v>0</v>
      </c>
      <c r="BW100" s="61"/>
      <c r="BX100" s="61"/>
      <c r="BY100" s="62" t="n">
        <f aca="false">Q100-T12EarlyH/24</f>
        <v>46304.6458333333</v>
      </c>
      <c r="BZ100" s="61" t="n">
        <f aca="false">IFERROR(IF(IF(TRIM(S100)="Link / file path",AND(LEN(TRIM(Z100))&gt;=5,SUMPRODUCT(--ISNUMBER(SEARCH({"http","www.","\\",":\",".pdf",".jpg",".jpeg",".png",".heic",".xls",".doc",".msg",".eml",".ppt",".txt",".zip"},Z100)))&gt;0),AND(ISERROR(FIND(" ",TRIM(Z100))),NOT(OR(LOWER(TRIM(Z100))=LOWER(Flights!$F$8),AND(LEFT(LOWER(TRIM(Z100)),2)="mh",(LEN(BN100)-LEN(SUBSTITUTE(BN100,"a","")))&lt;=2))),NOT(ISNUMBER(MATCH(LEFT(BN100,255),{"0000a","000a","00a","0000aa","000aa","00.00.0000","00/00/0000","00-00-0000","0000-00-00","00.00.00","00/00/00","00-00-00","0.00.0000","0/00/0000","0-00-0000"},0))),OR(AND((LEN(BN100)-LEN(SUBSTITUTE(BN100,"a","")))&gt;=1,(LEN(BN100)-LEN(SUBSTITUTE(BN100,"0","")))&gt;=2,SUMPRODUCT(--ISNUMBER(SEARCH({"a0","a-0","a_0","a/0","a.0","a#0","0a","0-a","0_a","0/a"},BN100)))&gt;0),AND((LEN(BN100)-LEN(SUBSTITUTE(BN100,"a","")))=0,(LEN(BN100)-LEN(SUBSTITUTE(BN100,"0","")))&gt;=5)))),1,0),0)</f>
        <v>0</v>
      </c>
    </row>
    <row r="101" customFormat="false" ht="39.75" hidden="false" customHeight="true" outlineLevel="0" collapsed="false">
      <c r="A101" s="57" t="s">
        <v>594</v>
      </c>
      <c r="B101" s="57" t="s">
        <v>218</v>
      </c>
      <c r="C101" s="57" t="str">
        <f aca="false">Flights!$F$8</f>
        <v>MH0088</v>
      </c>
      <c r="D101" s="58" t="n">
        <f aca="false">Flights!$D$8</f>
        <v>46305</v>
      </c>
      <c r="E101" s="57" t="str">
        <f aca="false">Flights!$G$8&amp;"-"&amp;Flights!$H$8</f>
        <v>KUL-NRT</v>
      </c>
      <c r="F101" s="57" t="str">
        <f aca="false">Flights!$K$8</f>
        <v>BC</v>
      </c>
      <c r="G101" s="57" t="s">
        <v>420</v>
      </c>
      <c r="H101" s="57" t="s">
        <v>378</v>
      </c>
      <c r="I101" s="57" t="s">
        <v>379</v>
      </c>
      <c r="J101" s="57" t="s">
        <v>425</v>
      </c>
      <c r="K101" s="67" t="s">
        <v>426</v>
      </c>
      <c r="L101" s="67" t="s">
        <v>422</v>
      </c>
      <c r="M101" s="67"/>
      <c r="N101" s="67" t="s">
        <v>383</v>
      </c>
      <c r="O101" s="67" t="s">
        <v>423</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60"/>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open",IF(AND(NOT(OR(LEN(AZ101)&lt;15,ISNUMBER(MATCH(AZ101,L_Placeholder,0)))),BK101=0,NOT(OR(LEN(AU101)&lt;2,ISNUMBER(MATCH(AU101,L_Placeholder,0)))),NOT(OR(LEN(AX101)&lt;2,ISNUMBER(MATCH(AX101,L_Placeholder,0)))),TRIM(AE101)&lt;&gt;TRIM(T101)),"N/A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missing",IF(OR(OR(LEN(AU101)&lt;2,ISNUMBER(MATCH(AU101,L_Placeholder,0))),BR101&lt;3),"INVALID – PIC missing or not a named person (a role such as QA / CSM is not a name)",IF(OR(LEN(AV101)&lt;2,ISNUMBER(MATCH(AV101,L_Placeholder,0))),"INVALID – result / assessment missing",IF(OR(OR(LEN(AW101)&lt;3,ISNUMBER(MATCH(AW101,L_Placeholder,0))),SUMPRODUCT(--ISNUMBER(SEARCH(" "&amp;L_EvidencePhrase&amp;" ",BD101)))&gt;0,BI101=1),"INVALID – evidence missing, placeholder or not yet on file",IF(ISNA(MATCH(TRIM(S101),L_EvidenceType,0)),"INVALID – choose the evidence type from the list (column S)",IF(BL101=0,"INVALID – evidence ID must be the record's ID only (e.g. SF-2210, IMG_2231, 1045521), or a link / path for links",IF(OR(OR(LEN(AX101)&lt;2,ISNUMBER(MATCH(AX101,L_Placeholder,0))),BS101&lt;3),"INVALID – verifier missing or not a named person (a role such as QA / CSM is not a name)",IF(OR(AX101=AU101,AND(LEN(AU101)&gt;=4,ISNUMBER(SEARCH(AU101,AX101))),AND(LEN(AX101)&gt;=4,ISNUMBER(SEARCH(AX101,AU101)))),"INVALID – verifier must be a different, named person (not the PIC or a role)",IF(BH101=1,"INVALID – result not yet available (awaiting / TBC)",IF(BV101=1,"INVALID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future",IF(AND(ISNUMBER(BY101),AG101&lt;BY101),IF(H101="Physical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")))/(LEN(L_PendNeg)+1))+SUMPRODUCT((LEN(BC101)-LEN(SUBSTITUTE(BC101," "&amp;L_PendPrep&amp;" "," ")))/(LEN(L_PendPrep)+1)),1,0),1)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")))/(LEN(L_PendNeg)+1))+SUMPRODUCT((LEN(BE101)-LEN(SUBSTITUTE(BE101," "&amp;L_PendPrep&amp;" "," ")))/(LEN(L_PendPrep)+1)),1,0),1)</f>
        <v>0</v>
      </c>
      <c r="BK101" s="61" t="n">
        <f aca="false">IFERROR(IF(SUMPRODUCT((LEN(BF101)-LEN(SUBSTITUTE(BF101," "&amp;L_PendStrict&amp;" "," ")))/(LEN(L_PendStrict)+1))&gt;SUMPRODUCT((LEN(BF101)-LEN(SUBSTITUTE(BF101," "&amp;L_PendNeg&amp;" "," ")))/(LEN(L_PendNeg)+1)),1,0),1)</f>
        <v>0</v>
      </c>
      <c r="BL101" s="61" t="n">
        <f aca="false">IF(ISNA(MATCH(TRIM(S101),L_EvidenceType,0)),0,BZ101)</f>
        <v>0</v>
      </c>
      <c r="BM101" s="61" t="str">
        <f aca="false">SUBSTITUTE(SUBSTITUTE(SUBSTITUTE(SUBSTITUTE(SUBSTITUTE(SUBSTITUTE(SUBSTITUTE(SUBSTITUTE(SUBSTITUTE(LOWER(Z101&amp;""),"1","0"),"2","0"),"3","0"),"4","0"),"5","0"),"6","0"),"7","0"),"8","0"),"9","0")</f>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101,"jan",""),"feb",""),"mar",""),"apr",""),"may",""),"jun",""),"jul",""),"aug",""),"sep",""),"oct",""),"nov",""),"dec",""),"hrs",""),"hr",""),"lt",""),"utc",""),"am",""),"pm",""),"rev",""),"ver",""),"b","a"),"c","a"),"d","a"),"e","a"),"f","a"),"g","a"),"h","a"),"i","a"),"j","a"),"k","a"),"l","a"),"m","a"),"n","a"),"o","a"),"p","a"),"q","a"),"r","a"),"s","a"),"t","a"),"u","a"),"v","a"),"w","a"),"x","a"),"y","a"),"z","a")</f>
        <v/>
      </c>
      <c r="BO101" s="61" t="str">
        <f aca="false">SUBSTITUTE(SUBSTITUTE(SUBSTITUTE(SUBSTITUTE(SUBSTITUTE(SUBSTITUTE(SUBSTITUTE(SUBSTITUTE(SUBSTITUTE(LOWER(W101&amp;""),"1","0"),"2","0"),"3","0"),"4","0"),"5","0"),"6","0"),"7","0"),"8","0"),"9","0")</f>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c>
      <c r="BQ101" s="61" t="n">
        <f aca="false">IFERROR(IF(AND(ISERROR(SEARCH(" mh"," "&amp;LOWER(W101))),ISNA(MATCH(LEFT(TRIM(BP101),255),{"0000a","000a","00a","0000aa","000aa","00.00.0000","00/00/0000","00-00-0000","0000-00-00","00.00.00","00/00/00","00-00-00","0.00.0000","0/00/0000","0-00-0000"},0)),OR(SUMPRODUCT(--ISNUMBER(SEARCH({"a0","a-0","a_0","a/0","a.0","a#0","0a","0-a","0_a","0/a"},BP101)))&gt;0,ISNUMBER(SEARCH("000000",BP101)))),1,0),0)</f>
        <v>0</v>
      </c>
      <c r="BR1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101,"supervisor",""),"inspector",""),"controller",""),"executive",""),"catering",""),"manager",""),"officer",""),"caterer",""),"station",""),"captain",""),"verified",""),"verifier",""),"checked",""),"senior",""),"leader",""),"cabin",""),"staff",""),"crew",""),"team",""),"duty",""),"lead",""),"head",""),"chef",""),"pasb",""),"mcat",""),"magcs",""),"qaqc",""),"ccic",""),"cic",""),"csm",""),"ops",""),"pic",""),"self",""),"qa",""),"qc",""),"by",""),"sr",""))</f>
        <v>0</v>
      </c>
      <c r="BS1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101,"supervisor",""),"inspector",""),"controller",""),"executive",""),"catering",""),"manager",""),"officer",""),"caterer",""),"station",""),"captain",""),"verified",""),"verifier",""),"checked",""),"senior",""),"leader",""),"cabin",""),"staff",""),"crew",""),"team",""),"duty",""),"lead",""),"head",""),"chef",""),"pasb",""),"mcat",""),"magcs",""),"qaqc",""),"ccic",""),"cic",""),"csm",""),"ops",""),"pic",""),"self",""),"qa",""),"qc",""),"by",""),"sr",""))</f>
        <v>0</v>
      </c>
      <c r="BT101" s="61"/>
      <c r="BU101" s="61"/>
      <c r="BV101" s="61" t="n">
        <f aca="false">0</f>
        <v>0</v>
      </c>
      <c r="BW101" s="61"/>
      <c r="BX101" s="61"/>
      <c r="BY101" s="62" t="n">
        <f aca="false">Q101-T12EarlyH/24</f>
        <v>46304.6458333333</v>
      </c>
      <c r="BZ101" s="61" t="n">
        <f aca="false">IFERROR(IF(IF(TRIM(S101)="Link / file path",AND(LEN(TRIM(Z101))&gt;=5,SUMPRODUCT(--ISNUMBER(SEARCH({"http","www.","\\",":\",".pdf",".jpg",".jpeg",".png",".heic",".xls",".doc",".msg",".eml",".ppt",".txt",".zip"},Z101)))&gt;0),AND(ISERROR(FIND(" ",TRIM(Z101))),NOT(OR(LOWER(TRIM(Z101))=LOWER(Flights!$F$8),AND(LEFT(LOWER(TRIM(Z101)),2)="mh",(LEN(BN101)-LEN(SUBSTITUTE(BN101,"a","")))&lt;=2))),NOT(ISNUMBER(MATCH(LEFT(BN101,255),{"0000a","000a","00a","0000aa","000aa","00.00.0000","00/00/0000","00-00-0000","0000-00-00","00.00.00","00/00/00","00-00-00","0.00.0000","0/00/0000","0-00-0000"},0))),OR(AND((LEN(BN101)-LEN(SUBSTITUTE(BN101,"a","")))&gt;=1,(LEN(BN101)-LEN(SUBSTITUTE(BN101,"0","")))&gt;=2,SUMPRODUCT(--ISNUMBER(SEARCH({"a0","a-0","a_0","a/0","a.0","a#0","0a","0-a","0_a","0/a"},BN101)))&gt;0),AND((LEN(BN101)-LEN(SUBSTITUTE(BN101,"a","")))=0,(LEN(BN101)-LEN(SUBSTITUTE(BN101,"0","")))&gt;=5)))),1,0),0)</f>
        <v>0</v>
      </c>
    </row>
    <row r="102" customFormat="false" ht="39.75" hidden="false" customHeight="true" outlineLevel="0" collapsed="false">
      <c r="A102" s="57" t="s">
        <v>595</v>
      </c>
      <c r="B102" s="57" t="s">
        <v>218</v>
      </c>
      <c r="C102" s="57" t="str">
        <f aca="false">Flights!$F$8</f>
        <v>MH0088</v>
      </c>
      <c r="D102" s="58" t="n">
        <f aca="false">Flights!$D$8</f>
        <v>46305</v>
      </c>
      <c r="E102" s="57" t="str">
        <f aca="false">Flights!$G$8&amp;"-"&amp;Flights!$H$8</f>
        <v>KUL-NRT</v>
      </c>
      <c r="F102" s="57" t="str">
        <f aca="false">Flights!$K$8</f>
        <v>BC</v>
      </c>
      <c r="G102" s="57" t="s">
        <v>420</v>
      </c>
      <c r="H102" s="57" t="s">
        <v>378</v>
      </c>
      <c r="I102" s="57" t="s">
        <v>428</v>
      </c>
      <c r="J102" s="57" t="s">
        <v>429</v>
      </c>
      <c r="K102" s="67"/>
      <c r="L102" s="67" t="s">
        <v>422</v>
      </c>
      <c r="M102" s="67"/>
      <c r="N102" s="67" t="s">
        <v>383</v>
      </c>
      <c r="O102" s="67" t="s">
        <v>423</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60"/>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open",IF(AND(NOT(OR(LEN(AZ102)&lt;15,ISNUMBER(MATCH(AZ102,L_Placeholder,0)))),BK102=0,NOT(OR(LEN(AU102)&lt;2,ISNUMBER(MATCH(AU102,L_Placeholder,0)))),NOT(OR(LEN(AX102)&lt;2,ISNUMBER(MATCH(AX102,L_Placeholder,0)))),TRIM(AE102)&lt;&gt;TRIM(T102)),"N/A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missing",IF(OR(OR(LEN(AU102)&lt;2,ISNUMBER(MATCH(AU102,L_Placeholder,0))),BR102&lt;3),"INVALID – PIC missing or not a named person (a role such as QA / CSM is not a name)",IF(OR(LEN(AV102)&lt;2,ISNUMBER(MATCH(AV102,L_Placeholder,0))),"INVALID – result / assessment missing",IF(OR(OR(LEN(AW102)&lt;3,ISNUMBER(MATCH(AW102,L_Placeholder,0))),SUMPRODUCT(--ISNUMBER(SEARCH(" "&amp;L_EvidencePhrase&amp;" ",BD102)))&gt;0,BI102=1),"INVALID – evidence missing, placeholder or not yet on file",IF(ISNA(MATCH(TRIM(S102),L_EvidenceType,0)),"INVALID – choose the evidence type from the list (column S)",IF(BL102=0,"INVALID – evidence ID must be the record's ID only (e.g. SF-2210, IMG_2231, 1045521), or a link / path for links",IF(OR(OR(LEN(AX102)&lt;2,ISNUMBER(MATCH(AX102,L_Placeholder,0))),BS102&lt;3),"INVALID – verifier missing or not a named person (a role such as QA / CSM is not a name)",IF(OR(AX102=AU102,AND(LEN(AU102)&gt;=4,ISNUMBER(SEARCH(AU102,AX102))),AND(LEN(AX102)&gt;=4,ISNUMBER(SEARCH(AX102,AU102)))),"INVALID – verifier must be a different, named person (not the PIC or a role)",IF(BH102=1,"INVALID – result not yet available (awaiting / TBC)",IF(BV102=1,"INVALID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future",IF(AND(ISNUMBER(BY102),AG102&lt;BY102),IF(H102="Physical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")))/(LEN(L_PendNeg)+1))+SUMPRODUCT((LEN(BC102)-LEN(SUBSTITUTE(BC102," "&amp;L_PendPrep&amp;" "," ")))/(LEN(L_PendPrep)+1)),1,0),1)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")))/(LEN(L_PendNeg)+1))+SUMPRODUCT((LEN(BE102)-LEN(SUBSTITUTE(BE102," "&amp;L_PendPrep&amp;" "," ")))/(LEN(L_PendPrep)+1)),1,0),1)</f>
        <v>0</v>
      </c>
      <c r="BK102" s="61" t="n">
        <f aca="false">IFERROR(IF(SUMPRODUCT((LEN(BF102)-LEN(SUBSTITUTE(BF102," "&amp;L_PendStrict&amp;" "," ")))/(LEN(L_PendStrict)+1))&gt;SUMPRODUCT((LEN(BF102)-LEN(SUBSTITUTE(BF102," "&amp;L_PendNeg&amp;" "," ")))/(LEN(L_PendNeg)+1)),1,0),1)</f>
        <v>0</v>
      </c>
      <c r="BL102" s="61" t="n">
        <f aca="false">IF(ISNA(MATCH(TRIM(S102),L_EvidenceType,0)),0,BZ102)</f>
        <v>0</v>
      </c>
      <c r="BM102" s="61" t="str">
        <f aca="false">SUBSTITUTE(SUBSTITUTE(SUBSTITUTE(SUBSTITUTE(SUBSTITUTE(SUBSTITUTE(SUBSTITUTE(SUBSTITUTE(SUBSTITUTE(LOWER(Z102&amp;""),"1","0"),"2","0"),"3","0"),"4","0"),"5","0"),"6","0"),"7","0"),"8","0"),"9","0")</f>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102,"jan",""),"feb",""),"mar",""),"apr",""),"may",""),"jun",""),"jul",""),"aug",""),"sep",""),"oct",""),"nov",""),"dec",""),"hrs",""),"hr",""),"lt",""),"utc",""),"am",""),"pm",""),"rev",""),"ver",""),"b","a"),"c","a"),"d","a"),"e","a"),"f","a"),"g","a"),"h","a"),"i","a"),"j","a"),"k","a"),"l","a"),"m","a"),"n","a"),"o","a"),"p","a"),"q","a"),"r","a"),"s","a"),"t","a"),"u","a"),"v","a"),"w","a"),"x","a"),"y","a"),"z","a")</f>
        <v/>
      </c>
      <c r="BO102" s="61" t="str">
        <f aca="false">SUBSTITUTE(SUBSTITUTE(SUBSTITUTE(SUBSTITUTE(SUBSTITUTE(SUBSTITUTE(SUBSTITUTE(SUBSTITUTE(SUBSTITUTE(LOWER(W102&amp;""),"1","0"),"2","0"),"3","0"),"4","0"),"5","0"),"6","0"),"7","0"),"8","0"),"9","0")</f>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c>
      <c r="BQ102" s="61" t="n">
        <f aca="false">IFERROR(IF(AND(ISERROR(SEARCH(" mh"," "&amp;LOWER(W102))),ISNA(MATCH(LEFT(TRIM(BP102),255),{"0000a","000a","00a","0000aa","000aa","00.00.0000","00/00/0000","00-00-0000","0000-00-00","00.00.00","00/00/00","00-00-00","0.00.0000","0/00/0000","0-00-0000"},0)),OR(SUMPRODUCT(--ISNUMBER(SEARCH({"a0","a-0","a_0","a/0","a.0","a#0","0a","0-a","0_a","0/a"},BP102)))&gt;0,ISNUMBER(SEARCH("000000",BP102)))),1,0),0)</f>
        <v>0</v>
      </c>
      <c r="BR1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102,"supervisor",""),"inspector",""),"controller",""),"executive",""),"catering",""),"manager",""),"officer",""),"caterer",""),"station",""),"captain",""),"verified",""),"verifier",""),"checked",""),"senior",""),"leader",""),"cabin",""),"staff",""),"crew",""),"team",""),"duty",""),"lead",""),"head",""),"chef",""),"pasb",""),"mcat",""),"magcs",""),"qaqc",""),"ccic",""),"cic",""),"csm",""),"ops",""),"pic",""),"self",""),"qa",""),"qc",""),"by",""),"sr",""))</f>
        <v>0</v>
      </c>
      <c r="BS1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102,"supervisor",""),"inspector",""),"controller",""),"executive",""),"catering",""),"manager",""),"officer",""),"caterer",""),"station",""),"captain",""),"verified",""),"verifier",""),"checked",""),"senior",""),"leader",""),"cabin",""),"staff",""),"crew",""),"team",""),"duty",""),"lead",""),"head",""),"chef",""),"pasb",""),"mcat",""),"magcs",""),"qaqc",""),"ccic",""),"cic",""),"csm",""),"ops",""),"pic",""),"self",""),"qa",""),"qc",""),"by",""),"sr",""))</f>
        <v>0</v>
      </c>
      <c r="BT102" s="61"/>
      <c r="BU102" s="61"/>
      <c r="BV102" s="61" t="n">
        <f aca="false">0</f>
        <v>0</v>
      </c>
      <c r="BW102" s="61"/>
      <c r="BX102" s="61"/>
      <c r="BY102" s="62" t="n">
        <f aca="false">Q102-T12EarlyH/24</f>
        <v>46304.6458333333</v>
      </c>
      <c r="BZ102" s="61" t="n">
        <f aca="false">IFERROR(IF(IF(TRIM(S102)="Link / file path",AND(LEN(TRIM(Z102))&gt;=5,SUMPRODUCT(--ISNUMBER(SEARCH({"http","www.","\\",":\",".pdf",".jpg",".jpeg",".png",".heic",".xls",".doc",".msg",".eml",".ppt",".txt",".zip"},Z102)))&gt;0),AND(ISERROR(FIND(" ",TRIM(Z102))),NOT(OR(LOWER(TRIM(Z102))=LOWER(Flights!$F$8),AND(LEFT(LOWER(TRIM(Z102)),2)="mh",(LEN(BN102)-LEN(SUBSTITUTE(BN102,"a","")))&lt;=2))),NOT(ISNUMBER(MATCH(LEFT(BN102,255),{"0000a","000a","00a","0000aa","000aa","00.00.0000","00/00/0000","00-00-0000","0000-00-00","00.00.00","00/00/00","00-00-00","0.00.0000","0/00/0000","0-00-0000"},0))),OR(AND((LEN(BN102)-LEN(SUBSTITUTE(BN102,"a","")))&gt;=1,(LEN(BN102)-LEN(SUBSTITUTE(BN102,"0","")))&gt;=2,SUMPRODUCT(--ISNUMBER(SEARCH({"a0","a-0","a_0","a/0","a.0","a#0","0a","0-a","0_a","0/a"},BN102)))&gt;0),AND((LEN(BN102)-LEN(SUBSTITUTE(BN102,"a","")))=0,(LEN(BN102)-LEN(SUBSTITUTE(BN102,"0","")))&gt;=5)))),1,0),0)</f>
        <v>0</v>
      </c>
    </row>
    <row r="103" customFormat="false" ht="39.75" hidden="false" customHeight="true" outlineLevel="0" collapsed="false">
      <c r="A103" s="57" t="s">
        <v>596</v>
      </c>
      <c r="B103" s="57" t="s">
        <v>218</v>
      </c>
      <c r="C103" s="57" t="str">
        <f aca="false">Flights!$F$8</f>
        <v>MH0088</v>
      </c>
      <c r="D103" s="58" t="n">
        <f aca="false">Flights!$D$8</f>
        <v>46305</v>
      </c>
      <c r="E103" s="57" t="str">
        <f aca="false">Flights!$G$8&amp;"-"&amp;Flights!$H$8</f>
        <v>KUL-NRT</v>
      </c>
      <c r="F103" s="57" t="str">
        <f aca="false">Flights!$K$8</f>
        <v>BC</v>
      </c>
      <c r="G103" s="57" t="s">
        <v>420</v>
      </c>
      <c r="H103" s="57" t="s">
        <v>378</v>
      </c>
      <c r="I103" s="57" t="s">
        <v>428</v>
      </c>
      <c r="J103" s="57" t="s">
        <v>431</v>
      </c>
      <c r="K103" s="67"/>
      <c r="L103" s="67" t="s">
        <v>422</v>
      </c>
      <c r="M103" s="67"/>
      <c r="N103" s="67" t="s">
        <v>383</v>
      </c>
      <c r="O103" s="67" t="s">
        <v>423</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60"/>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open",IF(AND(NOT(OR(LEN(AZ103)&lt;15,ISNUMBER(MATCH(AZ103,L_Placeholder,0)))),BK103=0,NOT(OR(LEN(AU103)&lt;2,ISNUMBER(MATCH(AU103,L_Placeholder,0)))),NOT(OR(LEN(AX103)&lt;2,ISNUMBER(MATCH(AX103,L_Placeholder,0)))),TRIM(AE103)&lt;&gt;TRIM(T103)),"N/A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missing",IF(OR(OR(LEN(AU103)&lt;2,ISNUMBER(MATCH(AU103,L_Placeholder,0))),BR103&lt;3),"INVALID – PIC missing or not a named person (a role such as QA / CSM is not a name)",IF(OR(LEN(AV103)&lt;2,ISNUMBER(MATCH(AV103,L_Placeholder,0))),"INVALID – result / assessment missing",IF(OR(OR(LEN(AW103)&lt;3,ISNUMBER(MATCH(AW103,L_Placeholder,0))),SUMPRODUCT(--ISNUMBER(SEARCH(" "&amp;L_EvidencePhrase&amp;" ",BD103)))&gt;0,BI103=1),"INVALID – evidence missing, placeholder or not yet on file",IF(ISNA(MATCH(TRIM(S103),L_EvidenceType,0)),"INVALID – choose the evidence type from the list (column S)",IF(BL103=0,"INVALID – evidence ID must be the record's ID only (e.g. SF-2210, IMG_2231, 1045521), or a link / path for links",IF(OR(OR(LEN(AX103)&lt;2,ISNUMBER(MATCH(AX103,L_Placeholder,0))),BS103&lt;3),"INVALID – verifier missing or not a named person (a role such as QA / CSM is not a name)",IF(OR(AX103=AU103,AND(LEN(AU103)&gt;=4,ISNUMBER(SEARCH(AU103,AX103))),AND(LEN(AX103)&gt;=4,ISNUMBER(SEARCH(AX103,AU103)))),"INVALID – verifier must be a different, named person (not the PIC or a role)",IF(BH103=1,"INVALID – result not yet available (awaiting / TBC)",IF(BV103=1,"INVALID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future",IF(AND(ISNUMBER(BY103),AG103&lt;BY103),IF(H103="Physical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")))/(LEN(L_PendNeg)+1))+SUMPRODUCT((LEN(BC103)-LEN(SUBSTITUTE(BC103," "&amp;L_PendPrep&amp;" "," ")))/(LEN(L_PendPrep)+1)),1,0),1)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")))/(LEN(L_PendNeg)+1))+SUMPRODUCT((LEN(BE103)-LEN(SUBSTITUTE(BE103," "&amp;L_PendPrep&amp;" "," ")))/(LEN(L_PendPrep)+1)),1,0),1)</f>
        <v>0</v>
      </c>
      <c r="BK103" s="61" t="n">
        <f aca="false">IFERROR(IF(SUMPRODUCT((LEN(BF103)-LEN(SUBSTITUTE(BF103," "&amp;L_PendStrict&amp;" "," ")))/(LEN(L_PendStrict)+1))&gt;SUMPRODUCT((LEN(BF103)-LEN(SUBSTITUTE(BF103," "&amp;L_PendNeg&amp;" "," ")))/(LEN(L_PendNeg)+1)),1,0),1)</f>
        <v>0</v>
      </c>
      <c r="BL103" s="61" t="n">
        <f aca="false">IF(ISNA(MATCH(TRIM(S103),L_EvidenceType,0)),0,BZ103)</f>
        <v>0</v>
      </c>
      <c r="BM103" s="61" t="str">
        <f aca="false">SUBSTITUTE(SUBSTITUTE(SUBSTITUTE(SUBSTITUTE(SUBSTITUTE(SUBSTITUTE(SUBSTITUTE(SUBSTITUTE(SUBSTITUTE(LOWER(Z103&amp;""),"1","0"),"2","0"),"3","0"),"4","0"),"5","0"),"6","0"),"7","0"),"8","0"),"9","0")</f>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103,"jan",""),"feb",""),"mar",""),"apr",""),"may",""),"jun",""),"jul",""),"aug",""),"sep",""),"oct",""),"nov",""),"dec",""),"hrs",""),"hr",""),"lt",""),"utc",""),"am",""),"pm",""),"rev",""),"ver",""),"b","a"),"c","a"),"d","a"),"e","a"),"f","a"),"g","a"),"h","a"),"i","a"),"j","a"),"k","a"),"l","a"),"m","a"),"n","a"),"o","a"),"p","a"),"q","a"),"r","a"),"s","a"),"t","a"),"u","a"),"v","a"),"w","a"),"x","a"),"y","a"),"z","a")</f>
        <v/>
      </c>
      <c r="BO103" s="61" t="str">
        <f aca="false">SUBSTITUTE(SUBSTITUTE(SUBSTITUTE(SUBSTITUTE(SUBSTITUTE(SUBSTITUTE(SUBSTITUTE(SUBSTITUTE(SUBSTITUTE(LOWER(W103&amp;""),"1","0"),"2","0"),"3","0"),"4","0"),"5","0"),"6","0"),"7","0"),"8","0"),"9","0")</f>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c>
      <c r="BQ103" s="61" t="n">
        <f aca="false">IFERROR(IF(AND(ISERROR(SEARCH(" mh"," "&amp;LOWER(W103))),ISNA(MATCH(LEFT(TRIM(BP103),255),{"0000a","000a","00a","0000aa","000aa","00.00.0000","00/00/0000","00-00-0000","0000-00-00","00.00.00","00/00/00","00-00-00","0.00.0000","0/00/0000","0-00-0000"},0)),OR(SUMPRODUCT(--ISNUMBER(SEARCH({"a0","a-0","a_0","a/0","a.0","a#0","0a","0-a","0_a","0/a"},BP103)))&gt;0,ISNUMBER(SEARCH("000000",BP103)))),1,0),0)</f>
        <v>0</v>
      </c>
      <c r="BR1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103,"supervisor",""),"inspector",""),"controller",""),"executive",""),"catering",""),"manager",""),"officer",""),"caterer",""),"station",""),"captain",""),"verified",""),"verifier",""),"checked",""),"senior",""),"leader",""),"cabin",""),"staff",""),"crew",""),"team",""),"duty",""),"lead",""),"head",""),"chef",""),"pasb",""),"mcat",""),"magcs",""),"qaqc",""),"ccic",""),"cic",""),"csm",""),"ops",""),"pic",""),"self",""),"qa",""),"qc",""),"by",""),"sr",""))</f>
        <v>0</v>
      </c>
      <c r="BS1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103,"supervisor",""),"inspector",""),"controller",""),"executive",""),"catering",""),"manager",""),"officer",""),"caterer",""),"station",""),"captain",""),"verified",""),"verifier",""),"checked",""),"senior",""),"leader",""),"cabin",""),"staff",""),"crew",""),"team",""),"duty",""),"lead",""),"head",""),"chef",""),"pasb",""),"mcat",""),"magcs",""),"qaqc",""),"ccic",""),"cic",""),"csm",""),"ops",""),"pic",""),"self",""),"qa",""),"qc",""),"by",""),"sr",""))</f>
        <v>0</v>
      </c>
      <c r="BT103" s="61"/>
      <c r="BU103" s="61"/>
      <c r="BV103" s="61" t="n">
        <f aca="false">0</f>
        <v>0</v>
      </c>
      <c r="BW103" s="61"/>
      <c r="BX103" s="61"/>
      <c r="BY103" s="62" t="n">
        <f aca="false">Q103-T12EarlyH/24</f>
        <v>46304.6458333333</v>
      </c>
      <c r="BZ103" s="61" t="n">
        <f aca="false">IFERROR(IF(IF(TRIM(S103)="Link / file path",AND(LEN(TRIM(Z103))&gt;=5,SUMPRODUCT(--ISNUMBER(SEARCH({"http","www.","\\",":\",".pdf",".jpg",".jpeg",".png",".heic",".xls",".doc",".msg",".eml",".ppt",".txt",".zip"},Z103)))&gt;0),AND(ISERROR(FIND(" ",TRIM(Z103))),NOT(OR(LOWER(TRIM(Z103))=LOWER(Flights!$F$8),AND(LEFT(LOWER(TRIM(Z103)),2)="mh",(LEN(BN103)-LEN(SUBSTITUTE(BN103,"a","")))&lt;=2))),NOT(ISNUMBER(MATCH(LEFT(BN103,255),{"0000a","000a","00a","0000aa","000aa","00.00.0000","00/00/0000","00-00-0000","0000-00-00","00.00.00","00/00/00","00-00-00","0.00.0000","0/00/0000","0-00-0000"},0))),OR(AND((LEN(BN103)-LEN(SUBSTITUTE(BN103,"a","")))&gt;=1,(LEN(BN103)-LEN(SUBSTITUTE(BN103,"0","")))&gt;=2,SUMPRODUCT(--ISNUMBER(SEARCH({"a0","a-0","a_0","a/0","a.0","a#0","0a","0-a","0_a","0/a"},BN103)))&gt;0),AND((LEN(BN103)-LEN(SUBSTITUTE(BN103,"a","")))=0,(LEN(BN103)-LEN(SUBSTITUTE(BN103,"0","")))&gt;=5)))),1,0),0)</f>
        <v>0</v>
      </c>
    </row>
    <row r="104" customFormat="false" ht="39.75" hidden="false" customHeight="true" outlineLevel="0" collapsed="false">
      <c r="A104" s="57" t="s">
        <v>597</v>
      </c>
      <c r="B104" s="57" t="s">
        <v>218</v>
      </c>
      <c r="C104" s="57" t="str">
        <f aca="false">Flights!$F$8</f>
        <v>MH0088</v>
      </c>
      <c r="D104" s="58" t="n">
        <f aca="false">Flights!$D$8</f>
        <v>46305</v>
      </c>
      <c r="E104" s="57" t="str">
        <f aca="false">Flights!$G$8&amp;"-"&amp;Flights!$H$8</f>
        <v>KUL-NRT</v>
      </c>
      <c r="F104" s="57" t="str">
        <f aca="false">Flights!$K$8</f>
        <v>BC</v>
      </c>
      <c r="G104" s="57" t="s">
        <v>420</v>
      </c>
      <c r="H104" s="57" t="s">
        <v>378</v>
      </c>
      <c r="I104" s="57" t="s">
        <v>428</v>
      </c>
      <c r="J104" s="57" t="s">
        <v>433</v>
      </c>
      <c r="K104" s="67"/>
      <c r="L104" s="67" t="s">
        <v>422</v>
      </c>
      <c r="M104" s="67"/>
      <c r="N104" s="67" t="s">
        <v>383</v>
      </c>
      <c r="O104" s="67" t="s">
        <v>423</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60"/>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open",IF(AND(NOT(OR(LEN(AZ104)&lt;15,ISNUMBER(MATCH(AZ104,L_Placeholder,0)))),BK104=0,NOT(OR(LEN(AU104)&lt;2,ISNUMBER(MATCH(AU104,L_Placeholder,0)))),NOT(OR(LEN(AX104)&lt;2,ISNUMBER(MATCH(AX104,L_Placeholder,0)))),TRIM(AE104)&lt;&gt;TRIM(T104)),"N/A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missing",IF(OR(OR(LEN(AU104)&lt;2,ISNUMBER(MATCH(AU104,L_Placeholder,0))),BR104&lt;3),"INVALID – PIC missing or not a named person (a role such as QA / CSM is not a name)",IF(OR(LEN(AV104)&lt;2,ISNUMBER(MATCH(AV104,L_Placeholder,0))),"INVALID – result / assessment missing",IF(OR(OR(LEN(AW104)&lt;3,ISNUMBER(MATCH(AW104,L_Placeholder,0))),SUMPRODUCT(--ISNUMBER(SEARCH(" "&amp;L_EvidencePhrase&amp;" ",BD104)))&gt;0,BI104=1),"INVALID – evidence missing, placeholder or not yet on file",IF(ISNA(MATCH(TRIM(S104),L_EvidenceType,0)),"INVALID – choose the evidence type from the list (column S)",IF(BL104=0,"INVALID – evidence ID must be the record's ID only (e.g. SF-2210, IMG_2231, 1045521), or a link / path for links",IF(OR(OR(LEN(AX104)&lt;2,ISNUMBER(MATCH(AX104,L_Placeholder,0))),BS104&lt;3),"INVALID – verifier missing or not a named person (a role such as QA / CSM is not a name)",IF(OR(AX104=AU104,AND(LEN(AU104)&gt;=4,ISNUMBER(SEARCH(AU104,AX104))),AND(LEN(AX104)&gt;=4,ISNUMBER(SEARCH(AX104,AU104)))),"INVALID – verifier must be a different, named person (not the PIC or a role)",IF(BH104=1,"INVALID – result not yet available (awaiting / TBC)",IF(BV104=1,"INVALID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future",IF(AND(ISNUMBER(BY104),AG104&lt;BY104),IF(H104="Physical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t="n">
        <f aca="false">IF(ISNA(MATCH(TRIM(S104),L_EvidenceType,0)),0,BZ104)</f>
        <v>0</v>
      </c>
      <c r="BM104" s="61" t="str">
        <f aca="false">SUBSTITUTE(SUBSTITUTE(SUBSTITUTE(SUBSTITUTE(SUBSTITUTE(SUBSTITUTE(SUBSTITUTE(SUBSTITUTE(SUBSTITUTE(LOWER(Z104&amp;""),"1","0"),"2","0"),"3","0"),"4","0"),"5","0"),"6","0"),"7","0"),"8","0"),"9","0")</f>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104,"jan",""),"feb",""),"mar",""),"apr",""),"may",""),"jun",""),"jul",""),"aug",""),"sep",""),"oct",""),"nov",""),"dec",""),"hrs",""),"hr",""),"lt",""),"utc",""),"am",""),"pm",""),"rev",""),"ver",""),"b","a"),"c","a"),"d","a"),"e","a"),"f","a"),"g","a"),"h","a"),"i","a"),"j","a"),"k","a"),"l","a"),"m","a"),"n","a"),"o","a"),"p","a"),"q","a"),"r","a"),"s","a"),"t","a"),"u","a"),"v","a"),"w","a"),"x","a"),"y","a"),"z","a")</f>
        <v/>
      </c>
      <c r="BO104" s="61" t="str">
        <f aca="false">SUBSTITUTE(SUBSTITUTE(SUBSTITUTE(SUBSTITUTE(SUBSTITUTE(SUBSTITUTE(SUBSTITUTE(SUBSTITUTE(SUBSTITUTE(LOWER(W104&amp;""),"1","0"),"2","0"),"3","0"),"4","0"),"5","0"),"6","0"),"7","0"),"8","0"),"9","0")</f>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c>
      <c r="BQ104" s="61" t="n">
        <f aca="false">IFERROR(IF(AND(ISERROR(SEARCH(" mh"," "&amp;LOWER(W104))),ISNA(MATCH(LEFT(TRIM(BP104),255),{"0000a","000a","00a","0000aa","000aa","00.00.0000","00/00/0000","00-00-0000","0000-00-00","00.00.00","00/00/00","00-00-00","0.00.0000","0/00/0000","0-00-0000"},0)),OR(SUMPRODUCT(--ISNUMBER(SEARCH({"a0","a-0","a_0","a/0","a.0","a#0","0a","0-a","0_a","0/a"},BP104)))&gt;0,ISNUMBER(SEARCH("000000",BP104)))),1,0),0)</f>
        <v>0</v>
      </c>
      <c r="BR1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104,"supervisor",""),"inspector",""),"controller",""),"executive",""),"catering",""),"manager",""),"officer",""),"caterer",""),"station",""),"captain",""),"verified",""),"verifier",""),"checked",""),"senior",""),"leader",""),"cabin",""),"staff",""),"crew",""),"team",""),"duty",""),"lead",""),"head",""),"chef",""),"pasb",""),"mcat",""),"magcs",""),"qaqc",""),"ccic",""),"cic",""),"csm",""),"ops",""),"pic",""),"self",""),"qa",""),"qc",""),"by",""),"sr",""))</f>
        <v>0</v>
      </c>
      <c r="BS1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104,"supervisor",""),"inspector",""),"controller",""),"executive",""),"catering",""),"manager",""),"officer",""),"caterer",""),"station",""),"captain",""),"verified",""),"verifier",""),"checked",""),"senior",""),"leader",""),"cabin",""),"staff",""),"crew",""),"team",""),"duty",""),"lead",""),"head",""),"chef",""),"pasb",""),"mcat",""),"magcs",""),"qaqc",""),"ccic",""),"cic",""),"csm",""),"ops",""),"pic",""),"self",""),"qa",""),"qc",""),"by",""),"sr",""))</f>
        <v>0</v>
      </c>
      <c r="BT104" s="61"/>
      <c r="BU104" s="61"/>
      <c r="BV104" s="61" t="n">
        <f aca="false">0</f>
        <v>0</v>
      </c>
      <c r="BW104" s="61"/>
      <c r="BX104" s="61"/>
      <c r="BY104" s="62" t="n">
        <f aca="false">Q104-T12EarlyH/24</f>
        <v>46304.6458333333</v>
      </c>
      <c r="BZ104" s="61" t="n">
        <f aca="false">IFERROR(IF(IF(TRIM(S104)="Link / file path",AND(LEN(TRIM(Z104))&gt;=5,SUMPRODUCT(--ISNUMBER(SEARCH({"http","www.","\\",":\",".pdf",".jpg",".jpeg",".png",".heic",".xls",".doc",".msg",".eml",".ppt",".txt",".zip"},Z104)))&gt;0),AND(ISERROR(FIND(" ",TRIM(Z104))),NOT(OR(LOWER(TRIM(Z104))=LOWER(Flights!$F$8),AND(LEFT(LOWER(TRIM(Z104)),2)="mh",(LEN(BN104)-LEN(SUBSTITUTE(BN104,"a","")))&lt;=2))),NOT(ISNUMBER(MATCH(LEFT(BN104,255),{"0000a","000a","00a","0000aa","000aa","00.00.0000","00/00/0000","00-00-0000","0000-00-00","00.00.00","00/00/00","00-00-00","0.00.0000","0/00/0000","0-00-0000"},0))),OR(AND((LEN(BN104)-LEN(SUBSTITUTE(BN104,"a","")))&gt;=1,(LEN(BN104)-LEN(SUBSTITUTE(BN104,"0","")))&gt;=2,SUMPRODUCT(--ISNUMBER(SEARCH({"a0","a-0","a_0","a/0","a.0","a#0","0a","0-a","0_a","0/a"},BN104)))&gt;0),AND((LEN(BN104)-LEN(SUBSTITUTE(BN104,"a","")))=0,(LEN(BN104)-LEN(SUBSTITUTE(BN104,"0","")))&gt;=5)))),1,0),0)</f>
        <v>0</v>
      </c>
    </row>
    <row r="105" customFormat="false" ht="141" hidden="false" customHeight="true" outlineLevel="0" collapsed="false">
      <c r="A105" s="57" t="s">
        <v>598</v>
      </c>
      <c r="B105" s="57" t="s">
        <v>218</v>
      </c>
      <c r="C105" s="57" t="str">
        <f aca="false">Flights!$F$8</f>
        <v>MH0088</v>
      </c>
      <c r="D105" s="58" t="n">
        <f aca="false">Flights!$D$8</f>
        <v>46305</v>
      </c>
      <c r="E105" s="57" t="str">
        <f aca="false">Flights!$G$8&amp;"-"&amp;Flights!$H$8</f>
        <v>KUL-NRT</v>
      </c>
      <c r="F105" s="57" t="str">
        <f aca="false">Flights!$K$8</f>
        <v>BC</v>
      </c>
      <c r="G105" s="57" t="s">
        <v>420</v>
      </c>
      <c r="H105" s="57" t="s">
        <v>378</v>
      </c>
      <c r="I105" s="57" t="s">
        <v>428</v>
      </c>
      <c r="J105" s="57" t="s">
        <v>435</v>
      </c>
      <c r="K105" s="67" t="s">
        <v>436</v>
      </c>
      <c r="L105" s="67" t="s">
        <v>422</v>
      </c>
      <c r="M105" s="67"/>
      <c r="N105" s="67" t="s">
        <v>383</v>
      </c>
      <c r="O105" s="67" t="s">
        <v>423</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60"/>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open",IF(AND(NOT(OR(LEN(AZ105)&lt;15,ISNUMBER(MATCH(AZ105,L_Placeholder,0)))),BK105=0,NOT(OR(LEN(AU105)&lt;2,ISNUMBER(MATCH(AU105,L_Placeholder,0)))),NOT(OR(LEN(AX105)&lt;2,ISNUMBER(MATCH(AX105,L_Placeholder,0)))),TRIM(AE105)&lt;&gt;TRIM(T105)),"N/A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missing",IF(OR(OR(LEN(AU105)&lt;2,ISNUMBER(MATCH(AU105,L_Placeholder,0))),BR105&lt;3),"INVALID – PIC missing or not a named person (a role such as QA / CSM is not a name)",IF(OR(LEN(AV105)&lt;2,ISNUMBER(MATCH(AV105,L_Placeholder,0))),"INVALID – result / assessment missing",IF(OR(OR(LEN(AW105)&lt;3,ISNUMBER(MATCH(AW105,L_Placeholder,0))),SUMPRODUCT(--ISNUMBER(SEARCH(" "&amp;L_EvidencePhrase&amp;" ",BD105)))&gt;0,BI105=1),"INVALID – evidence missing, placeholder or not yet on file",IF(ISNA(MATCH(TRIM(S105),L_EvidenceType,0)),"INVALID – choose the evidence type from the list (column S)",IF(BL105=0,"INVALID – evidence ID must be the record's ID only (e.g. SF-2210, IMG_2231, 1045521), or a link / path for links",IF(OR(OR(LEN(AX105)&lt;2,ISNUMBER(MATCH(AX105,L_Placeholder,0))),BS105&lt;3),"INVALID – verifier missing or not a named person (a role such as QA / CSM is not a name)",IF(OR(AX105=AU105,AND(LEN(AU105)&gt;=4,ISNUMBER(SEARCH(AU105,AX105))),AND(LEN(AX105)&gt;=4,ISNUMBER(SEARCH(AX105,AU105)))),"INVALID – verifier must be a different, named person (not the PIC or a role)",IF(BH105=1,"INVALID – result not yet available (awaiting / TBC)",IF(BV105=1,"INVALID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future",IF(AND(ISNUMBER(BY105),AG105&lt;BY105),IF(H105="Physical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t="n">
        <f aca="false">IF(ISNA(MATCH(TRIM(S105),L_EvidenceType,0)),0,BZ105)</f>
        <v>0</v>
      </c>
      <c r="BM105" s="61" t="str">
        <f aca="false">SUBSTITUTE(SUBSTITUTE(SUBSTITUTE(SUBSTITUTE(SUBSTITUTE(SUBSTITUTE(SUBSTITUTE(SUBSTITUTE(SUBSTITUTE(LOWER(Z105&amp;""),"1","0"),"2","0"),"3","0"),"4","0"),"5","0"),"6","0"),"7","0"),"8","0"),"9","0")</f>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105,"jan",""),"feb",""),"mar",""),"apr",""),"may",""),"jun",""),"jul",""),"aug",""),"sep",""),"oct",""),"nov",""),"dec",""),"hrs",""),"hr",""),"lt",""),"utc",""),"am",""),"pm",""),"rev",""),"ver",""),"b","a"),"c","a"),"d","a"),"e","a"),"f","a"),"g","a"),"h","a"),"i","a"),"j","a"),"k","a"),"l","a"),"m","a"),"n","a"),"o","a"),"p","a"),"q","a"),"r","a"),"s","a"),"t","a"),"u","a"),"v","a"),"w","a"),"x","a"),"y","a"),"z","a")</f>
        <v/>
      </c>
      <c r="BO105" s="61" t="str">
        <f aca="false">SUBSTITUTE(SUBSTITUTE(SUBSTITUTE(SUBSTITUTE(SUBSTITUTE(SUBSTITUTE(SUBSTITUTE(SUBSTITUTE(SUBSTITUTE(LOWER(W105&amp;""),"1","0"),"2","0"),"3","0"),"4","0"),"5","0"),"6","0"),"7","0"),"8","0"),"9","0")</f>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c>
      <c r="BQ105" s="61" t="n">
        <f aca="false">IFERROR(IF(AND(ISERROR(SEARCH(" mh"," "&amp;LOWER(W105))),ISNA(MATCH(LEFT(TRIM(BP105),255),{"0000a","000a","00a","0000aa","000aa","00.00.0000","00/00/0000","00-00-0000","0000-00-00","00.00.00","00/00/00","00-00-00","0.00.0000","0/00/0000","0-00-0000"},0)),OR(SUMPRODUCT(--ISNUMBER(SEARCH({"a0","a-0","a_0","a/0","a.0","a#0","0a","0-a","0_a","0/a"},BP105)))&gt;0,ISNUMBER(SEARCH("000000",BP105)))),1,0),0)</f>
        <v>0</v>
      </c>
      <c r="BR1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105,"supervisor",""),"inspector",""),"controller",""),"executive",""),"catering",""),"manager",""),"officer",""),"caterer",""),"station",""),"captain",""),"verified",""),"verifier",""),"checked",""),"senior",""),"leader",""),"cabin",""),"staff",""),"crew",""),"team",""),"duty",""),"lead",""),"head",""),"chef",""),"pasb",""),"mcat",""),"magcs",""),"qaqc",""),"ccic",""),"cic",""),"csm",""),"ops",""),"pic",""),"self",""),"qa",""),"qc",""),"by",""),"sr",""))</f>
        <v>0</v>
      </c>
      <c r="BS1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105,"supervisor",""),"inspector",""),"controller",""),"executive",""),"catering",""),"manager",""),"officer",""),"caterer",""),"station",""),"captain",""),"verified",""),"verifier",""),"checked",""),"senior",""),"leader",""),"cabin",""),"staff",""),"crew",""),"team",""),"duty",""),"lead",""),"head",""),"chef",""),"pasb",""),"mcat",""),"magcs",""),"qaqc",""),"ccic",""),"cic",""),"csm",""),"ops",""),"pic",""),"self",""),"qa",""),"qc",""),"by",""),"sr",""))</f>
        <v>0</v>
      </c>
      <c r="BT105" s="61"/>
      <c r="BU105" s="61"/>
      <c r="BV105" s="61" t="n">
        <f aca="false">0</f>
        <v>0</v>
      </c>
      <c r="BW105" s="61"/>
      <c r="BX105" s="61"/>
      <c r="BY105" s="62" t="n">
        <f aca="false">Q105-T12EarlyH/24</f>
        <v>46304.6458333333</v>
      </c>
      <c r="BZ105" s="61" t="n">
        <f aca="false">IFERROR(IF(IF(TRIM(S105)="Link / file path",AND(LEN(TRIM(Z105))&gt;=5,SUMPRODUCT(--ISNUMBER(SEARCH({"http","www.","\\",":\",".pdf",".jpg",".jpeg",".png",".heic",".xls",".doc",".msg",".eml",".ppt",".txt",".zip"},Z105)))&gt;0),AND(ISERROR(FIND(" ",TRIM(Z105))),NOT(OR(LOWER(TRIM(Z105))=LOWER(Flights!$F$8),AND(LEFT(LOWER(TRIM(Z105)),2)="mh",(LEN(BN105)-LEN(SUBSTITUTE(BN105,"a","")))&lt;=2))),NOT(ISNUMBER(MATCH(LEFT(BN105,255),{"0000a","000a","00a","0000aa","000aa","00.00.0000","00/00/0000","00-00-0000","0000-00-00","00.00.00","00/00/00","00-00-00","0.00.0000","0/00/0000","0-00-0000"},0))),OR(AND((LEN(BN105)-LEN(SUBSTITUTE(BN105,"a","")))&gt;=1,(LEN(BN105)-LEN(SUBSTITUTE(BN105,"0","")))&gt;=2,SUMPRODUCT(--ISNUMBER(SEARCH({"a0","a-0","a_0","a/0","a.0","a#0","0a","0-a","0_a","0/a"},BN105)))&gt;0),AND((LEN(BN105)-LEN(SUBSTITUTE(BN105,"a","")))=0,(LEN(BN105)-LEN(SUBSTITUTE(BN105,"0","")))&gt;=5)))),1,0),0)</f>
        <v>0</v>
      </c>
    </row>
    <row r="106" customFormat="false" ht="39.75" hidden="false" customHeight="true" outlineLevel="0" collapsed="false">
      <c r="A106" s="57" t="s">
        <v>599</v>
      </c>
      <c r="B106" s="57" t="s">
        <v>218</v>
      </c>
      <c r="C106" s="57" t="str">
        <f aca="false">Flights!$F$8</f>
        <v>MH0088</v>
      </c>
      <c r="D106" s="58" t="n">
        <f aca="false">Flights!$D$8</f>
        <v>46305</v>
      </c>
      <c r="E106" s="57" t="str">
        <f aca="false">Flights!$G$8&amp;"-"&amp;Flights!$H$8</f>
        <v>KUL-NRT</v>
      </c>
      <c r="F106" s="57" t="str">
        <f aca="false">Flights!$K$8</f>
        <v>BC</v>
      </c>
      <c r="G106" s="57" t="s">
        <v>420</v>
      </c>
      <c r="H106" s="57" t="s">
        <v>378</v>
      </c>
      <c r="I106" s="57" t="s">
        <v>428</v>
      </c>
      <c r="J106" s="57" t="s">
        <v>438</v>
      </c>
      <c r="K106" s="67"/>
      <c r="L106" s="67" t="s">
        <v>422</v>
      </c>
      <c r="M106" s="67"/>
      <c r="N106" s="67" t="s">
        <v>383</v>
      </c>
      <c r="O106" s="67" t="s">
        <v>423</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60"/>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open",IF(AND(NOT(OR(LEN(AZ106)&lt;15,ISNUMBER(MATCH(AZ106,L_Placeholder,0)))),BK106=0,NOT(OR(LEN(AU106)&lt;2,ISNUMBER(MATCH(AU106,L_Placeholder,0)))),NOT(OR(LEN(AX106)&lt;2,ISNUMBER(MATCH(AX106,L_Placeholder,0)))),TRIM(AE106)&lt;&gt;TRIM(T106)),"N/A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missing",IF(OR(OR(LEN(AU106)&lt;2,ISNUMBER(MATCH(AU106,L_Placeholder,0))),BR106&lt;3),"INVALID – PIC missing or not a named person (a role such as QA / CSM is not a name)",IF(OR(LEN(AV106)&lt;2,ISNUMBER(MATCH(AV106,L_Placeholder,0))),"INVALID – result / assessment missing",IF(OR(OR(LEN(AW106)&lt;3,ISNUMBER(MATCH(AW106,L_Placeholder,0))),SUMPRODUCT(--ISNUMBER(SEARCH(" "&amp;L_EvidencePhrase&amp;" ",BD106)))&gt;0,BI106=1),"INVALID – evidence missing, placeholder or not yet on file",IF(ISNA(MATCH(TRIM(S106),L_EvidenceType,0)),"INVALID – choose the evidence type from the list (column S)",IF(BL106=0,"INVALID – evidence ID must be the record's ID only (e.g. SF-2210, IMG_2231, 1045521), or a link / path for links",IF(OR(OR(LEN(AX106)&lt;2,ISNUMBER(MATCH(AX106,L_Placeholder,0))),BS106&lt;3),"INVALID – verifier missing or not a named person (a role such as QA / CSM is not a name)",IF(OR(AX106=AU106,AND(LEN(AU106)&gt;=4,ISNUMBER(SEARCH(AU106,AX106))),AND(LEN(AX106)&gt;=4,ISNUMBER(SEARCH(AX106,AU106)))),"INVALID – verifier must be a different, named person (not the PIC or a role)",IF(BH106=1,"INVALID – result not yet available (awaiting / TBC)",IF(BV106=1,"INVALID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future",IF(AND(ISNUMBER(BY106),AG106&lt;BY106),IF(H106="Physical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t="n">
        <f aca="false">IF(ISNA(MATCH(TRIM(S106),L_EvidenceType,0)),0,BZ106)</f>
        <v>0</v>
      </c>
      <c r="BM106" s="61" t="str">
        <f aca="false">SUBSTITUTE(SUBSTITUTE(SUBSTITUTE(SUBSTITUTE(SUBSTITUTE(SUBSTITUTE(SUBSTITUTE(SUBSTITUTE(SUBSTITUTE(LOWER(Z106&amp;""),"1","0"),"2","0"),"3","0"),"4","0"),"5","0"),"6","0"),"7","0"),"8","0"),"9","0")</f>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106,"jan",""),"feb",""),"mar",""),"apr",""),"may",""),"jun",""),"jul",""),"aug",""),"sep",""),"oct",""),"nov",""),"dec",""),"hrs",""),"hr",""),"lt",""),"utc",""),"am",""),"pm",""),"rev",""),"ver",""),"b","a"),"c","a"),"d","a"),"e","a"),"f","a"),"g","a"),"h","a"),"i","a"),"j","a"),"k","a"),"l","a"),"m","a"),"n","a"),"o","a"),"p","a"),"q","a"),"r","a"),"s","a"),"t","a"),"u","a"),"v","a"),"w","a"),"x","a"),"y","a"),"z","a")</f>
        <v/>
      </c>
      <c r="BO106" s="61" t="str">
        <f aca="false">SUBSTITUTE(SUBSTITUTE(SUBSTITUTE(SUBSTITUTE(SUBSTITUTE(SUBSTITUTE(SUBSTITUTE(SUBSTITUTE(SUBSTITUTE(LOWER(W106&amp;""),"1","0"),"2","0"),"3","0"),"4","0"),"5","0"),"6","0"),"7","0"),"8","0"),"9","0")</f>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c>
      <c r="BQ106" s="61" t="n">
        <f aca="false">IFERROR(IF(AND(ISERROR(SEARCH(" mh"," "&amp;LOWER(W106))),ISNA(MATCH(LEFT(TRIM(BP106),255),{"0000a","000a","00a","0000aa","000aa","00.00.0000","00/00/0000","00-00-0000","0000-00-00","00.00.00","00/00/00","00-00-00","0.00.0000","0/00/0000","0-00-0000"},0)),OR(SUMPRODUCT(--ISNUMBER(SEARCH({"a0","a-0","a_0","a/0","a.0","a#0","0a","0-a","0_a","0/a"},BP106)))&gt;0,ISNUMBER(SEARCH("000000",BP106)))),1,0),0)</f>
        <v>0</v>
      </c>
      <c r="BR1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106,"supervisor",""),"inspector",""),"controller",""),"executive",""),"catering",""),"manager",""),"officer",""),"caterer",""),"station",""),"captain",""),"verified",""),"verifier",""),"checked",""),"senior",""),"leader",""),"cabin",""),"staff",""),"crew",""),"team",""),"duty",""),"lead",""),"head",""),"chef",""),"pasb",""),"mcat",""),"magcs",""),"qaqc",""),"ccic",""),"cic",""),"csm",""),"ops",""),"pic",""),"self",""),"qa",""),"qc",""),"by",""),"sr",""))</f>
        <v>0</v>
      </c>
      <c r="BS1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106,"supervisor",""),"inspector",""),"controller",""),"executive",""),"catering",""),"manager",""),"officer",""),"caterer",""),"station",""),"captain",""),"verified",""),"verifier",""),"checked",""),"senior",""),"leader",""),"cabin",""),"staff",""),"crew",""),"team",""),"duty",""),"lead",""),"head",""),"chef",""),"pasb",""),"mcat",""),"magcs",""),"qaqc",""),"ccic",""),"cic",""),"csm",""),"ops",""),"pic",""),"self",""),"qa",""),"qc",""),"by",""),"sr",""))</f>
        <v>0</v>
      </c>
      <c r="BT106" s="61"/>
      <c r="BU106" s="61"/>
      <c r="BV106" s="61" t="n">
        <f aca="false">0</f>
        <v>0</v>
      </c>
      <c r="BW106" s="61"/>
      <c r="BX106" s="61"/>
      <c r="BY106" s="62" t="n">
        <f aca="false">Q106-T12EarlyH/24</f>
        <v>46304.6458333333</v>
      </c>
      <c r="BZ106" s="61" t="n">
        <f aca="false">IFERROR(IF(IF(TRIM(S106)="Link / file path",AND(LEN(TRIM(Z106))&gt;=5,SUMPRODUCT(--ISNUMBER(SEARCH({"http","www.","\\",":\",".pdf",".jpg",".jpeg",".png",".heic",".xls",".doc",".msg",".eml",".ppt",".txt",".zip"},Z106)))&gt;0),AND(ISERROR(FIND(" ",TRIM(Z106))),NOT(OR(LOWER(TRIM(Z106))=LOWER(Flights!$F$8),AND(LEFT(LOWER(TRIM(Z106)),2)="mh",(LEN(BN106)-LEN(SUBSTITUTE(BN106,"a","")))&lt;=2))),NOT(ISNUMBER(MATCH(LEFT(BN106,255),{"0000a","000a","00a","0000aa","000aa","00.00.0000","00/00/0000","00-00-0000","0000-00-00","00.00.00","00/00/00","00-00-00","0.00.0000","0/00/0000","0-00-0000"},0))),OR(AND((LEN(BN106)-LEN(SUBSTITUTE(BN106,"a","")))&gt;=1,(LEN(BN106)-LEN(SUBSTITUTE(BN106,"0","")))&gt;=2,SUMPRODUCT(--ISNUMBER(SEARCH({"a0","a-0","a_0","a/0","a.0","a#0","0a","0-a","0_a","0/a"},BN106)))&gt;0),AND((LEN(BN106)-LEN(SUBSTITUTE(BN106,"a","")))=0,(LEN(BN106)-LEN(SUBSTITUTE(BN106,"0","")))&gt;=5)))),1,0),0)</f>
        <v>0</v>
      </c>
    </row>
    <row r="107" customFormat="false" ht="39.75" hidden="false" customHeight="true" outlineLevel="0" collapsed="false">
      <c r="A107" s="57" t="s">
        <v>600</v>
      </c>
      <c r="B107" s="57" t="s">
        <v>218</v>
      </c>
      <c r="C107" s="57" t="str">
        <f aca="false">Flights!$F$8</f>
        <v>MH0088</v>
      </c>
      <c r="D107" s="58" t="n">
        <f aca="false">Flights!$D$8</f>
        <v>46305</v>
      </c>
      <c r="E107" s="57" t="str">
        <f aca="false">Flights!$G$8&amp;"-"&amp;Flights!$H$8</f>
        <v>KUL-NRT</v>
      </c>
      <c r="F107" s="57" t="str">
        <f aca="false">Flights!$K$8</f>
        <v>BC</v>
      </c>
      <c r="G107" s="57" t="s">
        <v>420</v>
      </c>
      <c r="H107" s="57" t="s">
        <v>378</v>
      </c>
      <c r="I107" s="57" t="s">
        <v>440</v>
      </c>
      <c r="J107" s="57" t="s">
        <v>441</v>
      </c>
      <c r="K107" s="67" t="s">
        <v>501</v>
      </c>
      <c r="L107" s="67" t="s">
        <v>601</v>
      </c>
      <c r="M107" s="67" t="s">
        <v>187</v>
      </c>
      <c r="N107" s="67" t="s">
        <v>383</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60"/>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open",IF(AND(NOT(OR(LEN(AZ107)&lt;15,ISNUMBER(MATCH(AZ107,L_Placeholder,0)))),BK107=0,NOT(OR(LEN(AU107)&lt;2,ISNUMBER(MATCH(AU107,L_Placeholder,0)))),NOT(OR(LEN(AX107)&lt;2,ISNUMBER(MATCH(AX107,L_Placeholder,0)))),TRIM(AE107)&lt;&gt;TRIM(T107)),"N/A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missing",IF(OR(OR(LEN(AU107)&lt;2,ISNUMBER(MATCH(AU107,L_Placeholder,0))),BR107&lt;3),"INVALID – PIC missing or not a named person (a role such as QA / CSM is not a name)",IF(OR(LEN(AV107)&lt;2,ISNUMBER(MATCH(AV107,L_Placeholder,0))),"INVALID – result / assessment missing",IF(OR(OR(LEN(AW107)&lt;3,ISNUMBER(MATCH(AW107,L_Placeholder,0))),SUMPRODUCT(--ISNUMBER(SEARCH(" "&amp;L_EvidencePhrase&amp;" ",BD107)))&gt;0,BI107=1),"INVALID – evidence missing, placeholder or not yet on file",IF(ISNA(MATCH(TRIM(S107),L_EvidenceType,0)),"INVALID – choose the evidence type from the list (column S)",IF(BL107=0,"INVALID – evidence ID must be the record's ID only (e.g. SF-2210, IMG_2231, 1045521), or a link / path for links",IF(OR(OR(LEN(AX107)&lt;2,ISNUMBER(MATCH(AX107,L_Placeholder,0))),BS107&lt;3),"INVALID – verifier missing or not a named person (a role such as QA / CSM is not a name)",IF(OR(AX107=AU107,AND(LEN(AU107)&gt;=4,ISNUMBER(SEARCH(AU107,AX107))),AND(LEN(AX107)&gt;=4,ISNUMBER(SEARCH(AX107,AU107)))),"INVALID – verifier must be a different, named person (not the PIC or a role)",IF(BH107=1,"INVALID – result not yet available (awaiting / TBC)",IF(BV107=1,"INVALID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future",IF(AND(ISNUMBER(BY107),AG107&lt;BY107),IF(H107="Physical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t="n">
        <f aca="false">IF(ISNA(MATCH(TRIM(S107),L_EvidenceType,0)),0,BZ107)</f>
        <v>0</v>
      </c>
      <c r="BM107" s="61" t="str">
        <f aca="false">SUBSTITUTE(SUBSTITUTE(SUBSTITUTE(SUBSTITUTE(SUBSTITUTE(SUBSTITUTE(SUBSTITUTE(SUBSTITUTE(SUBSTITUTE(LOWER(Z107&amp;""),"1","0"),"2","0"),"3","0"),"4","0"),"5","0"),"6","0"),"7","0"),"8","0"),"9","0")</f>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107,"jan",""),"feb",""),"mar",""),"apr",""),"may",""),"jun",""),"jul",""),"aug",""),"sep",""),"oct",""),"nov",""),"dec",""),"hrs",""),"hr",""),"lt",""),"utc",""),"am",""),"pm",""),"rev",""),"ver",""),"b","a"),"c","a"),"d","a"),"e","a"),"f","a"),"g","a"),"h","a"),"i","a"),"j","a"),"k","a"),"l","a"),"m","a"),"n","a"),"o","a"),"p","a"),"q","a"),"r","a"),"s","a"),"t","a"),"u","a"),"v","a"),"w","a"),"x","a"),"y","a"),"z","a")</f>
        <v/>
      </c>
      <c r="BO107" s="61" t="str">
        <f aca="false">SUBSTITUTE(SUBSTITUTE(SUBSTITUTE(SUBSTITUTE(SUBSTITUTE(SUBSTITUTE(SUBSTITUTE(SUBSTITUTE(SUBSTITUTE(LOWER(W107&amp;""),"1","0"),"2","0"),"3","0"),"4","0"),"5","0"),"6","0"),"7","0"),"8","0"),"9","0")</f>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c>
      <c r="BQ107" s="61" t="n">
        <f aca="false">IFERROR(IF(AND(ISERROR(SEARCH(" mh"," "&amp;LOWER(W107))),ISNA(MATCH(LEFT(TRIM(BP107),255),{"0000a","000a","00a","0000aa","000aa","00.00.0000","00/00/0000","00-00-0000","0000-00-00","00.00.00","00/00/00","00-00-00","0.00.0000","0/00/0000","0-00-0000"},0)),OR(SUMPRODUCT(--ISNUMBER(SEARCH({"a0","a-0","a_0","a/0","a.0","a#0","0a","0-a","0_a","0/a"},BP107)))&gt;0,ISNUMBER(SEARCH("000000",BP107)))),1,0),0)</f>
        <v>0</v>
      </c>
      <c r="BR1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107,"supervisor",""),"inspector",""),"controller",""),"executive",""),"catering",""),"manager",""),"officer",""),"caterer",""),"station",""),"captain",""),"verified",""),"verifier",""),"checked",""),"senior",""),"leader",""),"cabin",""),"staff",""),"crew",""),"team",""),"duty",""),"lead",""),"head",""),"chef",""),"pasb",""),"mcat",""),"magcs",""),"qaqc",""),"ccic",""),"cic",""),"csm",""),"ops",""),"pic",""),"self",""),"qa",""),"qc",""),"by",""),"sr",""))</f>
        <v>0</v>
      </c>
      <c r="BS1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107,"supervisor",""),"inspector",""),"controller",""),"executive",""),"catering",""),"manager",""),"officer",""),"caterer",""),"station",""),"captain",""),"verified",""),"verifier",""),"checked",""),"senior",""),"leader",""),"cabin",""),"staff",""),"crew",""),"team",""),"duty",""),"lead",""),"head",""),"chef",""),"pasb",""),"mcat",""),"magcs",""),"qaqc",""),"ccic",""),"cic",""),"csm",""),"ops",""),"pic",""),"self",""),"qa",""),"qc",""),"by",""),"sr",""))</f>
        <v>0</v>
      </c>
      <c r="BT107" s="61"/>
      <c r="BU107" s="61"/>
      <c r="BV107" s="61" t="n">
        <f aca="false">0</f>
        <v>0</v>
      </c>
      <c r="BW107" s="61"/>
      <c r="BX107" s="61"/>
      <c r="BY107" s="62" t="n">
        <f aca="false">Q107-T12EarlyH/24</f>
        <v>46304.6458333333</v>
      </c>
      <c r="BZ107" s="61" t="n">
        <f aca="false">IFERROR(IF(IF(TRIM(S107)="Link / file path",AND(LEN(TRIM(Z107))&gt;=5,SUMPRODUCT(--ISNUMBER(SEARCH({"http","www.","\\",":\",".pdf",".jpg",".jpeg",".png",".heic",".xls",".doc",".msg",".eml",".ppt",".txt",".zip"},Z107)))&gt;0),AND(ISERROR(FIND(" ",TRIM(Z107))),NOT(OR(LOWER(TRIM(Z107))=LOWER(Flights!$F$8),AND(LEFT(LOWER(TRIM(Z107)),2)="mh",(LEN(BN107)-LEN(SUBSTITUTE(BN107,"a","")))&lt;=2))),NOT(ISNUMBER(MATCH(LEFT(BN107,255),{"0000a","000a","00a","0000aa","000aa","00.00.0000","00/00/0000","00-00-0000","0000-00-00","00.00.00","00/00/00","00-00-00","0.00.0000","0/00/0000","0-00-0000"},0))),OR(AND((LEN(BN107)-LEN(SUBSTITUTE(BN107,"a","")))&gt;=1,(LEN(BN107)-LEN(SUBSTITUTE(BN107,"0","")))&gt;=2,SUMPRODUCT(--ISNUMBER(SEARCH({"a0","a-0","a_0","a/0","a.0","a#0","0a","0-a","0_a","0/a"},BN107)))&gt;0),AND((LEN(BN107)-LEN(SUBSTITUTE(BN107,"a","")))=0,(LEN(BN107)-LEN(SUBSTITUTE(BN107,"0","")))&gt;=5)))),1,0),0)</f>
        <v>0</v>
      </c>
    </row>
    <row r="108" customFormat="false" ht="39.75" hidden="false" customHeight="true" outlineLevel="0" collapsed="false">
      <c r="A108" s="57" t="s">
        <v>602</v>
      </c>
      <c r="B108" s="57" t="s">
        <v>218</v>
      </c>
      <c r="C108" s="57" t="str">
        <f aca="false">Flights!$F$8</f>
        <v>MH0088</v>
      </c>
      <c r="D108" s="58" t="n">
        <f aca="false">Flights!$D$8</f>
        <v>46305</v>
      </c>
      <c r="E108" s="57" t="str">
        <f aca="false">Flights!$G$8&amp;"-"&amp;Flights!$H$8</f>
        <v>KUL-NRT</v>
      </c>
      <c r="F108" s="57" t="str">
        <f aca="false">Flights!$K$8</f>
        <v>BC</v>
      </c>
      <c r="G108" s="57" t="s">
        <v>420</v>
      </c>
      <c r="H108" s="57" t="s">
        <v>378</v>
      </c>
      <c r="I108" s="57" t="s">
        <v>440</v>
      </c>
      <c r="J108" s="57" t="s">
        <v>603</v>
      </c>
      <c r="K108" s="67" t="s">
        <v>501</v>
      </c>
      <c r="L108" s="67" t="s">
        <v>604</v>
      </c>
      <c r="M108" s="67" t="s">
        <v>187</v>
      </c>
      <c r="N108" s="67" t="s">
        <v>383</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60"/>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open",IF(AND(NOT(OR(LEN(AZ108)&lt;15,ISNUMBER(MATCH(AZ108,L_Placeholder,0)))),BK108=0,NOT(OR(LEN(AU108)&lt;2,ISNUMBER(MATCH(AU108,L_Placeholder,0)))),NOT(OR(LEN(AX108)&lt;2,ISNUMBER(MATCH(AX108,L_Placeholder,0)))),TRIM(AE108)&lt;&gt;TRIM(T108)),"N/A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missing",IF(OR(OR(LEN(AU108)&lt;2,ISNUMBER(MATCH(AU108,L_Placeholder,0))),BR108&lt;3),"INVALID – PIC missing or not a named person (a role such as QA / CSM is not a name)",IF(OR(LEN(AV108)&lt;2,ISNUMBER(MATCH(AV108,L_Placeholder,0))),"INVALID – result / assessment missing",IF(OR(OR(LEN(AW108)&lt;3,ISNUMBER(MATCH(AW108,L_Placeholder,0))),SUMPRODUCT(--ISNUMBER(SEARCH(" "&amp;L_EvidencePhrase&amp;" ",BD108)))&gt;0,BI108=1),"INVALID – evidence missing, placeholder or not yet on file",IF(ISNA(MATCH(TRIM(S108),L_EvidenceType,0)),"INVALID – choose the evidence type from the list (column S)",IF(BL108=0,"INVALID – evidence ID must be the record's ID only (e.g. SF-2210, IMG_2231, 1045521), or a link / path for links",IF(OR(OR(LEN(AX108)&lt;2,ISNUMBER(MATCH(AX108,L_Placeholder,0))),BS108&lt;3),"INVALID – verifier missing or not a named person (a role such as QA / CSM is not a name)",IF(OR(AX108=AU108,AND(LEN(AU108)&gt;=4,ISNUMBER(SEARCH(AU108,AX108))),AND(LEN(AX108)&gt;=4,ISNUMBER(SEARCH(AX108,AU108)))),"INVALID – verifier must be a different, named person (not the PIC or a role)",IF(BH108=1,"INVALID – result not yet available (awaiting / TBC)",IF(BV108=1,"INVALID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future",IF(AND(ISNUMBER(BY108),AG108&lt;BY108),IF(H108="Physical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t="n">
        <f aca="false">IF(ISNA(MATCH(TRIM(S108),L_EvidenceType,0)),0,BZ108)</f>
        <v>0</v>
      </c>
      <c r="BM108" s="61" t="str">
        <f aca="false">SUBSTITUTE(SUBSTITUTE(SUBSTITUTE(SUBSTITUTE(SUBSTITUTE(SUBSTITUTE(SUBSTITUTE(SUBSTITUTE(SUBSTITUTE(LOWER(Z108&amp;""),"1","0"),"2","0"),"3","0"),"4","0"),"5","0"),"6","0"),"7","0"),"8","0"),"9","0")</f>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108,"jan",""),"feb",""),"mar",""),"apr",""),"may",""),"jun",""),"jul",""),"aug",""),"sep",""),"oct",""),"nov",""),"dec",""),"hrs",""),"hr",""),"lt",""),"utc",""),"am",""),"pm",""),"rev",""),"ver",""),"b","a"),"c","a"),"d","a"),"e","a"),"f","a"),"g","a"),"h","a"),"i","a"),"j","a"),"k","a"),"l","a"),"m","a"),"n","a"),"o","a"),"p","a"),"q","a"),"r","a"),"s","a"),"t","a"),"u","a"),"v","a"),"w","a"),"x","a"),"y","a"),"z","a")</f>
        <v/>
      </c>
      <c r="BO108" s="61" t="str">
        <f aca="false">SUBSTITUTE(SUBSTITUTE(SUBSTITUTE(SUBSTITUTE(SUBSTITUTE(SUBSTITUTE(SUBSTITUTE(SUBSTITUTE(SUBSTITUTE(LOWER(W108&amp;""),"1","0"),"2","0"),"3","0"),"4","0"),"5","0"),"6","0"),"7","0"),"8","0"),"9","0")</f>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c>
      <c r="BQ108" s="61" t="n">
        <f aca="false">IFERROR(IF(AND(ISERROR(SEARCH(" mh"," "&amp;LOWER(W108))),ISNA(MATCH(LEFT(TRIM(BP108),255),{"0000a","000a","00a","0000aa","000aa","00.00.0000","00/00/0000","00-00-0000","0000-00-00","00.00.00","00/00/00","00-00-00","0.00.0000","0/00/0000","0-00-0000"},0)),OR(SUMPRODUCT(--ISNUMBER(SEARCH({"a0","a-0","a_0","a/0","a.0","a#0","0a","0-a","0_a","0/a"},BP108)))&gt;0,ISNUMBER(SEARCH("000000",BP108)))),1,0),0)</f>
        <v>0</v>
      </c>
      <c r="BR1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108,"supervisor",""),"inspector",""),"controller",""),"executive",""),"catering",""),"manager",""),"officer",""),"caterer",""),"station",""),"captain",""),"verified",""),"verifier",""),"checked",""),"senior",""),"leader",""),"cabin",""),"staff",""),"crew",""),"team",""),"duty",""),"lead",""),"head",""),"chef",""),"pasb",""),"mcat",""),"magcs",""),"qaqc",""),"ccic",""),"cic",""),"csm",""),"ops",""),"pic",""),"self",""),"qa",""),"qc",""),"by",""),"sr",""))</f>
        <v>0</v>
      </c>
      <c r="BS1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108,"supervisor",""),"inspector",""),"controller",""),"executive",""),"catering",""),"manager",""),"officer",""),"caterer",""),"station",""),"captain",""),"verified",""),"verifier",""),"checked",""),"senior",""),"leader",""),"cabin",""),"staff",""),"crew",""),"team",""),"duty",""),"lead",""),"head",""),"chef",""),"pasb",""),"mcat",""),"magcs",""),"qaqc",""),"ccic",""),"cic",""),"csm",""),"ops",""),"pic",""),"self",""),"qa",""),"qc",""),"by",""),"sr",""))</f>
        <v>0</v>
      </c>
      <c r="BT108" s="61"/>
      <c r="BU108" s="61"/>
      <c r="BV108" s="61" t="n">
        <f aca="false">0</f>
        <v>0</v>
      </c>
      <c r="BW108" s="61"/>
      <c r="BX108" s="61"/>
      <c r="BY108" s="62" t="n">
        <f aca="false">Q108-T12EarlyH/24</f>
        <v>46304.6458333333</v>
      </c>
      <c r="BZ108" s="61" t="n">
        <f aca="false">IFERROR(IF(IF(TRIM(S108)="Link / file path",AND(LEN(TRIM(Z108))&gt;=5,SUMPRODUCT(--ISNUMBER(SEARCH({"http","www.","\\",":\",".pdf",".jpg",".jpeg",".png",".heic",".xls",".doc",".msg",".eml",".ppt",".txt",".zip"},Z108)))&gt;0),AND(ISERROR(FIND(" ",TRIM(Z108))),NOT(OR(LOWER(TRIM(Z108))=LOWER(Flights!$F$8),AND(LEFT(LOWER(TRIM(Z108)),2)="mh",(LEN(BN108)-LEN(SUBSTITUTE(BN108,"a","")))&lt;=2))),NOT(ISNUMBER(MATCH(LEFT(BN108,255),{"0000a","000a","00a","0000aa","000aa","00.00.0000","00/00/0000","00-00-0000","0000-00-00","00.00.00","00/00/00","00-00-00","0.00.0000","0/00/0000","0-00-0000"},0))),OR(AND((LEN(BN108)-LEN(SUBSTITUTE(BN108,"a","")))&gt;=1,(LEN(BN108)-LEN(SUBSTITUTE(BN108,"0","")))&gt;=2,SUMPRODUCT(--ISNUMBER(SEARCH({"a0","a-0","a_0","a/0","a.0","a#0","0a","0-a","0_a","0/a"},BN108)))&gt;0),AND((LEN(BN108)-LEN(SUBSTITUTE(BN108,"a","")))=0,(LEN(BN108)-LEN(SUBSTITUTE(BN108,"0","")))&gt;=5)))),1,0),0)</f>
        <v>0</v>
      </c>
    </row>
    <row r="109" customFormat="false" ht="41.25" hidden="false" customHeight="true" outlineLevel="0" collapsed="false">
      <c r="A109" s="57" t="s">
        <v>605</v>
      </c>
      <c r="B109" s="57" t="s">
        <v>218</v>
      </c>
      <c r="C109" s="57" t="str">
        <f aca="false">Flights!$F$8</f>
        <v>MH0088</v>
      </c>
      <c r="D109" s="58" t="n">
        <f aca="false">Flights!$D$8</f>
        <v>46305</v>
      </c>
      <c r="E109" s="57" t="str">
        <f aca="false">Flights!$G$8&amp;"-"&amp;Flights!$H$8</f>
        <v>KUL-NRT</v>
      </c>
      <c r="F109" s="57" t="str">
        <f aca="false">Flights!$K$8</f>
        <v>BC</v>
      </c>
      <c r="G109" s="57" t="s">
        <v>420</v>
      </c>
      <c r="H109" s="57" t="s">
        <v>378</v>
      </c>
      <c r="I109" s="57" t="s">
        <v>499</v>
      </c>
      <c r="J109" s="57" t="s">
        <v>500</v>
      </c>
      <c r="K109" s="67" t="s">
        <v>501</v>
      </c>
      <c r="L109" s="67" t="s">
        <v>606</v>
      </c>
      <c r="M109" s="67" t="s">
        <v>451</v>
      </c>
      <c r="N109" s="67" t="s">
        <v>383</v>
      </c>
      <c r="O109" s="67" t="s">
        <v>503</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60"/>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open",IF(AND(NOT(OR(LEN(AZ109)&lt;15,ISNUMBER(MATCH(AZ109,L_Placeholder,0)))),BK109=0,NOT(OR(LEN(AU109)&lt;2,ISNUMBER(MATCH(AU109,L_Placeholder,0)))),NOT(OR(LEN(AX109)&lt;2,ISNUMBER(MATCH(AX109,L_Placeholder,0)))),TRIM(AE109)&lt;&gt;TRIM(T109)),"N/A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missing",IF(OR(OR(LEN(AU109)&lt;2,ISNUMBER(MATCH(AU109,L_Placeholder,0))),BR109&lt;3),"INVALID – PIC missing or not a named person (a role such as QA / CSM is not a name)",IF(OR(LEN(AV109)&lt;2,ISNUMBER(MATCH(AV109,L_Placeholder,0))),"INVALID – result / assessment missing",IF(OR(OR(LEN(AW109)&lt;3,ISNUMBER(MATCH(AW109,L_Placeholder,0))),SUMPRODUCT(--ISNUMBER(SEARCH(" "&amp;L_EvidencePhrase&amp;" ",BD109)))&gt;0,BI109=1),"INVALID – evidence missing, placeholder or not yet on file",IF(ISNA(MATCH(TRIM(S109),L_EvidenceType,0)),"INVALID – choose the evidence type from the list (column S)",IF(BL109=0,"INVALID – evidence ID must be the record's ID only (e.g. SF-2210, IMG_2231, 1045521), or a link / path for links",IF(OR(OR(LEN(AX109)&lt;2,ISNUMBER(MATCH(AX109,L_Placeholder,0))),BS109&lt;3),"INVALID – verifier missing or not a named person (a role such as QA / CSM is not a name)",IF(OR(AX109=AU109,AND(LEN(AU109)&gt;=4,ISNUMBER(SEARCH(AU109,AX109))),AND(LEN(AX109)&gt;=4,ISNUMBER(SEARCH(AX109,AU109)))),"INVALID – verifier must be a different, named person (not the PIC or a role)",IF(BH109=1,"INVALID – result not yet available (awaiting / TBC)",IF(BV109=1,"INVALID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future",IF(AND(ISNUMBER(BY109),AG109&lt;BY109),IF(H109="Physical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t="n">
        <f aca="false">IF(ISNA(MATCH(TRIM(S109),L_EvidenceType,0)),0,BZ109)</f>
        <v>0</v>
      </c>
      <c r="BM109" s="61" t="str">
        <f aca="false">SUBSTITUTE(SUBSTITUTE(SUBSTITUTE(SUBSTITUTE(SUBSTITUTE(SUBSTITUTE(SUBSTITUTE(SUBSTITUTE(SUBSTITUTE(LOWER(Z109&amp;""),"1","0"),"2","0"),"3","0"),"4","0"),"5","0"),"6","0"),"7","0"),"8","0"),"9","0")</f>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109,"jan",""),"feb",""),"mar",""),"apr",""),"may",""),"jun",""),"jul",""),"aug",""),"sep",""),"oct",""),"nov",""),"dec",""),"hrs",""),"hr",""),"lt",""),"utc",""),"am",""),"pm",""),"rev",""),"ver",""),"b","a"),"c","a"),"d","a"),"e","a"),"f","a"),"g","a"),"h","a"),"i","a"),"j","a"),"k","a"),"l","a"),"m","a"),"n","a"),"o","a"),"p","a"),"q","a"),"r","a"),"s","a"),"t","a"),"u","a"),"v","a"),"w","a"),"x","a"),"y","a"),"z","a")</f>
        <v/>
      </c>
      <c r="BO109" s="61" t="str">
        <f aca="false">SUBSTITUTE(SUBSTITUTE(SUBSTITUTE(SUBSTITUTE(SUBSTITUTE(SUBSTITUTE(SUBSTITUTE(SUBSTITUTE(SUBSTITUTE(LOWER(W109&amp;""),"1","0"),"2","0"),"3","0"),"4","0"),"5","0"),"6","0"),"7","0"),"8","0"),"9","0")</f>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c>
      <c r="BQ109" s="61" t="n">
        <f aca="false">IFERROR(IF(AND(ISERROR(SEARCH(" mh"," "&amp;LOWER(W109))),ISNA(MATCH(LEFT(TRIM(BP109),255),{"0000a","000a","00a","0000aa","000aa","00.00.0000","00/00/0000","00-00-0000","0000-00-00","00.00.00","00/00/00","00-00-00","0.00.0000","0/00/0000","0-00-0000"},0)),OR(SUMPRODUCT(--ISNUMBER(SEARCH({"a0","a-0","a_0","a/0","a.0","a#0","0a","0-a","0_a","0/a"},BP109)))&gt;0,ISNUMBER(SEARCH("000000",BP109)))),1,0),0)</f>
        <v>0</v>
      </c>
      <c r="BR1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109,"supervisor",""),"inspector",""),"controller",""),"executive",""),"catering",""),"manager",""),"officer",""),"caterer",""),"station",""),"captain",""),"verified",""),"verifier",""),"checked",""),"senior",""),"leader",""),"cabin",""),"staff",""),"crew",""),"team",""),"duty",""),"lead",""),"head",""),"chef",""),"pasb",""),"mcat",""),"magcs",""),"qaqc",""),"ccic",""),"cic",""),"csm",""),"ops",""),"pic",""),"self",""),"qa",""),"qc",""),"by",""),"sr",""))</f>
        <v>0</v>
      </c>
      <c r="BS1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109,"supervisor",""),"inspector",""),"controller",""),"executive",""),"catering",""),"manager",""),"officer",""),"caterer",""),"station",""),"captain",""),"verified",""),"verifier",""),"checked",""),"senior",""),"leader",""),"cabin",""),"staff",""),"crew",""),"team",""),"duty",""),"lead",""),"head",""),"chef",""),"pasb",""),"mcat",""),"magcs",""),"qaqc",""),"ccic",""),"cic",""),"csm",""),"ops",""),"pic",""),"self",""),"qa",""),"qc",""),"by",""),"sr",""))</f>
        <v>0</v>
      </c>
      <c r="BT109" s="61"/>
      <c r="BU109" s="61"/>
      <c r="BV109" s="61" t="n">
        <f aca="false">0</f>
        <v>0</v>
      </c>
      <c r="BW109" s="61"/>
      <c r="BX109" s="61"/>
      <c r="BY109" s="62" t="n">
        <f aca="false">Q109-T12EarlyH/24</f>
        <v>46304.6458333333</v>
      </c>
      <c r="BZ109" s="61" t="n">
        <f aca="false">IFERROR(IF(IF(TRIM(S109)="Link / file path",AND(LEN(TRIM(Z109))&gt;=5,SUMPRODUCT(--ISNUMBER(SEARCH({"http","www.","\\",":\",".pdf",".jpg",".jpeg",".png",".heic",".xls",".doc",".msg",".eml",".ppt",".txt",".zip"},Z109)))&gt;0),AND(ISERROR(FIND(" ",TRIM(Z109))),NOT(OR(LOWER(TRIM(Z109))=LOWER(Flights!$F$8),AND(LEFT(LOWER(TRIM(Z109)),2)="mh",(LEN(BN109)-LEN(SUBSTITUTE(BN109,"a","")))&lt;=2))),NOT(ISNUMBER(MATCH(LEFT(BN109,255),{"0000a","000a","00a","0000aa","000aa","00.00.0000","00/00/0000","00-00-0000","0000-00-00","00.00.00","00/00/00","00-00-00","0.00.0000","0/00/0000","0-00-0000"},0))),OR(AND((LEN(BN109)-LEN(SUBSTITUTE(BN109,"a","")))&gt;=1,(LEN(BN109)-LEN(SUBSTITUTE(BN109,"0","")))&gt;=2,SUMPRODUCT(--ISNUMBER(SEARCH({"a0","a-0","a_0","a/0","a.0","a#0","0a","0-a","0_a","0/a"},BN109)))&gt;0),AND((LEN(BN109)-LEN(SUBSTITUTE(BN109,"a","")))=0,(LEN(BN109)-LEN(SUBSTITUTE(BN109,"0","")))&gt;=5)))),1,0),0)</f>
        <v>0</v>
      </c>
    </row>
    <row r="110" customFormat="false" ht="41.25" hidden="false" customHeight="true" outlineLevel="0" collapsed="false">
      <c r="A110" s="57" t="s">
        <v>607</v>
      </c>
      <c r="B110" s="57" t="s">
        <v>218</v>
      </c>
      <c r="C110" s="57" t="str">
        <f aca="false">Flights!$F$8</f>
        <v>MH0088</v>
      </c>
      <c r="D110" s="58" t="n">
        <f aca="false">Flights!$D$8</f>
        <v>46305</v>
      </c>
      <c r="E110" s="57" t="str">
        <f aca="false">Flights!$G$8&amp;"-"&amp;Flights!$H$8</f>
        <v>KUL-NRT</v>
      </c>
      <c r="F110" s="57" t="str">
        <f aca="false">Flights!$K$8</f>
        <v>BC</v>
      </c>
      <c r="G110" s="57" t="s">
        <v>420</v>
      </c>
      <c r="H110" s="57" t="s">
        <v>378</v>
      </c>
      <c r="I110" s="57" t="s">
        <v>499</v>
      </c>
      <c r="J110" s="57" t="s">
        <v>505</v>
      </c>
      <c r="K110" s="67" t="s">
        <v>501</v>
      </c>
      <c r="L110" s="67" t="s">
        <v>608</v>
      </c>
      <c r="M110" s="67" t="s">
        <v>451</v>
      </c>
      <c r="N110" s="67" t="s">
        <v>383</v>
      </c>
      <c r="O110" s="67" t="s">
        <v>503</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60"/>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open",IF(AND(NOT(OR(LEN(AZ110)&lt;15,ISNUMBER(MATCH(AZ110,L_Placeholder,0)))),BK110=0,NOT(OR(LEN(AU110)&lt;2,ISNUMBER(MATCH(AU110,L_Placeholder,0)))),NOT(OR(LEN(AX110)&lt;2,ISNUMBER(MATCH(AX110,L_Placeholder,0)))),TRIM(AE110)&lt;&gt;TRIM(T110)),"N/A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missing",IF(OR(OR(LEN(AU110)&lt;2,ISNUMBER(MATCH(AU110,L_Placeholder,0))),BR110&lt;3),"INVALID – PIC missing or not a named person (a role such as QA / CSM is not a name)",IF(OR(LEN(AV110)&lt;2,ISNUMBER(MATCH(AV110,L_Placeholder,0))),"INVALID – result / assessment missing",IF(OR(OR(LEN(AW110)&lt;3,ISNUMBER(MATCH(AW110,L_Placeholder,0))),SUMPRODUCT(--ISNUMBER(SEARCH(" "&amp;L_EvidencePhrase&amp;" ",BD110)))&gt;0,BI110=1),"INVALID – evidence missing, placeholder or not yet on file",IF(ISNA(MATCH(TRIM(S110),L_EvidenceType,0)),"INVALID – choose the evidence type from the list (column S)",IF(BL110=0,"INVALID – evidence ID must be the record's ID only (e.g. SF-2210, IMG_2231, 1045521), or a link / path for links",IF(OR(OR(LEN(AX110)&lt;2,ISNUMBER(MATCH(AX110,L_Placeholder,0))),BS110&lt;3),"INVALID – verifier missing or not a named person (a role such as QA / CSM is not a name)",IF(OR(AX110=AU110,AND(LEN(AU110)&gt;=4,ISNUMBER(SEARCH(AU110,AX110))),AND(LEN(AX110)&gt;=4,ISNUMBER(SEARCH(AX110,AU110)))),"INVALID – verifier must be a different, named person (not the PIC or a role)",IF(BH110=1,"INVALID – result not yet available (awaiting / TBC)",IF(BV110=1,"INVALID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future",IF(AND(ISNUMBER(BY110),AG110&lt;BY110),IF(H110="Physical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t="n">
        <f aca="false">IF(ISNA(MATCH(TRIM(S110),L_EvidenceType,0)),0,BZ110)</f>
        <v>0</v>
      </c>
      <c r="BM110" s="61" t="str">
        <f aca="false">SUBSTITUTE(SUBSTITUTE(SUBSTITUTE(SUBSTITUTE(SUBSTITUTE(SUBSTITUTE(SUBSTITUTE(SUBSTITUTE(SUBSTITUTE(LOWER(Z110&amp;""),"1","0"),"2","0"),"3","0"),"4","0"),"5","0"),"6","0"),"7","0"),"8","0"),"9","0")</f>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110,"jan",""),"feb",""),"mar",""),"apr",""),"may",""),"jun",""),"jul",""),"aug",""),"sep",""),"oct",""),"nov",""),"dec",""),"hrs",""),"hr",""),"lt",""),"utc",""),"am",""),"pm",""),"rev",""),"ver",""),"b","a"),"c","a"),"d","a"),"e","a"),"f","a"),"g","a"),"h","a"),"i","a"),"j","a"),"k","a"),"l","a"),"m","a"),"n","a"),"o","a"),"p","a"),"q","a"),"r","a"),"s","a"),"t","a"),"u","a"),"v","a"),"w","a"),"x","a"),"y","a"),"z","a")</f>
        <v/>
      </c>
      <c r="BO110" s="61" t="str">
        <f aca="false">SUBSTITUTE(SUBSTITUTE(SUBSTITUTE(SUBSTITUTE(SUBSTITUTE(SUBSTITUTE(SUBSTITUTE(SUBSTITUTE(SUBSTITUTE(LOWER(W110&amp;""),"1","0"),"2","0"),"3","0"),"4","0"),"5","0"),"6","0"),"7","0"),"8","0"),"9","0")</f>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c>
      <c r="BQ110" s="61" t="n">
        <f aca="false">IFERROR(IF(AND(ISERROR(SEARCH(" mh"," "&amp;LOWER(W110))),ISNA(MATCH(LEFT(TRIM(BP110),255),{"0000a","000a","00a","0000aa","000aa","00.00.0000","00/00/0000","00-00-0000","0000-00-00","00.00.00","00/00/00","00-00-00","0.00.0000","0/00/0000","0-00-0000"},0)),OR(SUMPRODUCT(--ISNUMBER(SEARCH({"a0","a-0","a_0","a/0","a.0","a#0","0a","0-a","0_a","0/a"},BP110)))&gt;0,ISNUMBER(SEARCH("000000",BP110)))),1,0),0)</f>
        <v>0</v>
      </c>
      <c r="BR1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110,"supervisor",""),"inspector",""),"controller",""),"executive",""),"catering",""),"manager",""),"officer",""),"caterer",""),"station",""),"captain",""),"verified",""),"verifier",""),"checked",""),"senior",""),"leader",""),"cabin",""),"staff",""),"crew",""),"team",""),"duty",""),"lead",""),"head",""),"chef",""),"pasb",""),"mcat",""),"magcs",""),"qaqc",""),"ccic",""),"cic",""),"csm",""),"ops",""),"pic",""),"self",""),"qa",""),"qc",""),"by",""),"sr",""))</f>
        <v>0</v>
      </c>
      <c r="BS1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110,"supervisor",""),"inspector",""),"controller",""),"executive",""),"catering",""),"manager",""),"officer",""),"caterer",""),"station",""),"captain",""),"verified",""),"verifier",""),"checked",""),"senior",""),"leader",""),"cabin",""),"staff",""),"crew",""),"team",""),"duty",""),"lead",""),"head",""),"chef",""),"pasb",""),"mcat",""),"magcs",""),"qaqc",""),"ccic",""),"cic",""),"csm",""),"ops",""),"pic",""),"self",""),"qa",""),"qc",""),"by",""),"sr",""))</f>
        <v>0</v>
      </c>
      <c r="BT110" s="61"/>
      <c r="BU110" s="61"/>
      <c r="BV110" s="61" t="n">
        <f aca="false">0</f>
        <v>0</v>
      </c>
      <c r="BW110" s="61"/>
      <c r="BX110" s="61"/>
      <c r="BY110" s="62" t="n">
        <f aca="false">Q110-T12EarlyH/24</f>
        <v>46304.6458333333</v>
      </c>
      <c r="BZ110" s="61" t="n">
        <f aca="false">IFERROR(IF(IF(TRIM(S110)="Link / file path",AND(LEN(TRIM(Z110))&gt;=5,SUMPRODUCT(--ISNUMBER(SEARCH({"http","www.","\\",":\",".pdf",".jpg",".jpeg",".png",".heic",".xls",".doc",".msg",".eml",".ppt",".txt",".zip"},Z110)))&gt;0),AND(ISERROR(FIND(" ",TRIM(Z110))),NOT(OR(LOWER(TRIM(Z110))=LOWER(Flights!$F$8),AND(LEFT(LOWER(TRIM(Z110)),2)="mh",(LEN(BN110)-LEN(SUBSTITUTE(BN110,"a","")))&lt;=2))),NOT(ISNUMBER(MATCH(LEFT(BN110,255),{"0000a","000a","00a","0000aa","000aa","00.00.0000","00/00/0000","00-00-0000","0000-00-00","00.00.00","00/00/00","00-00-00","0.00.0000","0/00/0000","0-00-0000"},0))),OR(AND((LEN(BN110)-LEN(SUBSTITUTE(BN110,"a","")))&gt;=1,(LEN(BN110)-LEN(SUBSTITUTE(BN110,"0","")))&gt;=2,SUMPRODUCT(--ISNUMBER(SEARCH({"a0","a-0","a_0","a/0","a.0","a#0","0a","0-a","0_a","0/a"},BN110)))&gt;0),AND((LEN(BN110)-LEN(SUBSTITUTE(BN110,"a","")))=0,(LEN(BN110)-LEN(SUBSTITUTE(BN110,"0","")))&gt;=5)))),1,0),0)</f>
        <v>0</v>
      </c>
    </row>
    <row r="111" customFormat="false" ht="41.25" hidden="false" customHeight="true" outlineLevel="0" collapsed="false">
      <c r="A111" s="57" t="s">
        <v>609</v>
      </c>
      <c r="B111" s="57" t="s">
        <v>218</v>
      </c>
      <c r="C111" s="57" t="str">
        <f aca="false">Flights!$F$8</f>
        <v>MH0088</v>
      </c>
      <c r="D111" s="58" t="n">
        <f aca="false">Flights!$D$8</f>
        <v>46305</v>
      </c>
      <c r="E111" s="57" t="str">
        <f aca="false">Flights!$G$8&amp;"-"&amp;Flights!$H$8</f>
        <v>KUL-NRT</v>
      </c>
      <c r="F111" s="57" t="str">
        <f aca="false">Flights!$K$8</f>
        <v>BC</v>
      </c>
      <c r="G111" s="57" t="s">
        <v>420</v>
      </c>
      <c r="H111" s="57" t="s">
        <v>378</v>
      </c>
      <c r="I111" s="57" t="s">
        <v>499</v>
      </c>
      <c r="J111" s="57" t="s">
        <v>508</v>
      </c>
      <c r="K111" s="67" t="s">
        <v>501</v>
      </c>
      <c r="L111" s="67" t="s">
        <v>610</v>
      </c>
      <c r="M111" s="67" t="s">
        <v>451</v>
      </c>
      <c r="N111" s="67" t="s">
        <v>383</v>
      </c>
      <c r="O111" s="67" t="s">
        <v>503</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60"/>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open",IF(AND(NOT(OR(LEN(AZ111)&lt;15,ISNUMBER(MATCH(AZ111,L_Placeholder,0)))),BK111=0,NOT(OR(LEN(AU111)&lt;2,ISNUMBER(MATCH(AU111,L_Placeholder,0)))),NOT(OR(LEN(AX111)&lt;2,ISNUMBER(MATCH(AX111,L_Placeholder,0)))),TRIM(AE111)&lt;&gt;TRIM(T111)),"N/A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missing",IF(OR(OR(LEN(AU111)&lt;2,ISNUMBER(MATCH(AU111,L_Placeholder,0))),BR111&lt;3),"INVALID – PIC missing or not a named person (a role such as QA / CSM is not a name)",IF(OR(LEN(AV111)&lt;2,ISNUMBER(MATCH(AV111,L_Placeholder,0))),"INVALID – result / assessment missing",IF(OR(OR(LEN(AW111)&lt;3,ISNUMBER(MATCH(AW111,L_Placeholder,0))),SUMPRODUCT(--ISNUMBER(SEARCH(" "&amp;L_EvidencePhrase&amp;" ",BD111)))&gt;0,BI111=1),"INVALID – evidence missing, placeholder or not yet on file",IF(ISNA(MATCH(TRIM(S111),L_EvidenceType,0)),"INVALID – choose the evidence type from the list (column S)",IF(BL111=0,"INVALID – evidence ID must be the record's ID only (e.g. SF-2210, IMG_2231, 1045521), or a link / path for links",IF(OR(OR(LEN(AX111)&lt;2,ISNUMBER(MATCH(AX111,L_Placeholder,0))),BS111&lt;3),"INVALID – verifier missing or not a named person (a role such as QA / CSM is not a name)",IF(OR(AX111=AU111,AND(LEN(AU111)&gt;=4,ISNUMBER(SEARCH(AU111,AX111))),AND(LEN(AX111)&gt;=4,ISNUMBER(SEARCH(AX111,AU111)))),"INVALID – verifier must be a different, named person (not the PIC or a role)",IF(BH111=1,"INVALID – result not yet available (awaiting / TBC)",IF(BV111=1,"INVALID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future",IF(AND(ISNUMBER(BY111),AG111&lt;BY111),IF(H111="Physical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t="n">
        <f aca="false">IF(ISNA(MATCH(TRIM(S111),L_EvidenceType,0)),0,BZ111)</f>
        <v>0</v>
      </c>
      <c r="BM111" s="61" t="str">
        <f aca="false">SUBSTITUTE(SUBSTITUTE(SUBSTITUTE(SUBSTITUTE(SUBSTITUTE(SUBSTITUTE(SUBSTITUTE(SUBSTITUTE(SUBSTITUTE(LOWER(Z111&amp;""),"1","0"),"2","0"),"3","0"),"4","0"),"5","0"),"6","0"),"7","0"),"8","0"),"9","0")</f>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111,"jan",""),"feb",""),"mar",""),"apr",""),"may",""),"jun",""),"jul",""),"aug",""),"sep",""),"oct",""),"nov",""),"dec",""),"hrs",""),"hr",""),"lt",""),"utc",""),"am",""),"pm",""),"rev",""),"ver",""),"b","a"),"c","a"),"d","a"),"e","a"),"f","a"),"g","a"),"h","a"),"i","a"),"j","a"),"k","a"),"l","a"),"m","a"),"n","a"),"o","a"),"p","a"),"q","a"),"r","a"),"s","a"),"t","a"),"u","a"),"v","a"),"w","a"),"x","a"),"y","a"),"z","a")</f>
        <v/>
      </c>
      <c r="BO111" s="61" t="str">
        <f aca="false">SUBSTITUTE(SUBSTITUTE(SUBSTITUTE(SUBSTITUTE(SUBSTITUTE(SUBSTITUTE(SUBSTITUTE(SUBSTITUTE(SUBSTITUTE(LOWER(W111&amp;""),"1","0"),"2","0"),"3","0"),"4","0"),"5","0"),"6","0"),"7","0"),"8","0"),"9","0")</f>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c>
      <c r="BQ111" s="61" t="n">
        <f aca="false">IFERROR(IF(AND(ISERROR(SEARCH(" mh"," "&amp;LOWER(W111))),ISNA(MATCH(LEFT(TRIM(BP111),255),{"0000a","000a","00a","0000aa","000aa","00.00.0000","00/00/0000","00-00-0000","0000-00-00","00.00.00","00/00/00","00-00-00","0.00.0000","0/00/0000","0-00-0000"},0)),OR(SUMPRODUCT(--ISNUMBER(SEARCH({"a0","a-0","a_0","a/0","a.0","a#0","0a","0-a","0_a","0/a"},BP111)))&gt;0,ISNUMBER(SEARCH("000000",BP111)))),1,0),0)</f>
        <v>0</v>
      </c>
      <c r="BR1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111,"supervisor",""),"inspector",""),"controller",""),"executive",""),"catering",""),"manager",""),"officer",""),"caterer",""),"station",""),"captain",""),"verified",""),"verifier",""),"checked",""),"senior",""),"leader",""),"cabin",""),"staff",""),"crew",""),"team",""),"duty",""),"lead",""),"head",""),"chef",""),"pasb",""),"mcat",""),"magcs",""),"qaqc",""),"ccic",""),"cic",""),"csm",""),"ops",""),"pic",""),"self",""),"qa",""),"qc",""),"by",""),"sr",""))</f>
        <v>0</v>
      </c>
      <c r="BS1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111,"supervisor",""),"inspector",""),"controller",""),"executive",""),"catering",""),"manager",""),"officer",""),"caterer",""),"station",""),"captain",""),"verified",""),"verifier",""),"checked",""),"senior",""),"leader",""),"cabin",""),"staff",""),"crew",""),"team",""),"duty",""),"lead",""),"head",""),"chef",""),"pasb",""),"mcat",""),"magcs",""),"qaqc",""),"ccic",""),"cic",""),"csm",""),"ops",""),"pic",""),"self",""),"qa",""),"qc",""),"by",""),"sr",""))</f>
        <v>0</v>
      </c>
      <c r="BT111" s="61"/>
      <c r="BU111" s="61"/>
      <c r="BV111" s="61" t="n">
        <f aca="false">0</f>
        <v>0</v>
      </c>
      <c r="BW111" s="61"/>
      <c r="BX111" s="61"/>
      <c r="BY111" s="62" t="n">
        <f aca="false">Q111-T12EarlyH/24</f>
        <v>46304.6458333333</v>
      </c>
      <c r="BZ111" s="61" t="n">
        <f aca="false">IFERROR(IF(IF(TRIM(S111)="Link / file path",AND(LEN(TRIM(Z111))&gt;=5,SUMPRODUCT(--ISNUMBER(SEARCH({"http","www.","\\",":\",".pdf",".jpg",".jpeg",".png",".heic",".xls",".doc",".msg",".eml",".ppt",".txt",".zip"},Z111)))&gt;0),AND(ISERROR(FIND(" ",TRIM(Z111))),NOT(OR(LOWER(TRIM(Z111))=LOWER(Flights!$F$8),AND(LEFT(LOWER(TRIM(Z111)),2)="mh",(LEN(BN111)-LEN(SUBSTITUTE(BN111,"a","")))&lt;=2))),NOT(ISNUMBER(MATCH(LEFT(BN111,255),{"0000a","000a","00a","0000aa","000aa","00.00.0000","00/00/0000","00-00-0000","0000-00-00","00.00.00","00/00/00","00-00-00","0.00.0000","0/00/0000","0-00-0000"},0))),OR(AND((LEN(BN111)-LEN(SUBSTITUTE(BN111,"a","")))&gt;=1,(LEN(BN111)-LEN(SUBSTITUTE(BN111,"0","")))&gt;=2,SUMPRODUCT(--ISNUMBER(SEARCH({"a0","a-0","a_0","a/0","a.0","a#0","0a","0-a","0_a","0/a"},BN111)))&gt;0),AND((LEN(BN111)-LEN(SUBSTITUTE(BN111,"a","")))=0,(LEN(BN111)-LEN(SUBSTITUTE(BN111,"0","")))&gt;=5)))),1,0),0)</f>
        <v>0</v>
      </c>
    </row>
    <row r="112" customFormat="false" ht="41.25" hidden="false" customHeight="true" outlineLevel="0" collapsed="false">
      <c r="A112" s="57" t="s">
        <v>611</v>
      </c>
      <c r="B112" s="57" t="s">
        <v>218</v>
      </c>
      <c r="C112" s="57" t="str">
        <f aca="false">Flights!$F$8</f>
        <v>MH0088</v>
      </c>
      <c r="D112" s="58" t="n">
        <f aca="false">Flights!$D$8</f>
        <v>46305</v>
      </c>
      <c r="E112" s="57" t="str">
        <f aca="false">Flights!$G$8&amp;"-"&amp;Flights!$H$8</f>
        <v>KUL-NRT</v>
      </c>
      <c r="F112" s="57" t="str">
        <f aca="false">Flights!$K$8</f>
        <v>BC</v>
      </c>
      <c r="G112" s="57" t="s">
        <v>420</v>
      </c>
      <c r="H112" s="57" t="s">
        <v>378</v>
      </c>
      <c r="I112" s="57" t="s">
        <v>499</v>
      </c>
      <c r="J112" s="57" t="s">
        <v>511</v>
      </c>
      <c r="K112" s="67" t="s">
        <v>501</v>
      </c>
      <c r="L112" s="67" t="s">
        <v>612</v>
      </c>
      <c r="M112" s="67" t="s">
        <v>451</v>
      </c>
      <c r="N112" s="67" t="s">
        <v>383</v>
      </c>
      <c r="O112" s="67" t="s">
        <v>503</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60"/>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open",IF(AND(NOT(OR(LEN(AZ112)&lt;15,ISNUMBER(MATCH(AZ112,L_Placeholder,0)))),BK112=0,NOT(OR(LEN(AU112)&lt;2,ISNUMBER(MATCH(AU112,L_Placeholder,0)))),NOT(OR(LEN(AX112)&lt;2,ISNUMBER(MATCH(AX112,L_Placeholder,0)))),TRIM(AE112)&lt;&gt;TRIM(T112)),"N/A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missing",IF(OR(OR(LEN(AU112)&lt;2,ISNUMBER(MATCH(AU112,L_Placeholder,0))),BR112&lt;3),"INVALID – PIC missing or not a named person (a role such as QA / CSM is not a name)",IF(OR(LEN(AV112)&lt;2,ISNUMBER(MATCH(AV112,L_Placeholder,0))),"INVALID – result / assessment missing",IF(OR(OR(LEN(AW112)&lt;3,ISNUMBER(MATCH(AW112,L_Placeholder,0))),SUMPRODUCT(--ISNUMBER(SEARCH(" "&amp;L_EvidencePhrase&amp;" ",BD112)))&gt;0,BI112=1),"INVALID – evidence missing, placeholder or not yet on file",IF(ISNA(MATCH(TRIM(S112),L_EvidenceType,0)),"INVALID – choose the evidence type from the list (column S)",IF(BL112=0,"INVALID – evidence ID must be the record's ID only (e.g. SF-2210, IMG_2231, 1045521), or a link / path for links",IF(OR(OR(LEN(AX112)&lt;2,ISNUMBER(MATCH(AX112,L_Placeholder,0))),BS112&lt;3),"INVALID – verifier missing or not a named person (a role such as QA / CSM is not a name)",IF(OR(AX112=AU112,AND(LEN(AU112)&gt;=4,ISNUMBER(SEARCH(AU112,AX112))),AND(LEN(AX112)&gt;=4,ISNUMBER(SEARCH(AX112,AU112)))),"INVALID – verifier must be a different, named person (not the PIC or a role)",IF(BH112=1,"INVALID – result not yet available (awaiting / TBC)",IF(BV112=1,"INVALID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future",IF(AND(ISNUMBER(BY112),AG112&lt;BY112),IF(H112="Physical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t="n">
        <f aca="false">IF(ISNA(MATCH(TRIM(S112),L_EvidenceType,0)),0,BZ112)</f>
        <v>0</v>
      </c>
      <c r="BM112" s="61" t="str">
        <f aca="false">SUBSTITUTE(SUBSTITUTE(SUBSTITUTE(SUBSTITUTE(SUBSTITUTE(SUBSTITUTE(SUBSTITUTE(SUBSTITUTE(SUBSTITUTE(LOWER(Z112&amp;""),"1","0"),"2","0"),"3","0"),"4","0"),"5","0"),"6","0"),"7","0"),"8","0"),"9","0")</f>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112,"jan",""),"feb",""),"mar",""),"apr",""),"may",""),"jun",""),"jul",""),"aug",""),"sep",""),"oct",""),"nov",""),"dec",""),"hrs",""),"hr",""),"lt",""),"utc",""),"am",""),"pm",""),"rev",""),"ver",""),"b","a"),"c","a"),"d","a"),"e","a"),"f","a"),"g","a"),"h","a"),"i","a"),"j","a"),"k","a"),"l","a"),"m","a"),"n","a"),"o","a"),"p","a"),"q","a"),"r","a"),"s","a"),"t","a"),"u","a"),"v","a"),"w","a"),"x","a"),"y","a"),"z","a")</f>
        <v/>
      </c>
      <c r="BO112" s="61" t="str">
        <f aca="false">SUBSTITUTE(SUBSTITUTE(SUBSTITUTE(SUBSTITUTE(SUBSTITUTE(SUBSTITUTE(SUBSTITUTE(SUBSTITUTE(SUBSTITUTE(LOWER(W112&amp;""),"1","0"),"2","0"),"3","0"),"4","0"),"5","0"),"6","0"),"7","0"),"8","0"),"9","0")</f>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c>
      <c r="BQ112" s="61" t="n">
        <f aca="false">IFERROR(IF(AND(ISERROR(SEARCH(" mh"," "&amp;LOWER(W112))),ISNA(MATCH(LEFT(TRIM(BP112),255),{"0000a","000a","00a","0000aa","000aa","00.00.0000","00/00/0000","00-00-0000","0000-00-00","00.00.00","00/00/00","00-00-00","0.00.0000","0/00/0000","0-00-0000"},0)),OR(SUMPRODUCT(--ISNUMBER(SEARCH({"a0","a-0","a_0","a/0","a.0","a#0","0a","0-a","0_a","0/a"},BP112)))&gt;0,ISNUMBER(SEARCH("000000",BP112)))),1,0),0)</f>
        <v>0</v>
      </c>
      <c r="BR1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112,"supervisor",""),"inspector",""),"controller",""),"executive",""),"catering",""),"manager",""),"officer",""),"caterer",""),"station",""),"captain",""),"verified",""),"verifier",""),"checked",""),"senior",""),"leader",""),"cabin",""),"staff",""),"crew",""),"team",""),"duty",""),"lead",""),"head",""),"chef",""),"pasb",""),"mcat",""),"magcs",""),"qaqc",""),"ccic",""),"cic",""),"csm",""),"ops",""),"pic",""),"self",""),"qa",""),"qc",""),"by",""),"sr",""))</f>
        <v>0</v>
      </c>
      <c r="BS1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112,"supervisor",""),"inspector",""),"controller",""),"executive",""),"catering",""),"manager",""),"officer",""),"caterer",""),"station",""),"captain",""),"verified",""),"verifier",""),"checked",""),"senior",""),"leader",""),"cabin",""),"staff",""),"crew",""),"team",""),"duty",""),"lead",""),"head",""),"chef",""),"pasb",""),"mcat",""),"magcs",""),"qaqc",""),"ccic",""),"cic",""),"csm",""),"ops",""),"pic",""),"self",""),"qa",""),"qc",""),"by",""),"sr",""))</f>
        <v>0</v>
      </c>
      <c r="BT112" s="61"/>
      <c r="BU112" s="61"/>
      <c r="BV112" s="61" t="n">
        <f aca="false">0</f>
        <v>0</v>
      </c>
      <c r="BW112" s="61"/>
      <c r="BX112" s="61"/>
      <c r="BY112" s="62" t="n">
        <f aca="false">Q112-T12EarlyH/24</f>
        <v>46304.6458333333</v>
      </c>
      <c r="BZ112" s="61" t="n">
        <f aca="false">IFERROR(IF(IF(TRIM(S112)="Link / file path",AND(LEN(TRIM(Z112))&gt;=5,SUMPRODUCT(--ISNUMBER(SEARCH({"http","www.","\\",":\",".pdf",".jpg",".jpeg",".png",".heic",".xls",".doc",".msg",".eml",".ppt",".txt",".zip"},Z112)))&gt;0),AND(ISERROR(FIND(" ",TRIM(Z112))),NOT(OR(LOWER(TRIM(Z112))=LOWER(Flights!$F$8),AND(LEFT(LOWER(TRIM(Z112)),2)="mh",(LEN(BN112)-LEN(SUBSTITUTE(BN112,"a","")))&lt;=2))),NOT(ISNUMBER(MATCH(LEFT(BN112,255),{"0000a","000a","00a","0000aa","000aa","00.00.0000","00/00/0000","00-00-0000","0000-00-00","00.00.00","00/00/00","00-00-00","0.00.0000","0/00/0000","0-00-0000"},0))),OR(AND((LEN(BN112)-LEN(SUBSTITUTE(BN112,"a","")))&gt;=1,(LEN(BN112)-LEN(SUBSTITUTE(BN112,"0","")))&gt;=2,SUMPRODUCT(--ISNUMBER(SEARCH({"a0","a-0","a_0","a/0","a.0","a#0","0a","0-a","0_a","0/a"},BN112)))&gt;0),AND((LEN(BN112)-LEN(SUBSTITUTE(BN112,"a","")))=0,(LEN(BN112)-LEN(SUBSTITUTE(BN112,"0","")))&gt;=5)))),1,0),0)</f>
        <v>0</v>
      </c>
    </row>
    <row r="113" customFormat="false" ht="41.25" hidden="false" customHeight="true" outlineLevel="0" collapsed="false">
      <c r="A113" s="57" t="s">
        <v>613</v>
      </c>
      <c r="B113" s="57" t="s">
        <v>218</v>
      </c>
      <c r="C113" s="57" t="str">
        <f aca="false">Flights!$F$8</f>
        <v>MH0088</v>
      </c>
      <c r="D113" s="58" t="n">
        <f aca="false">Flights!$D$8</f>
        <v>46305</v>
      </c>
      <c r="E113" s="57" t="str">
        <f aca="false">Flights!$G$8&amp;"-"&amp;Flights!$H$8</f>
        <v>KUL-NRT</v>
      </c>
      <c r="F113" s="57" t="str">
        <f aca="false">Flights!$K$8</f>
        <v>BC</v>
      </c>
      <c r="G113" s="57" t="s">
        <v>420</v>
      </c>
      <c r="H113" s="57" t="s">
        <v>378</v>
      </c>
      <c r="I113" s="57" t="s">
        <v>499</v>
      </c>
      <c r="J113" s="57" t="s">
        <v>515</v>
      </c>
      <c r="K113" s="67" t="s">
        <v>501</v>
      </c>
      <c r="L113" s="67" t="s">
        <v>614</v>
      </c>
      <c r="M113" s="67" t="s">
        <v>451</v>
      </c>
      <c r="N113" s="67" t="s">
        <v>383</v>
      </c>
      <c r="O113" s="67" t="s">
        <v>503</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60"/>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open",IF(AND(NOT(OR(LEN(AZ113)&lt;15,ISNUMBER(MATCH(AZ113,L_Placeholder,0)))),BK113=0,NOT(OR(LEN(AU113)&lt;2,ISNUMBER(MATCH(AU113,L_Placeholder,0)))),NOT(OR(LEN(AX113)&lt;2,ISNUMBER(MATCH(AX113,L_Placeholder,0)))),TRIM(AE113)&lt;&gt;TRIM(T113)),"N/A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missing",IF(OR(OR(LEN(AU113)&lt;2,ISNUMBER(MATCH(AU113,L_Placeholder,0))),BR113&lt;3),"INVALID – PIC missing or not a named person (a role such as QA / CSM is not a name)",IF(OR(LEN(AV113)&lt;2,ISNUMBER(MATCH(AV113,L_Placeholder,0))),"INVALID – result / assessment missing",IF(OR(OR(LEN(AW113)&lt;3,ISNUMBER(MATCH(AW113,L_Placeholder,0))),SUMPRODUCT(--ISNUMBER(SEARCH(" "&amp;L_EvidencePhrase&amp;" ",BD113)))&gt;0,BI113=1),"INVALID – evidence missing, placeholder or not yet on file",IF(ISNA(MATCH(TRIM(S113),L_EvidenceType,0)),"INVALID – choose the evidence type from the list (column S)",IF(BL113=0,"INVALID – evidence ID must be the record's ID only (e.g. SF-2210, IMG_2231, 1045521), or a link / path for links",IF(OR(OR(LEN(AX113)&lt;2,ISNUMBER(MATCH(AX113,L_Placeholder,0))),BS113&lt;3),"INVALID – verifier missing or not a named person (a role such as QA / CSM is not a name)",IF(OR(AX113=AU113,AND(LEN(AU113)&gt;=4,ISNUMBER(SEARCH(AU113,AX113))),AND(LEN(AX113)&gt;=4,ISNUMBER(SEARCH(AX113,AU113)))),"INVALID – verifier must be a different, named person (not the PIC or a role)",IF(BH113=1,"INVALID – result not yet available (awaiting / TBC)",IF(BV113=1,"INVALID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future",IF(AND(ISNUMBER(BY113),AG113&lt;BY113),IF(H113="Physical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t="n">
        <f aca="false">IF(ISNA(MATCH(TRIM(S113),L_EvidenceType,0)),0,BZ113)</f>
        <v>0</v>
      </c>
      <c r="BM113" s="61" t="str">
        <f aca="false">SUBSTITUTE(SUBSTITUTE(SUBSTITUTE(SUBSTITUTE(SUBSTITUTE(SUBSTITUTE(SUBSTITUTE(SUBSTITUTE(SUBSTITUTE(LOWER(Z113&amp;""),"1","0"),"2","0"),"3","0"),"4","0"),"5","0"),"6","0"),"7","0"),"8","0"),"9","0")</f>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113,"jan",""),"feb",""),"mar",""),"apr",""),"may",""),"jun",""),"jul",""),"aug",""),"sep",""),"oct",""),"nov",""),"dec",""),"hrs",""),"hr",""),"lt",""),"utc",""),"am",""),"pm",""),"rev",""),"ver",""),"b","a"),"c","a"),"d","a"),"e","a"),"f","a"),"g","a"),"h","a"),"i","a"),"j","a"),"k","a"),"l","a"),"m","a"),"n","a"),"o","a"),"p","a"),"q","a"),"r","a"),"s","a"),"t","a"),"u","a"),"v","a"),"w","a"),"x","a"),"y","a"),"z","a")</f>
        <v/>
      </c>
      <c r="BO113" s="61" t="str">
        <f aca="false">SUBSTITUTE(SUBSTITUTE(SUBSTITUTE(SUBSTITUTE(SUBSTITUTE(SUBSTITUTE(SUBSTITUTE(SUBSTITUTE(SUBSTITUTE(LOWER(W113&amp;""),"1","0"),"2","0"),"3","0"),"4","0"),"5","0"),"6","0"),"7","0"),"8","0"),"9","0")</f>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c>
      <c r="BQ113" s="61" t="n">
        <f aca="false">IFERROR(IF(AND(ISERROR(SEARCH(" mh"," "&amp;LOWER(W113))),ISNA(MATCH(LEFT(TRIM(BP113),255),{"0000a","000a","00a","0000aa","000aa","00.00.0000","00/00/0000","00-00-0000","0000-00-00","00.00.00","00/00/00","00-00-00","0.00.0000","0/00/0000","0-00-0000"},0)),OR(SUMPRODUCT(--ISNUMBER(SEARCH({"a0","a-0","a_0","a/0","a.0","a#0","0a","0-a","0_a","0/a"},BP113)))&gt;0,ISNUMBER(SEARCH("000000",BP113)))),1,0),0)</f>
        <v>0</v>
      </c>
      <c r="BR1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113,"supervisor",""),"inspector",""),"controller",""),"executive",""),"catering",""),"manager",""),"officer",""),"caterer",""),"station",""),"captain",""),"verified",""),"verifier",""),"checked",""),"senior",""),"leader",""),"cabin",""),"staff",""),"crew",""),"team",""),"duty",""),"lead",""),"head",""),"chef",""),"pasb",""),"mcat",""),"magcs",""),"qaqc",""),"ccic",""),"cic",""),"csm",""),"ops",""),"pic",""),"self",""),"qa",""),"qc",""),"by",""),"sr",""))</f>
        <v>0</v>
      </c>
      <c r="BS1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113,"supervisor",""),"inspector",""),"controller",""),"executive",""),"catering",""),"manager",""),"officer",""),"caterer",""),"station",""),"captain",""),"verified",""),"verifier",""),"checked",""),"senior",""),"leader",""),"cabin",""),"staff",""),"crew",""),"team",""),"duty",""),"lead",""),"head",""),"chef",""),"pasb",""),"mcat",""),"magcs",""),"qaqc",""),"ccic",""),"cic",""),"csm",""),"ops",""),"pic",""),"self",""),"qa",""),"qc",""),"by",""),"sr",""))</f>
        <v>0</v>
      </c>
      <c r="BT113" s="61"/>
      <c r="BU113" s="61"/>
      <c r="BV113" s="61" t="n">
        <f aca="false">0</f>
        <v>0</v>
      </c>
      <c r="BW113" s="61"/>
      <c r="BX113" s="61"/>
      <c r="BY113" s="62" t="n">
        <f aca="false">Q113-T12EarlyH/24</f>
        <v>46304.6458333333</v>
      </c>
      <c r="BZ113" s="61" t="n">
        <f aca="false">IFERROR(IF(IF(TRIM(S113)="Link / file path",AND(LEN(TRIM(Z113))&gt;=5,SUMPRODUCT(--ISNUMBER(SEARCH({"http","www.","\\",":\",".pdf",".jpg",".jpeg",".png",".heic",".xls",".doc",".msg",".eml",".ppt",".txt",".zip"},Z113)))&gt;0),AND(ISERROR(FIND(" ",TRIM(Z113))),NOT(OR(LOWER(TRIM(Z113))=LOWER(Flights!$F$8),AND(LEFT(LOWER(TRIM(Z113)),2)="mh",(LEN(BN113)-LEN(SUBSTITUTE(BN113,"a","")))&lt;=2))),NOT(ISNUMBER(MATCH(LEFT(BN113,255),{"0000a","000a","00a","0000aa","000aa","00.00.0000","00/00/0000","00-00-0000","0000-00-00","00.00.00","00/00/00","00-00-00","0.00.0000","0/00/0000","0-00-0000"},0))),OR(AND((LEN(BN113)-LEN(SUBSTITUTE(BN113,"a","")))&gt;=1,(LEN(BN113)-LEN(SUBSTITUTE(BN113,"0","")))&gt;=2,SUMPRODUCT(--ISNUMBER(SEARCH({"a0","a-0","a_0","a/0","a.0","a#0","0a","0-a","0_a","0/a"},BN113)))&gt;0),AND((LEN(BN113)-LEN(SUBSTITUTE(BN113,"a","")))=0,(LEN(BN113)-LEN(SUBSTITUTE(BN113,"0","")))&gt;=5)))),1,0),0)</f>
        <v>0</v>
      </c>
    </row>
    <row r="114" customFormat="false" ht="54" hidden="false" customHeight="true" outlineLevel="0" collapsed="false">
      <c r="A114" s="57" t="s">
        <v>615</v>
      </c>
      <c r="B114" s="57" t="s">
        <v>218</v>
      </c>
      <c r="C114" s="57" t="str">
        <f aca="false">Flights!$F$8</f>
        <v>MH0088</v>
      </c>
      <c r="D114" s="58" t="n">
        <f aca="false">Flights!$D$8</f>
        <v>46305</v>
      </c>
      <c r="E114" s="57" t="str">
        <f aca="false">Flights!$G$8&amp;"-"&amp;Flights!$H$8</f>
        <v>KUL-NRT</v>
      </c>
      <c r="F114" s="57" t="str">
        <f aca="false">Flights!$K$8</f>
        <v>BC</v>
      </c>
      <c r="G114" s="57" t="s">
        <v>420</v>
      </c>
      <c r="H114" s="57" t="s">
        <v>378</v>
      </c>
      <c r="I114" s="57" t="s">
        <v>499</v>
      </c>
      <c r="J114" s="57" t="s">
        <v>518</v>
      </c>
      <c r="K114" s="67" t="s">
        <v>616</v>
      </c>
      <c r="L114" s="67" t="s">
        <v>617</v>
      </c>
      <c r="M114" s="67" t="s">
        <v>451</v>
      </c>
      <c r="N114" s="67" t="s">
        <v>383</v>
      </c>
      <c r="O114" s="67" t="s">
        <v>521</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60"/>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open",IF(AND(NOT(OR(LEN(AZ114)&lt;15,ISNUMBER(MATCH(AZ114,L_Placeholder,0)))),BK114=0,NOT(OR(LEN(AU114)&lt;2,ISNUMBER(MATCH(AU114,L_Placeholder,0)))),NOT(OR(LEN(AX114)&lt;2,ISNUMBER(MATCH(AX114,L_Placeholder,0)))),TRIM(AE114)&lt;&gt;TRIM(T114)),"N/A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missing",IF(OR(OR(LEN(AU114)&lt;2,ISNUMBER(MATCH(AU114,L_Placeholder,0))),BR114&lt;3),"INVALID – PIC missing or not a named person (a role such as QA / CSM is not a name)",IF(OR(LEN(AV114)&lt;2,ISNUMBER(MATCH(AV114,L_Placeholder,0))),"INVALID – result / assessment missing",IF(OR(OR(LEN(AW114)&lt;3,ISNUMBER(MATCH(AW114,L_Placeholder,0))),SUMPRODUCT(--ISNUMBER(SEARCH(" "&amp;L_EvidencePhrase&amp;" ",BD114)))&gt;0,BI114=1),"INVALID – evidence missing, placeholder or not yet on file",IF(ISNA(MATCH(TRIM(S114),L_EvidenceType,0)),"INVALID – choose the evidence type from the list (column S)",IF(BL114=0,"INVALID – evidence ID must be the record's ID only (e.g. SF-2210, IMG_2231, 1045521), or a link / path for links",IF(OR(OR(LEN(AX114)&lt;2,ISNUMBER(MATCH(AX114,L_Placeholder,0))),BS114&lt;3),"INVALID – verifier missing or not a named person (a role such as QA / CSM is not a name)",IF(OR(AX114=AU114,AND(LEN(AU114)&gt;=4,ISNUMBER(SEARCH(AU114,AX114))),AND(LEN(AX114)&gt;=4,ISNUMBER(SEARCH(AX114,AU114)))),"INVALID – verifier must be a different, named person (not the PIC or a role)",IF(BH114=1,"INVALID – result not yet available (awaiting / TBC)",IF(BV114=1,"INVALID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future",IF(AND(ISNUMBER(BY114),AG114&lt;BY114),IF(H114="Physical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t="n">
        <f aca="false">IF(ISNA(MATCH(TRIM(S114),L_EvidenceType,0)),0,BZ114)</f>
        <v>0</v>
      </c>
      <c r="BM114" s="61" t="str">
        <f aca="false">SUBSTITUTE(SUBSTITUTE(SUBSTITUTE(SUBSTITUTE(SUBSTITUTE(SUBSTITUTE(SUBSTITUTE(SUBSTITUTE(SUBSTITUTE(LOWER(Z114&amp;""),"1","0"),"2","0"),"3","0"),"4","0"),"5","0"),"6","0"),"7","0"),"8","0"),"9","0")</f>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114,"jan",""),"feb",""),"mar",""),"apr",""),"may",""),"jun",""),"jul",""),"aug",""),"sep",""),"oct",""),"nov",""),"dec",""),"hrs",""),"hr",""),"lt",""),"utc",""),"am",""),"pm",""),"rev",""),"ver",""),"b","a"),"c","a"),"d","a"),"e","a"),"f","a"),"g","a"),"h","a"),"i","a"),"j","a"),"k","a"),"l","a"),"m","a"),"n","a"),"o","a"),"p","a"),"q","a"),"r","a"),"s","a"),"t","a"),"u","a"),"v","a"),"w","a"),"x","a"),"y","a"),"z","a")</f>
        <v/>
      </c>
      <c r="BO114" s="61" t="str">
        <f aca="false">SUBSTITUTE(SUBSTITUTE(SUBSTITUTE(SUBSTITUTE(SUBSTITUTE(SUBSTITUTE(SUBSTITUTE(SUBSTITUTE(SUBSTITUTE(LOWER(W114&amp;""),"1","0"),"2","0"),"3","0"),"4","0"),"5","0"),"6","0"),"7","0"),"8","0"),"9","0")</f>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c>
      <c r="BQ114" s="61" t="n">
        <f aca="false">IFERROR(IF(AND(ISERROR(SEARCH(" mh"," "&amp;LOWER(W114))),ISNA(MATCH(LEFT(TRIM(BP114),255),{"0000a","000a","00a","0000aa","000aa","00.00.0000","00/00/0000","00-00-0000","0000-00-00","00.00.00","00/00/00","00-00-00","0.00.0000","0/00/0000","0-00-0000"},0)),OR(SUMPRODUCT(--ISNUMBER(SEARCH({"a0","a-0","a_0","a/0","a.0","a#0","0a","0-a","0_a","0/a"},BP114)))&gt;0,ISNUMBER(SEARCH("000000",BP114)))),1,0),0)</f>
        <v>0</v>
      </c>
      <c r="BR1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114,"supervisor",""),"inspector",""),"controller",""),"executive",""),"catering",""),"manager",""),"officer",""),"caterer",""),"station",""),"captain",""),"verified",""),"verifier",""),"checked",""),"senior",""),"leader",""),"cabin",""),"staff",""),"crew",""),"team",""),"duty",""),"lead",""),"head",""),"chef",""),"pasb",""),"mcat",""),"magcs",""),"qaqc",""),"ccic",""),"cic",""),"csm",""),"ops",""),"pic",""),"self",""),"qa",""),"qc",""),"by",""),"sr",""))</f>
        <v>0</v>
      </c>
      <c r="BS1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114,"supervisor",""),"inspector",""),"controller",""),"executive",""),"catering",""),"manager",""),"officer",""),"caterer",""),"station",""),"captain",""),"verified",""),"verifier",""),"checked",""),"senior",""),"leader",""),"cabin",""),"staff",""),"crew",""),"team",""),"duty",""),"lead",""),"head",""),"chef",""),"pasb",""),"mcat",""),"magcs",""),"qaqc",""),"ccic",""),"cic",""),"csm",""),"ops",""),"pic",""),"self",""),"qa",""),"qc",""),"by",""),"sr",""))</f>
        <v>0</v>
      </c>
      <c r="BT114" s="61"/>
      <c r="BU114" s="61"/>
      <c r="BV114" s="61" t="n">
        <f aca="false">0</f>
        <v>0</v>
      </c>
      <c r="BW114" s="61"/>
      <c r="BX114" s="61"/>
      <c r="BY114" s="62" t="n">
        <f aca="false">Q114-T12EarlyH/24</f>
        <v>46304.6458333333</v>
      </c>
      <c r="BZ114" s="61" t="n">
        <f aca="false">IFERROR(IF(IF(TRIM(S114)="Link / file path",AND(LEN(TRIM(Z114))&gt;=5,SUMPRODUCT(--ISNUMBER(SEARCH({"http","www.","\\",":\",".pdf",".jpg",".jpeg",".png",".heic",".xls",".doc",".msg",".eml",".ppt",".txt",".zip"},Z114)))&gt;0),AND(ISERROR(FIND(" ",TRIM(Z114))),NOT(OR(LOWER(TRIM(Z114))=LOWER(Flights!$F$8),AND(LEFT(LOWER(TRIM(Z114)),2)="mh",(LEN(BN114)-LEN(SUBSTITUTE(BN114,"a","")))&lt;=2))),NOT(ISNUMBER(MATCH(LEFT(BN114,255),{"0000a","000a","00a","0000aa","000aa","00.00.0000","00/00/0000","00-00-0000","0000-00-00","00.00.00","00/00/00","00-00-00","0.00.0000","0/00/0000","0-00-0000"},0))),OR(AND((LEN(BN114)-LEN(SUBSTITUTE(BN114,"a","")))&gt;=1,(LEN(BN114)-LEN(SUBSTITUTE(BN114,"0","")))&gt;=2,SUMPRODUCT(--ISNUMBER(SEARCH({"a0","a-0","a_0","a/0","a.0","a#0","0a","0-a","0_a","0/a"},BN114)))&gt;0),AND((LEN(BN114)-LEN(SUBSTITUTE(BN114,"a","")))=0,(LEN(BN114)-LEN(SUBSTITUTE(BN114,"0","")))&gt;=5)))),1,0),0)</f>
        <v>0</v>
      </c>
    </row>
    <row r="115" customFormat="false" ht="41.25" hidden="false" customHeight="true" outlineLevel="0" collapsed="false">
      <c r="A115" s="57" t="s">
        <v>618</v>
      </c>
      <c r="B115" s="57" t="s">
        <v>218</v>
      </c>
      <c r="C115" s="57" t="str">
        <f aca="false">Flights!$F$8</f>
        <v>MH0088</v>
      </c>
      <c r="D115" s="58" t="n">
        <f aca="false">Flights!$D$8</f>
        <v>46305</v>
      </c>
      <c r="E115" s="57" t="str">
        <f aca="false">Flights!$G$8&amp;"-"&amp;Flights!$H$8</f>
        <v>KUL-NRT</v>
      </c>
      <c r="F115" s="57" t="str">
        <f aca="false">Flights!$K$8</f>
        <v>BC</v>
      </c>
      <c r="G115" s="57" t="s">
        <v>420</v>
      </c>
      <c r="H115" s="57" t="s">
        <v>378</v>
      </c>
      <c r="I115" s="57" t="s">
        <v>499</v>
      </c>
      <c r="J115" s="57" t="s">
        <v>523</v>
      </c>
      <c r="K115" s="67" t="s">
        <v>501</v>
      </c>
      <c r="L115" s="67" t="s">
        <v>619</v>
      </c>
      <c r="M115" s="67" t="s">
        <v>451</v>
      </c>
      <c r="N115" s="67" t="s">
        <v>383</v>
      </c>
      <c r="O115" s="67" t="s">
        <v>503</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60"/>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open",IF(AND(NOT(OR(LEN(AZ115)&lt;15,ISNUMBER(MATCH(AZ115,L_Placeholder,0)))),BK115=0,NOT(OR(LEN(AU115)&lt;2,ISNUMBER(MATCH(AU115,L_Placeholder,0)))),NOT(OR(LEN(AX115)&lt;2,ISNUMBER(MATCH(AX115,L_Placeholder,0)))),TRIM(AE115)&lt;&gt;TRIM(T115)),"N/A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missing",IF(OR(OR(LEN(AU115)&lt;2,ISNUMBER(MATCH(AU115,L_Placeholder,0))),BR115&lt;3),"INVALID – PIC missing or not a named person (a role such as QA / CSM is not a name)",IF(OR(LEN(AV115)&lt;2,ISNUMBER(MATCH(AV115,L_Placeholder,0))),"INVALID – result / assessment missing",IF(OR(OR(LEN(AW115)&lt;3,ISNUMBER(MATCH(AW115,L_Placeholder,0))),SUMPRODUCT(--ISNUMBER(SEARCH(" "&amp;L_EvidencePhrase&amp;" ",BD115)))&gt;0,BI115=1),"INVALID – evidence missing, placeholder or not yet on file",IF(ISNA(MATCH(TRIM(S115),L_EvidenceType,0)),"INVALID – choose the evidence type from the list (column S)",IF(BL115=0,"INVALID – evidence ID must be the record's ID only (e.g. SF-2210, IMG_2231, 1045521), or a link / path for links",IF(OR(OR(LEN(AX115)&lt;2,ISNUMBER(MATCH(AX115,L_Placeholder,0))),BS115&lt;3),"INVALID – verifier missing or not a named person (a role such as QA / CSM is not a name)",IF(OR(AX115=AU115,AND(LEN(AU115)&gt;=4,ISNUMBER(SEARCH(AU115,AX115))),AND(LEN(AX115)&gt;=4,ISNUMBER(SEARCH(AX115,AU115)))),"INVALID – verifier must be a different, named person (not the PIC or a role)",IF(BH115=1,"INVALID – result not yet available (awaiting / TBC)",IF(BV115=1,"INVALID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future",IF(AND(ISNUMBER(BY115),AG115&lt;BY115),IF(H115="Physical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t="n">
        <f aca="false">IF(ISNA(MATCH(TRIM(S115),L_EvidenceType,0)),0,BZ115)</f>
        <v>0</v>
      </c>
      <c r="BM115" s="61" t="str">
        <f aca="false">SUBSTITUTE(SUBSTITUTE(SUBSTITUTE(SUBSTITUTE(SUBSTITUTE(SUBSTITUTE(SUBSTITUTE(SUBSTITUTE(SUBSTITUTE(LOWER(Z115&amp;""),"1","0"),"2","0"),"3","0"),"4","0"),"5","0"),"6","0"),"7","0"),"8","0"),"9","0")</f>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115,"jan",""),"feb",""),"mar",""),"apr",""),"may",""),"jun",""),"jul",""),"aug",""),"sep",""),"oct",""),"nov",""),"dec",""),"hrs",""),"hr",""),"lt",""),"utc",""),"am",""),"pm",""),"rev",""),"ver",""),"b","a"),"c","a"),"d","a"),"e","a"),"f","a"),"g","a"),"h","a"),"i","a"),"j","a"),"k","a"),"l","a"),"m","a"),"n","a"),"o","a"),"p","a"),"q","a"),"r","a"),"s","a"),"t","a"),"u","a"),"v","a"),"w","a"),"x","a"),"y","a"),"z","a")</f>
        <v/>
      </c>
      <c r="BO115" s="61" t="str">
        <f aca="false">SUBSTITUTE(SUBSTITUTE(SUBSTITUTE(SUBSTITUTE(SUBSTITUTE(SUBSTITUTE(SUBSTITUTE(SUBSTITUTE(SUBSTITUTE(LOWER(W115&amp;""),"1","0"),"2","0"),"3","0"),"4","0"),"5","0"),"6","0"),"7","0"),"8","0"),"9","0")</f>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c>
      <c r="BQ115" s="61" t="n">
        <f aca="false">IFERROR(IF(AND(ISERROR(SEARCH(" mh"," "&amp;LOWER(W115))),ISNA(MATCH(LEFT(TRIM(BP115),255),{"0000a","000a","00a","0000aa","000aa","00.00.0000","00/00/0000","00-00-0000","0000-00-00","00.00.00","00/00/00","00-00-00","0.00.0000","0/00/0000","0-00-0000"},0)),OR(SUMPRODUCT(--ISNUMBER(SEARCH({"a0","a-0","a_0","a/0","a.0","a#0","0a","0-a","0_a","0/a"},BP115)))&gt;0,ISNUMBER(SEARCH("000000",BP115)))),1,0),0)</f>
        <v>0</v>
      </c>
      <c r="BR1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115,"supervisor",""),"inspector",""),"controller",""),"executive",""),"catering",""),"manager",""),"officer",""),"caterer",""),"station",""),"captain",""),"verified",""),"verifier",""),"checked",""),"senior",""),"leader",""),"cabin",""),"staff",""),"crew",""),"team",""),"duty",""),"lead",""),"head",""),"chef",""),"pasb",""),"mcat",""),"magcs",""),"qaqc",""),"ccic",""),"cic",""),"csm",""),"ops",""),"pic",""),"self",""),"qa",""),"qc",""),"by",""),"sr",""))</f>
        <v>0</v>
      </c>
      <c r="BS1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115,"supervisor",""),"inspector",""),"controller",""),"executive",""),"catering",""),"manager",""),"officer",""),"caterer",""),"station",""),"captain",""),"verified",""),"verifier",""),"checked",""),"senior",""),"leader",""),"cabin",""),"staff",""),"crew",""),"team",""),"duty",""),"lead",""),"head",""),"chef",""),"pasb",""),"mcat",""),"magcs",""),"qaqc",""),"ccic",""),"cic",""),"csm",""),"ops",""),"pic",""),"self",""),"qa",""),"qc",""),"by",""),"sr",""))</f>
        <v>0</v>
      </c>
      <c r="BT115" s="61"/>
      <c r="BU115" s="61"/>
      <c r="BV115" s="61" t="n">
        <f aca="false">0</f>
        <v>0</v>
      </c>
      <c r="BW115" s="61"/>
      <c r="BX115" s="61"/>
      <c r="BY115" s="62" t="n">
        <f aca="false">Q115-T12EarlyH/24</f>
        <v>46304.6458333333</v>
      </c>
      <c r="BZ115" s="61" t="n">
        <f aca="false">IFERROR(IF(IF(TRIM(S115)="Link / file path",AND(LEN(TRIM(Z115))&gt;=5,SUMPRODUCT(--ISNUMBER(SEARCH({"http","www.","\\",":\",".pdf",".jpg",".jpeg",".png",".heic",".xls",".doc",".msg",".eml",".ppt",".txt",".zip"},Z115)))&gt;0),AND(ISERROR(FIND(" ",TRIM(Z115))),NOT(OR(LOWER(TRIM(Z115))=LOWER(Flights!$F$8),AND(LEFT(LOWER(TRIM(Z115)),2)="mh",(LEN(BN115)-LEN(SUBSTITUTE(BN115,"a","")))&lt;=2))),NOT(ISNUMBER(MATCH(LEFT(BN115,255),{"0000a","000a","00a","0000aa","000aa","00.00.0000","00/00/0000","00-00-0000","0000-00-00","00.00.00","00/00/00","00-00-00","0.00.0000","0/00/0000","0-00-0000"},0))),OR(AND((LEN(BN115)-LEN(SUBSTITUTE(BN115,"a","")))&gt;=1,(LEN(BN115)-LEN(SUBSTITUTE(BN115,"0","")))&gt;=2,SUMPRODUCT(--ISNUMBER(SEARCH({"a0","a-0","a_0","a/0","a.0","a#0","0a","0-a","0_a","0/a"},BN115)))&gt;0),AND((LEN(BN115)-LEN(SUBSTITUTE(BN115,"a","")))=0,(LEN(BN115)-LEN(SUBSTITUTE(BN115,"0","")))&gt;=5)))),1,0),0)</f>
        <v>0</v>
      </c>
    </row>
    <row r="116" customFormat="false" ht="41.25" hidden="false" customHeight="true" outlineLevel="0" collapsed="false">
      <c r="A116" s="57" t="s">
        <v>620</v>
      </c>
      <c r="B116" s="57" t="s">
        <v>218</v>
      </c>
      <c r="C116" s="57" t="str">
        <f aca="false">Flights!$F$8</f>
        <v>MH0088</v>
      </c>
      <c r="D116" s="58" t="n">
        <f aca="false">Flights!$D$8</f>
        <v>46305</v>
      </c>
      <c r="E116" s="57" t="str">
        <f aca="false">Flights!$G$8&amp;"-"&amp;Flights!$H$8</f>
        <v>KUL-NRT</v>
      </c>
      <c r="F116" s="57" t="str">
        <f aca="false">Flights!$K$8</f>
        <v>BC</v>
      </c>
      <c r="G116" s="57" t="s">
        <v>420</v>
      </c>
      <c r="H116" s="57" t="s">
        <v>378</v>
      </c>
      <c r="I116" s="57" t="s">
        <v>447</v>
      </c>
      <c r="J116" s="57" t="s">
        <v>526</v>
      </c>
      <c r="K116" s="67" t="s">
        <v>449</v>
      </c>
      <c r="L116" s="67" t="s">
        <v>621</v>
      </c>
      <c r="M116" s="67" t="s">
        <v>451</v>
      </c>
      <c r="N116" s="67" t="s">
        <v>383</v>
      </c>
      <c r="O116" s="67" t="s">
        <v>503</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60"/>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open",IF(AND(NOT(OR(LEN(AZ116)&lt;15,ISNUMBER(MATCH(AZ116,L_Placeholder,0)))),BK116=0,NOT(OR(LEN(AU116)&lt;2,ISNUMBER(MATCH(AU116,L_Placeholder,0)))),NOT(OR(LEN(AX116)&lt;2,ISNUMBER(MATCH(AX116,L_Placeholder,0)))),TRIM(AE116)&lt;&gt;TRIM(T116)),"N/A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missing",IF(OR(OR(LEN(AU116)&lt;2,ISNUMBER(MATCH(AU116,L_Placeholder,0))),BR116&lt;3),"INVALID – PIC missing or not a named person (a role such as QA / CSM is not a name)",IF(OR(LEN(AV116)&lt;2,ISNUMBER(MATCH(AV116,L_Placeholder,0))),"INVALID – result / assessment missing",IF(OR(OR(LEN(AW116)&lt;3,ISNUMBER(MATCH(AW116,L_Placeholder,0))),SUMPRODUCT(--ISNUMBER(SEARCH(" "&amp;L_EvidencePhrase&amp;" ",BD116)))&gt;0,BI116=1),"INVALID – evidence missing, placeholder or not yet on file",IF(ISNA(MATCH(TRIM(S116),L_EvidenceType,0)),"INVALID – choose the evidence type from the list (column S)",IF(BL116=0,"INVALID – evidence ID must be the record's ID only (e.g. SF-2210, IMG_2231, 1045521), or a link / path for links",IF(OR(OR(LEN(AX116)&lt;2,ISNUMBER(MATCH(AX116,L_Placeholder,0))),BS116&lt;3),"INVALID – verifier missing or not a named person (a role such as QA / CSM is not a name)",IF(OR(AX116=AU116,AND(LEN(AU116)&gt;=4,ISNUMBER(SEARCH(AU116,AX116))),AND(LEN(AX116)&gt;=4,ISNUMBER(SEARCH(AX116,AU116)))),"INVALID – verifier must be a different, named person (not the PIC or a role)",IF(BH116=1,"INVALID – result not yet available (awaiting / TBC)",IF(BV116=1,"INVALID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future",IF(AND(ISNUMBER(BY116),AG116&lt;BY116),IF(H116="Physical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t="n">
        <f aca="false">IF(ISNA(MATCH(TRIM(S116),L_EvidenceType,0)),0,BZ116)</f>
        <v>0</v>
      </c>
      <c r="BM116" s="61" t="str">
        <f aca="false">SUBSTITUTE(SUBSTITUTE(SUBSTITUTE(SUBSTITUTE(SUBSTITUTE(SUBSTITUTE(SUBSTITUTE(SUBSTITUTE(SUBSTITUTE(LOWER(Z116&amp;""),"1","0"),"2","0"),"3","0"),"4","0"),"5","0"),"6","0"),"7","0"),"8","0"),"9","0")</f>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116,"jan",""),"feb",""),"mar",""),"apr",""),"may",""),"jun",""),"jul",""),"aug",""),"sep",""),"oct",""),"nov",""),"dec",""),"hrs",""),"hr",""),"lt",""),"utc",""),"am",""),"pm",""),"rev",""),"ver",""),"b","a"),"c","a"),"d","a"),"e","a"),"f","a"),"g","a"),"h","a"),"i","a"),"j","a"),"k","a"),"l","a"),"m","a"),"n","a"),"o","a"),"p","a"),"q","a"),"r","a"),"s","a"),"t","a"),"u","a"),"v","a"),"w","a"),"x","a"),"y","a"),"z","a")</f>
        <v/>
      </c>
      <c r="BO116" s="61" t="str">
        <f aca="false">SUBSTITUTE(SUBSTITUTE(SUBSTITUTE(SUBSTITUTE(SUBSTITUTE(SUBSTITUTE(SUBSTITUTE(SUBSTITUTE(SUBSTITUTE(LOWER(W116&amp;""),"1","0"),"2","0"),"3","0"),"4","0"),"5","0"),"6","0"),"7","0"),"8","0"),"9","0")</f>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c>
      <c r="BQ116" s="61" t="n">
        <f aca="false">IFERROR(IF(AND(ISERROR(SEARCH(" mh"," "&amp;LOWER(W116))),ISNA(MATCH(LEFT(TRIM(BP116),255),{"0000a","000a","00a","0000aa","000aa","00.00.0000","00/00/0000","00-00-0000","0000-00-00","00.00.00","00/00/00","00-00-00","0.00.0000","0/00/0000","0-00-0000"},0)),OR(SUMPRODUCT(--ISNUMBER(SEARCH({"a0","a-0","a_0","a/0","a.0","a#0","0a","0-a","0_a","0/a"},BP116)))&gt;0,ISNUMBER(SEARCH("000000",BP116)))),1,0),0)</f>
        <v>0</v>
      </c>
      <c r="BR1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116,"supervisor",""),"inspector",""),"controller",""),"executive",""),"catering",""),"manager",""),"officer",""),"caterer",""),"station",""),"captain",""),"verified",""),"verifier",""),"checked",""),"senior",""),"leader",""),"cabin",""),"staff",""),"crew",""),"team",""),"duty",""),"lead",""),"head",""),"chef",""),"pasb",""),"mcat",""),"magcs",""),"qaqc",""),"ccic",""),"cic",""),"csm",""),"ops",""),"pic",""),"self",""),"qa",""),"qc",""),"by",""),"sr",""))</f>
        <v>0</v>
      </c>
      <c r="BS1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116,"supervisor",""),"inspector",""),"controller",""),"executive",""),"catering",""),"manager",""),"officer",""),"caterer",""),"station",""),"captain",""),"verified",""),"verifier",""),"checked",""),"senior",""),"leader",""),"cabin",""),"staff",""),"crew",""),"team",""),"duty",""),"lead",""),"head",""),"chef",""),"pasb",""),"mcat",""),"magcs",""),"qaqc",""),"ccic",""),"cic",""),"csm",""),"ops",""),"pic",""),"self",""),"qa",""),"qc",""),"by",""),"sr",""))</f>
        <v>0</v>
      </c>
      <c r="BT116" s="61"/>
      <c r="BU116" s="61"/>
      <c r="BV116" s="61" t="n">
        <f aca="false">0</f>
        <v>0</v>
      </c>
      <c r="BW116" s="61"/>
      <c r="BX116" s="61"/>
      <c r="BY116" s="62" t="n">
        <f aca="false">Q116-T12EarlyH/24</f>
        <v>46304.6458333333</v>
      </c>
      <c r="BZ116" s="61" t="n">
        <f aca="false">IFERROR(IF(IF(TRIM(S116)="Link / file path",AND(LEN(TRIM(Z116))&gt;=5,SUMPRODUCT(--ISNUMBER(SEARCH({"http","www.","\\",":\",".pdf",".jpg",".jpeg",".png",".heic",".xls",".doc",".msg",".eml",".ppt",".txt",".zip"},Z116)))&gt;0),AND(ISERROR(FIND(" ",TRIM(Z116))),NOT(OR(LOWER(TRIM(Z116))=LOWER(Flights!$F$8),AND(LEFT(LOWER(TRIM(Z116)),2)="mh",(LEN(BN116)-LEN(SUBSTITUTE(BN116,"a","")))&lt;=2))),NOT(ISNUMBER(MATCH(LEFT(BN116,255),{"0000a","000a","00a","0000aa","000aa","00.00.0000","00/00/0000","00-00-0000","0000-00-00","00.00.00","00/00/00","00-00-00","0.00.0000","0/00/0000","0-00-0000"},0))),OR(AND((LEN(BN116)-LEN(SUBSTITUTE(BN116,"a","")))&gt;=1,(LEN(BN116)-LEN(SUBSTITUTE(BN116,"0","")))&gt;=2,SUMPRODUCT(--ISNUMBER(SEARCH({"a0","a-0","a_0","a/0","a.0","a#0","0a","0-a","0_a","0/a"},BN116)))&gt;0),AND((LEN(BN116)-LEN(SUBSTITUTE(BN116,"a","")))=0,(LEN(BN116)-LEN(SUBSTITUTE(BN116,"0","")))&gt;=5)))),1,0),0)</f>
        <v>0</v>
      </c>
    </row>
    <row r="117" customFormat="false" ht="41.25" hidden="false" customHeight="true" outlineLevel="0" collapsed="false">
      <c r="A117" s="57" t="s">
        <v>622</v>
      </c>
      <c r="B117" s="57" t="s">
        <v>218</v>
      </c>
      <c r="C117" s="57" t="str">
        <f aca="false">Flights!$F$8</f>
        <v>MH0088</v>
      </c>
      <c r="D117" s="58" t="n">
        <f aca="false">Flights!$D$8</f>
        <v>46305</v>
      </c>
      <c r="E117" s="57" t="str">
        <f aca="false">Flights!$G$8&amp;"-"&amp;Flights!$H$8</f>
        <v>KUL-NRT</v>
      </c>
      <c r="F117" s="57" t="str">
        <f aca="false">Flights!$K$8</f>
        <v>BC</v>
      </c>
      <c r="G117" s="57" t="s">
        <v>420</v>
      </c>
      <c r="H117" s="57" t="s">
        <v>378</v>
      </c>
      <c r="I117" s="57" t="s">
        <v>447</v>
      </c>
      <c r="J117" s="57" t="s">
        <v>623</v>
      </c>
      <c r="K117" s="67" t="s">
        <v>449</v>
      </c>
      <c r="L117" s="67" t="s">
        <v>624</v>
      </c>
      <c r="M117" s="67" t="s">
        <v>451</v>
      </c>
      <c r="N117" s="67" t="s">
        <v>383</v>
      </c>
      <c r="O117" s="67" t="s">
        <v>503</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60"/>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open",IF(AND(NOT(OR(LEN(AZ117)&lt;15,ISNUMBER(MATCH(AZ117,L_Placeholder,0)))),BK117=0,NOT(OR(LEN(AU117)&lt;2,ISNUMBER(MATCH(AU117,L_Placeholder,0)))),NOT(OR(LEN(AX117)&lt;2,ISNUMBER(MATCH(AX117,L_Placeholder,0)))),TRIM(AE117)&lt;&gt;TRIM(T117)),"N/A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missing",IF(OR(OR(LEN(AU117)&lt;2,ISNUMBER(MATCH(AU117,L_Placeholder,0))),BR117&lt;3),"INVALID – PIC missing or not a named person (a role such as QA / CSM is not a name)",IF(OR(LEN(AV117)&lt;2,ISNUMBER(MATCH(AV117,L_Placeholder,0))),"INVALID – result / assessment missing",IF(OR(OR(LEN(AW117)&lt;3,ISNUMBER(MATCH(AW117,L_Placeholder,0))),SUMPRODUCT(--ISNUMBER(SEARCH(" "&amp;L_EvidencePhrase&amp;" ",BD117)))&gt;0,BI117=1),"INVALID – evidence missing, placeholder or not yet on file",IF(ISNA(MATCH(TRIM(S117),L_EvidenceType,0)),"INVALID – choose the evidence type from the list (column S)",IF(BL117=0,"INVALID – evidence ID must be the record's ID only (e.g. SF-2210, IMG_2231, 1045521), or a link / path for links",IF(OR(OR(LEN(AX117)&lt;2,ISNUMBER(MATCH(AX117,L_Placeholder,0))),BS117&lt;3),"INVALID – verifier missing or not a named person (a role such as QA / CSM is not a name)",IF(OR(AX117=AU117,AND(LEN(AU117)&gt;=4,ISNUMBER(SEARCH(AU117,AX117))),AND(LEN(AX117)&gt;=4,ISNUMBER(SEARCH(AX117,AU117)))),"INVALID – verifier must be a different, named person (not the PIC or a role)",IF(BH117=1,"INVALID – result not yet available (awaiting / TBC)",IF(BV117=1,"INVALID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future",IF(AND(ISNUMBER(BY117),AG117&lt;BY117),IF(H117="Physical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t="n">
        <f aca="false">IF(ISNA(MATCH(TRIM(S117),L_EvidenceType,0)),0,BZ117)</f>
        <v>0</v>
      </c>
      <c r="BM117" s="61" t="str">
        <f aca="false">SUBSTITUTE(SUBSTITUTE(SUBSTITUTE(SUBSTITUTE(SUBSTITUTE(SUBSTITUTE(SUBSTITUTE(SUBSTITUTE(SUBSTITUTE(LOWER(Z117&amp;""),"1","0"),"2","0"),"3","0"),"4","0"),"5","0"),"6","0"),"7","0"),"8","0"),"9","0")</f>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117,"jan",""),"feb",""),"mar",""),"apr",""),"may",""),"jun",""),"jul",""),"aug",""),"sep",""),"oct",""),"nov",""),"dec",""),"hrs",""),"hr",""),"lt",""),"utc",""),"am",""),"pm",""),"rev",""),"ver",""),"b","a"),"c","a"),"d","a"),"e","a"),"f","a"),"g","a"),"h","a"),"i","a"),"j","a"),"k","a"),"l","a"),"m","a"),"n","a"),"o","a"),"p","a"),"q","a"),"r","a"),"s","a"),"t","a"),"u","a"),"v","a"),"w","a"),"x","a"),"y","a"),"z","a")</f>
        <v/>
      </c>
      <c r="BO117" s="61" t="str">
        <f aca="false">SUBSTITUTE(SUBSTITUTE(SUBSTITUTE(SUBSTITUTE(SUBSTITUTE(SUBSTITUTE(SUBSTITUTE(SUBSTITUTE(SUBSTITUTE(LOWER(W117&amp;""),"1","0"),"2","0"),"3","0"),"4","0"),"5","0"),"6","0"),"7","0"),"8","0"),"9","0")</f>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c>
      <c r="BQ117" s="61" t="n">
        <f aca="false">IFERROR(IF(AND(ISERROR(SEARCH(" mh"," "&amp;LOWER(W117))),ISNA(MATCH(LEFT(TRIM(BP117),255),{"0000a","000a","00a","0000aa","000aa","00.00.0000","00/00/0000","00-00-0000","0000-00-00","00.00.00","00/00/00","00-00-00","0.00.0000","0/00/0000","0-00-0000"},0)),OR(SUMPRODUCT(--ISNUMBER(SEARCH({"a0","a-0","a_0","a/0","a.0","a#0","0a","0-a","0_a","0/a"},BP117)))&gt;0,ISNUMBER(SEARCH("000000",BP117)))),1,0),0)</f>
        <v>0</v>
      </c>
      <c r="BR1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117,"supervisor",""),"inspector",""),"controller",""),"executive",""),"catering",""),"manager",""),"officer",""),"caterer",""),"station",""),"captain",""),"verified",""),"verifier",""),"checked",""),"senior",""),"leader",""),"cabin",""),"staff",""),"crew",""),"team",""),"duty",""),"lead",""),"head",""),"chef",""),"pasb",""),"mcat",""),"magcs",""),"qaqc",""),"ccic",""),"cic",""),"csm",""),"ops",""),"pic",""),"self",""),"qa",""),"qc",""),"by",""),"sr",""))</f>
        <v>0</v>
      </c>
      <c r="BS1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117,"supervisor",""),"inspector",""),"controller",""),"executive",""),"catering",""),"manager",""),"officer",""),"caterer",""),"station",""),"captain",""),"verified",""),"verifier",""),"checked",""),"senior",""),"leader",""),"cabin",""),"staff",""),"crew",""),"team",""),"duty",""),"lead",""),"head",""),"chef",""),"pasb",""),"mcat",""),"magcs",""),"qaqc",""),"ccic",""),"cic",""),"csm",""),"ops",""),"pic",""),"self",""),"qa",""),"qc",""),"by",""),"sr",""))</f>
        <v>0</v>
      </c>
      <c r="BT117" s="61"/>
      <c r="BU117" s="61"/>
      <c r="BV117" s="61" t="n">
        <f aca="false">0</f>
        <v>0</v>
      </c>
      <c r="BW117" s="61"/>
      <c r="BX117" s="61"/>
      <c r="BY117" s="62" t="n">
        <f aca="false">Q117-T12EarlyH/24</f>
        <v>46304.6458333333</v>
      </c>
      <c r="BZ117" s="61" t="n">
        <f aca="false">IFERROR(IF(IF(TRIM(S117)="Link / file path",AND(LEN(TRIM(Z117))&gt;=5,SUMPRODUCT(--ISNUMBER(SEARCH({"http","www.","\\",":\",".pdf",".jpg",".jpeg",".png",".heic",".xls",".doc",".msg",".eml",".ppt",".txt",".zip"},Z117)))&gt;0),AND(ISERROR(FIND(" ",TRIM(Z117))),NOT(OR(LOWER(TRIM(Z117))=LOWER(Flights!$F$8),AND(LEFT(LOWER(TRIM(Z117)),2)="mh",(LEN(BN117)-LEN(SUBSTITUTE(BN117,"a","")))&lt;=2))),NOT(ISNUMBER(MATCH(LEFT(BN117,255),{"0000a","000a","00a","0000aa","000aa","00.00.0000","00/00/0000","00-00-0000","0000-00-00","00.00.00","00/00/00","00-00-00","0.00.0000","0/00/0000","0-00-0000"},0))),OR(AND((LEN(BN117)-LEN(SUBSTITUTE(BN117,"a","")))&gt;=1,(LEN(BN117)-LEN(SUBSTITUTE(BN117,"0","")))&gt;=2,SUMPRODUCT(--ISNUMBER(SEARCH({"a0","a-0","a_0","a/0","a.0","a#0","0a","0-a","0_a","0/a"},BN117)))&gt;0),AND((LEN(BN117)-LEN(SUBSTITUTE(BN117,"a","")))=0,(LEN(BN117)-LEN(SUBSTITUTE(BN117,"0","")))&gt;=5)))),1,0),0)</f>
        <v>0</v>
      </c>
    </row>
    <row r="118" customFormat="false" ht="41.25" hidden="false" customHeight="true" outlineLevel="0" collapsed="false">
      <c r="A118" s="57" t="s">
        <v>625</v>
      </c>
      <c r="B118" s="57" t="s">
        <v>218</v>
      </c>
      <c r="C118" s="57" t="str">
        <f aca="false">Flights!$F$8</f>
        <v>MH0088</v>
      </c>
      <c r="D118" s="58" t="n">
        <f aca="false">Flights!$D$8</f>
        <v>46305</v>
      </c>
      <c r="E118" s="57" t="str">
        <f aca="false">Flights!$G$8&amp;"-"&amp;Flights!$H$8</f>
        <v>KUL-NRT</v>
      </c>
      <c r="F118" s="57" t="str">
        <f aca="false">Flights!$K$8</f>
        <v>BC</v>
      </c>
      <c r="G118" s="57" t="s">
        <v>420</v>
      </c>
      <c r="H118" s="57" t="s">
        <v>378</v>
      </c>
      <c r="I118" s="57" t="s">
        <v>447</v>
      </c>
      <c r="J118" s="57" t="s">
        <v>626</v>
      </c>
      <c r="K118" s="67" t="s">
        <v>449</v>
      </c>
      <c r="L118" s="67" t="s">
        <v>627</v>
      </c>
      <c r="M118" s="67" t="s">
        <v>451</v>
      </c>
      <c r="N118" s="67" t="s">
        <v>383</v>
      </c>
      <c r="O118" s="67" t="s">
        <v>503</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60"/>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open",IF(AND(NOT(OR(LEN(AZ118)&lt;15,ISNUMBER(MATCH(AZ118,L_Placeholder,0)))),BK118=0,NOT(OR(LEN(AU118)&lt;2,ISNUMBER(MATCH(AU118,L_Placeholder,0)))),NOT(OR(LEN(AX118)&lt;2,ISNUMBER(MATCH(AX118,L_Placeholder,0)))),TRIM(AE118)&lt;&gt;TRIM(T118)),"N/A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missing",IF(OR(OR(LEN(AU118)&lt;2,ISNUMBER(MATCH(AU118,L_Placeholder,0))),BR118&lt;3),"INVALID – PIC missing or not a named person (a role such as QA / CSM is not a name)",IF(OR(LEN(AV118)&lt;2,ISNUMBER(MATCH(AV118,L_Placeholder,0))),"INVALID – result / assessment missing",IF(OR(OR(LEN(AW118)&lt;3,ISNUMBER(MATCH(AW118,L_Placeholder,0))),SUMPRODUCT(--ISNUMBER(SEARCH(" "&amp;L_EvidencePhrase&amp;" ",BD118)))&gt;0,BI118=1),"INVALID – evidence missing, placeholder or not yet on file",IF(ISNA(MATCH(TRIM(S118),L_EvidenceType,0)),"INVALID – choose the evidence type from the list (column S)",IF(BL118=0,"INVALID – evidence ID must be the record's ID only (e.g. SF-2210, IMG_2231, 1045521), or a link / path for links",IF(OR(OR(LEN(AX118)&lt;2,ISNUMBER(MATCH(AX118,L_Placeholder,0))),BS118&lt;3),"INVALID – verifier missing or not a named person (a role such as QA / CSM is not a name)",IF(OR(AX118=AU118,AND(LEN(AU118)&gt;=4,ISNUMBER(SEARCH(AU118,AX118))),AND(LEN(AX118)&gt;=4,ISNUMBER(SEARCH(AX118,AU118)))),"INVALID – verifier must be a different, named person (not the PIC or a role)",IF(BH118=1,"INVALID – result not yet available (awaiting / TBC)",IF(BV118=1,"INVALID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future",IF(AND(ISNUMBER(BY118),AG118&lt;BY118),IF(H118="Physical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t="n">
        <f aca="false">IF(ISNA(MATCH(TRIM(S118),L_EvidenceType,0)),0,BZ118)</f>
        <v>0</v>
      </c>
      <c r="BM118" s="61" t="str">
        <f aca="false">SUBSTITUTE(SUBSTITUTE(SUBSTITUTE(SUBSTITUTE(SUBSTITUTE(SUBSTITUTE(SUBSTITUTE(SUBSTITUTE(SUBSTITUTE(LOWER(Z118&amp;""),"1","0"),"2","0"),"3","0"),"4","0"),"5","0"),"6","0"),"7","0"),"8","0"),"9","0")</f>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118,"jan",""),"feb",""),"mar",""),"apr",""),"may",""),"jun",""),"jul",""),"aug",""),"sep",""),"oct",""),"nov",""),"dec",""),"hrs",""),"hr",""),"lt",""),"utc",""),"am",""),"pm",""),"rev",""),"ver",""),"b","a"),"c","a"),"d","a"),"e","a"),"f","a"),"g","a"),"h","a"),"i","a"),"j","a"),"k","a"),"l","a"),"m","a"),"n","a"),"o","a"),"p","a"),"q","a"),"r","a"),"s","a"),"t","a"),"u","a"),"v","a"),"w","a"),"x","a"),"y","a"),"z","a")</f>
        <v/>
      </c>
      <c r="BO118" s="61" t="str">
        <f aca="false">SUBSTITUTE(SUBSTITUTE(SUBSTITUTE(SUBSTITUTE(SUBSTITUTE(SUBSTITUTE(SUBSTITUTE(SUBSTITUTE(SUBSTITUTE(LOWER(W118&amp;""),"1","0"),"2","0"),"3","0"),"4","0"),"5","0"),"6","0"),"7","0"),"8","0"),"9","0")</f>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c>
      <c r="BQ118" s="61" t="n">
        <f aca="false">IFERROR(IF(AND(ISERROR(SEARCH(" mh"," "&amp;LOWER(W118))),ISNA(MATCH(LEFT(TRIM(BP118),255),{"0000a","000a","00a","0000aa","000aa","00.00.0000","00/00/0000","00-00-0000","0000-00-00","00.00.00","00/00/00","00-00-00","0.00.0000","0/00/0000","0-00-0000"},0)),OR(SUMPRODUCT(--ISNUMBER(SEARCH({"a0","a-0","a_0","a/0","a.0","a#0","0a","0-a","0_a","0/a"},BP118)))&gt;0,ISNUMBER(SEARCH("000000",BP118)))),1,0),0)</f>
        <v>0</v>
      </c>
      <c r="BR1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118,"supervisor",""),"inspector",""),"controller",""),"executive",""),"catering",""),"manager",""),"officer",""),"caterer",""),"station",""),"captain",""),"verified",""),"verifier",""),"checked",""),"senior",""),"leader",""),"cabin",""),"staff",""),"crew",""),"team",""),"duty",""),"lead",""),"head",""),"chef",""),"pasb",""),"mcat",""),"magcs",""),"qaqc",""),"ccic",""),"cic",""),"csm",""),"ops",""),"pic",""),"self",""),"qa",""),"qc",""),"by",""),"sr",""))</f>
        <v>0</v>
      </c>
      <c r="BS1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118,"supervisor",""),"inspector",""),"controller",""),"executive",""),"catering",""),"manager",""),"officer",""),"caterer",""),"station",""),"captain",""),"verified",""),"verifier",""),"checked",""),"senior",""),"leader",""),"cabin",""),"staff",""),"crew",""),"team",""),"duty",""),"lead",""),"head",""),"chef",""),"pasb",""),"mcat",""),"magcs",""),"qaqc",""),"ccic",""),"cic",""),"csm",""),"ops",""),"pic",""),"self",""),"qa",""),"qc",""),"by",""),"sr",""))</f>
        <v>0</v>
      </c>
      <c r="BT118" s="61"/>
      <c r="BU118" s="61"/>
      <c r="BV118" s="61" t="n">
        <f aca="false">0</f>
        <v>0</v>
      </c>
      <c r="BW118" s="61"/>
      <c r="BX118" s="61"/>
      <c r="BY118" s="62" t="n">
        <f aca="false">Q118-T12EarlyH/24</f>
        <v>46304.6458333333</v>
      </c>
      <c r="BZ118" s="61" t="n">
        <f aca="false">IFERROR(IF(IF(TRIM(S118)="Link / file path",AND(LEN(TRIM(Z118))&gt;=5,SUMPRODUCT(--ISNUMBER(SEARCH({"http","www.","\\",":\",".pdf",".jpg",".jpeg",".png",".heic",".xls",".doc",".msg",".eml",".ppt",".txt",".zip"},Z118)))&gt;0),AND(ISERROR(FIND(" ",TRIM(Z118))),NOT(OR(LOWER(TRIM(Z118))=LOWER(Flights!$F$8),AND(LEFT(LOWER(TRIM(Z118)),2)="mh",(LEN(BN118)-LEN(SUBSTITUTE(BN118,"a","")))&lt;=2))),NOT(ISNUMBER(MATCH(LEFT(BN118,255),{"0000a","000a","00a","0000aa","000aa","00.00.0000","00/00/0000","00-00-0000","0000-00-00","00.00.00","00/00/00","00-00-00","0.00.0000","0/00/0000","0-00-0000"},0))),OR(AND((LEN(BN118)-LEN(SUBSTITUTE(BN118,"a","")))&gt;=1,(LEN(BN118)-LEN(SUBSTITUTE(BN118,"0","")))&gt;=2,SUMPRODUCT(--ISNUMBER(SEARCH({"a0","a-0","a_0","a/0","a.0","a#0","0a","0-a","0_a","0/a"},BN118)))&gt;0),AND((LEN(BN118)-LEN(SUBSTITUTE(BN118,"a","")))=0,(LEN(BN118)-LEN(SUBSTITUTE(BN118,"0","")))&gt;=5)))),1,0),0)</f>
        <v>0</v>
      </c>
    </row>
    <row r="119" customFormat="false" ht="39.75" hidden="false" customHeight="true" outlineLevel="0" collapsed="false">
      <c r="A119" s="57" t="s">
        <v>628</v>
      </c>
      <c r="B119" s="57" t="s">
        <v>218</v>
      </c>
      <c r="C119" s="57" t="str">
        <f aca="false">Flights!$F$8</f>
        <v>MH0088</v>
      </c>
      <c r="D119" s="58" t="n">
        <f aca="false">Flights!$D$8</f>
        <v>46305</v>
      </c>
      <c r="E119" s="57" t="str">
        <f aca="false">Flights!$G$8&amp;"-"&amp;Flights!$H$8</f>
        <v>KUL-NRT</v>
      </c>
      <c r="F119" s="57" t="str">
        <f aca="false">Flights!$K$8</f>
        <v>BC</v>
      </c>
      <c r="G119" s="57" t="s">
        <v>420</v>
      </c>
      <c r="H119" s="57" t="s">
        <v>378</v>
      </c>
      <c r="I119" s="57" t="s">
        <v>629</v>
      </c>
      <c r="J119" s="57" t="s">
        <v>630</v>
      </c>
      <c r="K119" s="67" t="s">
        <v>501</v>
      </c>
      <c r="L119" s="67" t="s">
        <v>631</v>
      </c>
      <c r="M119" s="67" t="s">
        <v>187</v>
      </c>
      <c r="N119" s="67" t="s">
        <v>383</v>
      </c>
      <c r="O119" s="67" t="s">
        <v>632</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60"/>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open",IF(AND(NOT(OR(LEN(AZ119)&lt;15,ISNUMBER(MATCH(AZ119,L_Placeholder,0)))),BK119=0,NOT(OR(LEN(AU119)&lt;2,ISNUMBER(MATCH(AU119,L_Placeholder,0)))),NOT(OR(LEN(AX119)&lt;2,ISNUMBER(MATCH(AX119,L_Placeholder,0)))),TRIM(AE119)&lt;&gt;TRIM(T119)),"N/A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missing",IF(OR(OR(LEN(AU119)&lt;2,ISNUMBER(MATCH(AU119,L_Placeholder,0))),BR119&lt;3),"INVALID – PIC missing or not a named person (a role such as QA / CSM is not a name)",IF(OR(LEN(AV119)&lt;2,ISNUMBER(MATCH(AV119,L_Placeholder,0))),"INVALID – result / assessment missing",IF(OR(OR(LEN(AW119)&lt;3,ISNUMBER(MATCH(AW119,L_Placeholder,0))),SUMPRODUCT(--ISNUMBER(SEARCH(" "&amp;L_EvidencePhrase&amp;" ",BD119)))&gt;0,BI119=1),"INVALID – evidence missing, placeholder or not yet on file",IF(ISNA(MATCH(TRIM(S119),L_EvidenceType,0)),"INVALID – choose the evidence type from the list (column S)",IF(BL119=0,"INVALID – evidence ID must be the record's ID only (e.g. SF-2210, IMG_2231, 1045521), or a link / path for links",IF(OR(OR(LEN(AX119)&lt;2,ISNUMBER(MATCH(AX119,L_Placeholder,0))),BS119&lt;3),"INVALID – verifier missing or not a named person (a role such as QA / CSM is not a name)",IF(OR(AX119=AU119,AND(LEN(AU119)&gt;=4,ISNUMBER(SEARCH(AU119,AX119))),AND(LEN(AX119)&gt;=4,ISNUMBER(SEARCH(AX119,AU119)))),"INVALID – verifier must be a different, named person (not the PIC or a role)",IF(BH119=1,"INVALID – result not yet available (awaiting / TBC)",IF(BV119=1,"INVALID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future",IF(AND(ISNUMBER(BY119),AG119&lt;BY119),IF(H119="Physical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t="n">
        <f aca="false">IF(ISNA(MATCH(TRIM(S119),L_EvidenceType,0)),0,BZ119)</f>
        <v>0</v>
      </c>
      <c r="BM119" s="61" t="str">
        <f aca="false">SUBSTITUTE(SUBSTITUTE(SUBSTITUTE(SUBSTITUTE(SUBSTITUTE(SUBSTITUTE(SUBSTITUTE(SUBSTITUTE(SUBSTITUTE(LOWER(Z119&amp;""),"1","0"),"2","0"),"3","0"),"4","0"),"5","0"),"6","0"),"7","0"),"8","0"),"9","0")</f>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119,"jan",""),"feb",""),"mar",""),"apr",""),"may",""),"jun",""),"jul",""),"aug",""),"sep",""),"oct",""),"nov",""),"dec",""),"hrs",""),"hr",""),"lt",""),"utc",""),"am",""),"pm",""),"rev",""),"ver",""),"b","a"),"c","a"),"d","a"),"e","a"),"f","a"),"g","a"),"h","a"),"i","a"),"j","a"),"k","a"),"l","a"),"m","a"),"n","a"),"o","a"),"p","a"),"q","a"),"r","a"),"s","a"),"t","a"),"u","a"),"v","a"),"w","a"),"x","a"),"y","a"),"z","a")</f>
        <v/>
      </c>
      <c r="BO119" s="61" t="str">
        <f aca="false">SUBSTITUTE(SUBSTITUTE(SUBSTITUTE(SUBSTITUTE(SUBSTITUTE(SUBSTITUTE(SUBSTITUTE(SUBSTITUTE(SUBSTITUTE(LOWER(W119&amp;""),"1","0"),"2","0"),"3","0"),"4","0"),"5","0"),"6","0"),"7","0"),"8","0"),"9","0")</f>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c>
      <c r="BQ119" s="61" t="n">
        <f aca="false">IFERROR(IF(AND(ISERROR(SEARCH(" mh"," "&amp;LOWER(W119))),ISNA(MATCH(LEFT(TRIM(BP119),255),{"0000a","000a","00a","0000aa","000aa","00.00.0000","00/00/0000","00-00-0000","0000-00-00","00.00.00","00/00/00","00-00-00","0.00.0000","0/00/0000","0-00-0000"},0)),OR(SUMPRODUCT(--ISNUMBER(SEARCH({"a0","a-0","a_0","a/0","a.0","a#0","0a","0-a","0_a","0/a"},BP119)))&gt;0,ISNUMBER(SEARCH("000000",BP119)))),1,0),0)</f>
        <v>0</v>
      </c>
      <c r="BR1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119,"supervisor",""),"inspector",""),"controller",""),"executive",""),"catering",""),"manager",""),"officer",""),"caterer",""),"station",""),"captain",""),"verified",""),"verifier",""),"checked",""),"senior",""),"leader",""),"cabin",""),"staff",""),"crew",""),"team",""),"duty",""),"lead",""),"head",""),"chef",""),"pasb",""),"mcat",""),"magcs",""),"qaqc",""),"ccic",""),"cic",""),"csm",""),"ops",""),"pic",""),"self",""),"qa",""),"qc",""),"by",""),"sr",""))</f>
        <v>0</v>
      </c>
      <c r="BS1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119,"supervisor",""),"inspector",""),"controller",""),"executive",""),"catering",""),"manager",""),"officer",""),"caterer",""),"station",""),"captain",""),"verified",""),"verifier",""),"checked",""),"senior",""),"leader",""),"cabin",""),"staff",""),"crew",""),"team",""),"duty",""),"lead",""),"head",""),"chef",""),"pasb",""),"mcat",""),"magcs",""),"qaqc",""),"ccic",""),"cic",""),"csm",""),"ops",""),"pic",""),"self",""),"qa",""),"qc",""),"by",""),"sr",""))</f>
        <v>0</v>
      </c>
      <c r="BT119" s="61"/>
      <c r="BU119" s="61"/>
      <c r="BV119" s="61" t="n">
        <f aca="false">0</f>
        <v>0</v>
      </c>
      <c r="BW119" s="61"/>
      <c r="BX119" s="61"/>
      <c r="BY119" s="62" t="n">
        <f aca="false">Q119-T12EarlyH/24</f>
        <v>46304.6458333333</v>
      </c>
      <c r="BZ119" s="61" t="n">
        <f aca="false">IFERROR(IF(IF(TRIM(S119)="Link / file path",AND(LEN(TRIM(Z119))&gt;=5,SUMPRODUCT(--ISNUMBER(SEARCH({"http","www.","\\",":\",".pdf",".jpg",".jpeg",".png",".heic",".xls",".doc",".msg",".eml",".ppt",".txt",".zip"},Z119)))&gt;0),AND(ISERROR(FIND(" ",TRIM(Z119))),NOT(OR(LOWER(TRIM(Z119))=LOWER(Flights!$F$8),AND(LEFT(LOWER(TRIM(Z119)),2)="mh",(LEN(BN119)-LEN(SUBSTITUTE(BN119,"a","")))&lt;=2))),NOT(ISNUMBER(MATCH(LEFT(BN119,255),{"0000a","000a","00a","0000aa","000aa","00.00.0000","00/00/0000","00-00-0000","0000-00-00","00.00.00","00/00/00","00-00-00","0.00.0000","0/00/0000","0-00-0000"},0))),OR(AND((LEN(BN119)-LEN(SUBSTITUTE(BN119,"a","")))&gt;=1,(LEN(BN119)-LEN(SUBSTITUTE(BN119,"0","")))&gt;=2,SUMPRODUCT(--ISNUMBER(SEARCH({"a0","a-0","a_0","a/0","a.0","a#0","0a","0-a","0_a","0/a"},BN119)))&gt;0),AND((LEN(BN119)-LEN(SUBSTITUTE(BN119,"a","")))=0,(LEN(BN119)-LEN(SUBSTITUTE(BN119,"0","")))&gt;=5)))),1,0),0)</f>
        <v>0</v>
      </c>
    </row>
    <row r="120" customFormat="false" ht="54" hidden="false" customHeight="true" outlineLevel="0" collapsed="false">
      <c r="A120" s="57" t="s">
        <v>633</v>
      </c>
      <c r="B120" s="57" t="s">
        <v>218</v>
      </c>
      <c r="C120" s="57" t="str">
        <f aca="false">Flights!$F$8</f>
        <v>MH0088</v>
      </c>
      <c r="D120" s="58" t="n">
        <f aca="false">Flights!$D$8</f>
        <v>46305</v>
      </c>
      <c r="E120" s="57" t="str">
        <f aca="false">Flights!$G$8&amp;"-"&amp;Flights!$H$8</f>
        <v>KUL-NRT</v>
      </c>
      <c r="F120" s="57" t="str">
        <f aca="false">Flights!$K$8</f>
        <v>BC</v>
      </c>
      <c r="G120" s="57" t="s">
        <v>420</v>
      </c>
      <c r="H120" s="57" t="s">
        <v>378</v>
      </c>
      <c r="I120" s="57" t="s">
        <v>634</v>
      </c>
      <c r="J120" s="57" t="s">
        <v>635</v>
      </c>
      <c r="K120" s="67" t="s">
        <v>636</v>
      </c>
      <c r="L120" s="67" t="s">
        <v>637</v>
      </c>
      <c r="M120" s="67" t="s">
        <v>451</v>
      </c>
      <c r="N120" s="67" t="s">
        <v>383</v>
      </c>
      <c r="O120" s="67" t="s">
        <v>638</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60"/>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open",IF(AND(NOT(OR(LEN(AZ120)&lt;15,ISNUMBER(MATCH(AZ120,L_Placeholder,0)))),BK120=0,NOT(OR(LEN(AU120)&lt;2,ISNUMBER(MATCH(AU120,L_Placeholder,0)))),NOT(OR(LEN(AX120)&lt;2,ISNUMBER(MATCH(AX120,L_Placeholder,0)))),TRIM(AE120)&lt;&gt;TRIM(T120)),"N/A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missing",IF(OR(OR(LEN(AU120)&lt;2,ISNUMBER(MATCH(AU120,L_Placeholder,0))),BR120&lt;3),"INVALID – PIC missing or not a named person (a role such as QA / CSM is not a name)",IF(OR(LEN(AV120)&lt;2,ISNUMBER(MATCH(AV120,L_Placeholder,0))),"INVALID – result / assessment missing",IF(OR(OR(LEN(AW120)&lt;3,ISNUMBER(MATCH(AW120,L_Placeholder,0))),SUMPRODUCT(--ISNUMBER(SEARCH(" "&amp;L_EvidencePhrase&amp;" ",BD120)))&gt;0,BI120=1),"INVALID – evidence missing, placeholder or not yet on file",IF(ISNA(MATCH(TRIM(S120),L_EvidenceType,0)),"INVALID – choose the evidence type from the list (column S)",IF(BL120=0,"INVALID – evidence ID must be the record's ID only (e.g. SF-2210, IMG_2231, 1045521), or a link / path for links",IF(OR(OR(LEN(AX120)&lt;2,ISNUMBER(MATCH(AX120,L_Placeholder,0))),BS120&lt;3),"INVALID – verifier missing or not a named person (a role such as QA / CSM is not a name)",IF(OR(AX120=AU120,AND(LEN(AU120)&gt;=4,ISNUMBER(SEARCH(AU120,AX120))),AND(LEN(AX120)&gt;=4,ISNUMBER(SEARCH(AX120,AU120)))),"INVALID – verifier must be a different, named person (not the PIC or a role)",IF(BH120=1,"INVALID – result not yet available (awaiting / TBC)",IF(BV120=1,"INVALID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future",IF(AND(ISNUMBER(BY120),AG120&lt;BY120),IF(H120="Physical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t="n">
        <f aca="false">IF(ISNA(MATCH(TRIM(S120),L_EvidenceType,0)),0,BZ120)</f>
        <v>0</v>
      </c>
      <c r="BM120" s="61" t="str">
        <f aca="false">SUBSTITUTE(SUBSTITUTE(SUBSTITUTE(SUBSTITUTE(SUBSTITUTE(SUBSTITUTE(SUBSTITUTE(SUBSTITUTE(SUBSTITUTE(LOWER(Z120&amp;""),"1","0"),"2","0"),"3","0"),"4","0"),"5","0"),"6","0"),"7","0"),"8","0"),"9","0")</f>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120,"jan",""),"feb",""),"mar",""),"apr",""),"may",""),"jun",""),"jul",""),"aug",""),"sep",""),"oct",""),"nov",""),"dec",""),"hrs",""),"hr",""),"lt",""),"utc",""),"am",""),"pm",""),"rev",""),"ver",""),"b","a"),"c","a"),"d","a"),"e","a"),"f","a"),"g","a"),"h","a"),"i","a"),"j","a"),"k","a"),"l","a"),"m","a"),"n","a"),"o","a"),"p","a"),"q","a"),"r","a"),"s","a"),"t","a"),"u","a"),"v","a"),"w","a"),"x","a"),"y","a"),"z","a")</f>
        <v/>
      </c>
      <c r="BO120" s="61" t="str">
        <f aca="false">SUBSTITUTE(SUBSTITUTE(SUBSTITUTE(SUBSTITUTE(SUBSTITUTE(SUBSTITUTE(SUBSTITUTE(SUBSTITUTE(SUBSTITUTE(LOWER(W120&amp;""),"1","0"),"2","0"),"3","0"),"4","0"),"5","0"),"6","0"),"7","0"),"8","0"),"9","0")</f>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c>
      <c r="BQ120" s="61" t="n">
        <f aca="false">IFERROR(IF(AND(ISERROR(SEARCH(" mh"," "&amp;LOWER(W120))),ISNA(MATCH(LEFT(TRIM(BP120),255),{"0000a","000a","00a","0000aa","000aa","00.00.0000","00/00/0000","00-00-0000","0000-00-00","00.00.00","00/00/00","00-00-00","0.00.0000","0/00/0000","0-00-0000"},0)),OR(SUMPRODUCT(--ISNUMBER(SEARCH({"a0","a-0","a_0","a/0","a.0","a#0","0a","0-a","0_a","0/a"},BP120)))&gt;0,ISNUMBER(SEARCH("000000",BP120)))),1,0),0)</f>
        <v>0</v>
      </c>
      <c r="BR1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120,"supervisor",""),"inspector",""),"controller",""),"executive",""),"catering",""),"manager",""),"officer",""),"caterer",""),"station",""),"captain",""),"verified",""),"verifier",""),"checked",""),"senior",""),"leader",""),"cabin",""),"staff",""),"crew",""),"team",""),"duty",""),"lead",""),"head",""),"chef",""),"pasb",""),"mcat",""),"magcs",""),"qaqc",""),"ccic",""),"cic",""),"csm",""),"ops",""),"pic",""),"self",""),"qa",""),"qc",""),"by",""),"sr",""))</f>
        <v>0</v>
      </c>
      <c r="BS1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120,"supervisor",""),"inspector",""),"controller",""),"executive",""),"catering",""),"manager",""),"officer",""),"caterer",""),"station",""),"captain",""),"verified",""),"verifier",""),"checked",""),"senior",""),"leader",""),"cabin",""),"staff",""),"crew",""),"team",""),"duty",""),"lead",""),"head",""),"chef",""),"pasb",""),"mcat",""),"magcs",""),"qaqc",""),"ccic",""),"cic",""),"csm",""),"ops",""),"pic",""),"self",""),"qa",""),"qc",""),"by",""),"sr",""))</f>
        <v>0</v>
      </c>
      <c r="BT120" s="61"/>
      <c r="BU120" s="61"/>
      <c r="BV120" s="61" t="n">
        <f aca="false">0</f>
        <v>0</v>
      </c>
      <c r="BW120" s="61"/>
      <c r="BX120" s="61"/>
      <c r="BY120" s="62" t="n">
        <f aca="false">Q120-T12EarlyH/24</f>
        <v>46304.6458333333</v>
      </c>
      <c r="BZ120" s="61" t="n">
        <f aca="false">IFERROR(IF(IF(TRIM(S120)="Link / file path",AND(LEN(TRIM(Z120))&gt;=5,SUMPRODUCT(--ISNUMBER(SEARCH({"http","www.","\\",":\",".pdf",".jpg",".jpeg",".png",".heic",".xls",".doc",".msg",".eml",".ppt",".txt",".zip"},Z120)))&gt;0),AND(ISERROR(FIND(" ",TRIM(Z120))),NOT(OR(LOWER(TRIM(Z120))=LOWER(Flights!$F$8),AND(LEFT(LOWER(TRIM(Z120)),2)="mh",(LEN(BN120)-LEN(SUBSTITUTE(BN120,"a","")))&lt;=2))),NOT(ISNUMBER(MATCH(LEFT(BN120,255),{"0000a","000a","00a","0000aa","000aa","00.00.0000","00/00/0000","00-00-0000","0000-00-00","00.00.00","00/00/00","00-00-00","0.00.0000","0/00/0000","0-00-0000"},0))),OR(AND((LEN(BN120)-LEN(SUBSTITUTE(BN120,"a","")))&gt;=1,(LEN(BN120)-LEN(SUBSTITUTE(BN120,"0","")))&gt;=2,SUMPRODUCT(--ISNUMBER(SEARCH({"a0","a-0","a_0","a/0","a.0","a#0","0a","0-a","0_a","0/a"},BN120)))&gt;0),AND((LEN(BN120)-LEN(SUBSTITUTE(BN120,"a","")))=0,(LEN(BN120)-LEN(SUBSTITUTE(BN120,"0","")))&gt;=5)))),1,0),0)</f>
        <v>0</v>
      </c>
    </row>
    <row r="121" customFormat="false" ht="39.75" hidden="false" customHeight="true" outlineLevel="0" collapsed="false">
      <c r="A121" s="57" t="s">
        <v>639</v>
      </c>
      <c r="B121" s="57" t="s">
        <v>218</v>
      </c>
      <c r="C121" s="57" t="str">
        <f aca="false">Flights!$F$8</f>
        <v>MH0088</v>
      </c>
      <c r="D121" s="58" t="n">
        <f aca="false">Flights!$D$8</f>
        <v>46305</v>
      </c>
      <c r="E121" s="57" t="str">
        <f aca="false">Flights!$G$8&amp;"-"&amp;Flights!$H$8</f>
        <v>KUL-NRT</v>
      </c>
      <c r="F121" s="57" t="str">
        <f aca="false">Flights!$K$8</f>
        <v>BC</v>
      </c>
      <c r="G121" s="57" t="s">
        <v>459</v>
      </c>
      <c r="H121" s="57" t="s">
        <v>460</v>
      </c>
      <c r="I121" s="57" t="s">
        <v>379</v>
      </c>
      <c r="J121" s="57" t="s">
        <v>461</v>
      </c>
      <c r="K121" s="67" t="s">
        <v>426</v>
      </c>
      <c r="L121" s="67" t="s">
        <v>462</v>
      </c>
      <c r="M121" s="67"/>
      <c r="N121" s="67" t="s">
        <v>383</v>
      </c>
      <c r="O121" s="67" t="s">
        <v>463</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60"/>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open",IF(AND(NOT(OR(LEN(AZ121)&lt;15,ISNUMBER(MATCH(AZ121,L_Placeholder,0)))),BK121=0,NOT(OR(LEN(AU121)&lt;2,ISNUMBER(MATCH(AU121,L_Placeholder,0)))),NOT(OR(LEN(AX121)&lt;2,ISNUMBER(MATCH(AX121,L_Placeholder,0)))),TRIM(AE121)&lt;&gt;TRIM(T121)),"N/A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missing",IF(OR(OR(LEN(AU121)&lt;2,ISNUMBER(MATCH(AU121,L_Placeholder,0))),BR121&lt;3),"INVALID – PIC missing or not a named person (a role such as QA / CSM is not a name)",IF(OR(LEN(AV121)&lt;2,ISNUMBER(MATCH(AV121,L_Placeholder,0))),"INVALID – result / assessment missing",IF(OR(OR(LEN(AW121)&lt;3,ISNUMBER(MATCH(AW121,L_Placeholder,0))),SUMPRODUCT(--ISNUMBER(SEARCH(" "&amp;L_EvidencePhrase&amp;" ",BD121)))&gt;0,BI121=1),"INVALID – evidence missing, placeholder or not yet on file",IF(ISNA(MATCH(TRIM(S121),L_EvidenceType,0)),"INVALID – choose the evidence type from the list (column S)",IF(BL121=0,"INVALID – evidence ID must be the record's ID only (e.g. SF-2210, IMG_2231, 1045521), or a link / path for links",IF(OR(OR(LEN(AX121)&lt;2,ISNUMBER(MATCH(AX121,L_Placeholder,0))),BS121&lt;3),"INVALID – verifier missing or not a named person (a role such as QA / CSM is not a name)",IF(OR(AX121=AU121,AND(LEN(AU121)&gt;=4,ISNUMBER(SEARCH(AU121,AX121))),AND(LEN(AX121)&gt;=4,ISNUMBER(SEARCH(AX121,AU121)))),"INVALID – verifier must be a different, named person (not the PIC or a role)",IF(BH121=1,"INVALID – result not yet available (awaiting / TBC)",IF(BV121=1,"INVALID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future",IF(AND(ISNUMBER(BY121),AG121&lt;BY121),IF(H121="Physical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IF(ISNA(MATCH(TRIM(S121),L_EvidenceType,0)),0,BZ121)</f>
        <v>0</v>
      </c>
      <c r="BM121" s="61" t="str">
        <f aca="false">SUBSTITUTE(SUBSTITUTE(SUBSTITUTE(SUBSTITUTE(SUBSTITUTE(SUBSTITUTE(SUBSTITUTE(SUBSTITUTE(SUBSTITUTE(LOWER(Z121&amp;""),"1","0"),"2","0"),"3","0"),"4","0"),"5","0"),"6","0"),"7","0"),"8","0"),"9","0")</f>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121,"jan",""),"feb",""),"mar",""),"apr",""),"may",""),"jun",""),"jul",""),"aug",""),"sep",""),"oct",""),"nov",""),"dec",""),"hrs",""),"hr",""),"lt",""),"utc",""),"am",""),"pm",""),"rev",""),"ver",""),"b","a"),"c","a"),"d","a"),"e","a"),"f","a"),"g","a"),"h","a"),"i","a"),"j","a"),"k","a"),"l","a"),"m","a"),"n","a"),"o","a"),"p","a"),"q","a"),"r","a"),"s","a"),"t","a"),"u","a"),"v","a"),"w","a"),"x","a"),"y","a"),"z","a")</f>
        <v/>
      </c>
      <c r="BO121" s="61" t="str">
        <f aca="false">SUBSTITUTE(SUBSTITUTE(SUBSTITUTE(SUBSTITUTE(SUBSTITUTE(SUBSTITUTE(SUBSTITUTE(SUBSTITUTE(SUBSTITUTE(LOWER(W121&amp;""),"1","0"),"2","0"),"3","0"),"4","0"),"5","0"),"6","0"),"7","0"),"8","0"),"9","0")</f>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c>
      <c r="BQ121" s="61" t="n">
        <f aca="false">IFERROR(IF(AND(ISERROR(SEARCH(" mh"," "&amp;LOWER(W121))),ISNA(MATCH(LEFT(TRIM(BP121),255),{"0000a","000a","00a","0000aa","000aa","00.00.0000","00/00/0000","00-00-0000","0000-00-00","00.00.00","00/00/00","00-00-00","0.00.0000","0/00/0000","0-00-0000"},0)),OR(SUMPRODUCT(--ISNUMBER(SEARCH({"a0","a-0","a_0","a/0","a.0","a#0","0a","0-a","0_a","0/a"},BP121)))&gt;0,ISNUMBER(SEARCH("000000",BP121)))),1,0),0)</f>
        <v>0</v>
      </c>
      <c r="BR1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121,"supervisor",""),"inspector",""),"controller",""),"executive",""),"catering",""),"manager",""),"officer",""),"caterer",""),"station",""),"captain",""),"verified",""),"verifier",""),"checked",""),"senior",""),"leader",""),"cabin",""),"staff",""),"crew",""),"team",""),"duty",""),"lead",""),"head",""),"chef",""),"pasb",""),"mcat",""),"magcs",""),"qaqc",""),"ccic",""),"cic",""),"csm",""),"ops",""),"pic",""),"self",""),"qa",""),"qc",""),"by",""),"sr",""))</f>
        <v>0</v>
      </c>
      <c r="BS1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121,"supervisor",""),"inspector",""),"controller",""),"executive",""),"catering",""),"manager",""),"officer",""),"caterer",""),"station",""),"captain",""),"verified",""),"verifier",""),"checked",""),"senior",""),"leader",""),"cabin",""),"staff",""),"crew",""),"team",""),"duty",""),"lead",""),"head",""),"chef",""),"pasb",""),"mcat",""),"magcs",""),"qaqc",""),"ccic",""),"cic",""),"csm",""),"ops",""),"pic",""),"self",""),"qa",""),"qc",""),"by",""),"sr",""))</f>
        <v>0</v>
      </c>
      <c r="BT121" s="61"/>
      <c r="BU121" s="61"/>
      <c r="BV121" s="61" t="n">
        <f aca="false">IFERROR(IF(OR(SUMPRODUCT((LEN(BC121)-LEN(SUBSTITUTE(BC121," "&amp;L_NotLoaded&amp;" "," ")))/(LEN(L_NotLoaded)+1))&gt;SUMPRODUCT((LEN(BC121)-LEN(SUBSTITUTE(BC121," "&amp;L_NotLoadedNeg&amp;" "," ")))/(LEN(L_NotLoadedNeg)+1)),SUMPRODUCT((LEN(BD121)-LEN(SUBSTITUTE(BD121," "&amp;L_NotLoaded&amp;" "," ")))/(LEN(L_NotLoaded)+1))&gt;SUMPRODUCT((LEN(BD121)-LEN(SUBSTITUTE(BD121," "&amp;L_NotLoadedNeg&amp;" "," ")))/(LEN(L_NotLoadedNeg)+1))),1,0),0)</f>
        <v>0</v>
      </c>
      <c r="BW121" s="61"/>
      <c r="BX121" s="61"/>
      <c r="BY121" s="62" t="n">
        <f aca="false">IF(ISNUMBER(Flights!$AZ$8),MAX(Q121-UpliftWindowH/24,Flights!$AZ$8),Q121-UpliftWindowH/24)</f>
        <v>46305.3958333333</v>
      </c>
      <c r="BZ121" s="61" t="n">
        <f aca="false">IFERROR(IF(IF(TRIM(S121)="Link / file path",AND(LEN(TRIM(Z121))&gt;=5,SUMPRODUCT(--ISNUMBER(SEARCH({"http","www.","\\",":\",".pdf",".jpg",".jpeg",".png",".heic",".xls",".doc",".msg",".eml",".ppt",".txt",".zip"},Z121)))&gt;0),AND(ISERROR(FIND(" ",TRIM(Z121))),NOT(OR(LOWER(TRIM(Z121))=LOWER(Flights!$F$8),AND(LEFT(LOWER(TRIM(Z121)),2)="mh",(LEN(BN121)-LEN(SUBSTITUTE(BN121,"a","")))&lt;=2))),NOT(ISNUMBER(MATCH(LEFT(BN121,255),{"0000a","000a","00a","0000aa","000aa","00.00.0000","00/00/0000","00-00-0000","0000-00-00","00.00.00","00/00/00","00-00-00","0.00.0000","0/00/0000","0-00-0000"},0))),OR(AND((LEN(BN121)-LEN(SUBSTITUTE(BN121,"a","")))&gt;=1,(LEN(BN121)-LEN(SUBSTITUTE(BN121,"0","")))&gt;=2,SUMPRODUCT(--ISNUMBER(SEARCH({"a0","a-0","a_0","a/0","a.0","a#0","0a","0-a","0_a","0/a"},BN121)))&gt;0),AND((LEN(BN121)-LEN(SUBSTITUTE(BN121,"a","")))=0,(LEN(BN121)-LEN(SUBSTITUTE(BN121,"0","")))&gt;=5)))),1,0),0)</f>
        <v>0</v>
      </c>
    </row>
    <row r="122" customFormat="false" ht="39.75" hidden="false" customHeight="true" outlineLevel="0" collapsed="false">
      <c r="A122" s="57" t="s">
        <v>640</v>
      </c>
      <c r="B122" s="57" t="s">
        <v>218</v>
      </c>
      <c r="C122" s="57" t="str">
        <f aca="false">Flights!$F$8</f>
        <v>MH0088</v>
      </c>
      <c r="D122" s="58" t="n">
        <f aca="false">Flights!$D$8</f>
        <v>46305</v>
      </c>
      <c r="E122" s="57" t="str">
        <f aca="false">Flights!$G$8&amp;"-"&amp;Flights!$H$8</f>
        <v>KUL-NRT</v>
      </c>
      <c r="F122" s="57" t="str">
        <f aca="false">Flights!$K$8</f>
        <v>BC</v>
      </c>
      <c r="G122" s="57" t="s">
        <v>459</v>
      </c>
      <c r="H122" s="57" t="s">
        <v>460</v>
      </c>
      <c r="I122" s="57" t="s">
        <v>428</v>
      </c>
      <c r="J122" s="57" t="s">
        <v>465</v>
      </c>
      <c r="K122" s="67" t="s">
        <v>426</v>
      </c>
      <c r="L122" s="67" t="s">
        <v>462</v>
      </c>
      <c r="M122" s="67"/>
      <c r="N122" s="67" t="s">
        <v>383</v>
      </c>
      <c r="O122" s="67" t="s">
        <v>463</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60"/>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open",IF(AND(NOT(OR(LEN(AZ122)&lt;15,ISNUMBER(MATCH(AZ122,L_Placeholder,0)))),BK122=0,NOT(OR(LEN(AU122)&lt;2,ISNUMBER(MATCH(AU122,L_Placeholder,0)))),NOT(OR(LEN(AX122)&lt;2,ISNUMBER(MATCH(AX122,L_Placeholder,0)))),TRIM(AE122)&lt;&gt;TRIM(T122)),"N/A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missing",IF(OR(OR(LEN(AU122)&lt;2,ISNUMBER(MATCH(AU122,L_Placeholder,0))),BR122&lt;3),"INVALID – PIC missing or not a named person (a role such as QA / CSM is not a name)",IF(OR(LEN(AV122)&lt;2,ISNUMBER(MATCH(AV122,L_Placeholder,0))),"INVALID – result / assessment missing",IF(OR(OR(LEN(AW122)&lt;3,ISNUMBER(MATCH(AW122,L_Placeholder,0))),SUMPRODUCT(--ISNUMBER(SEARCH(" "&amp;L_EvidencePhrase&amp;" ",BD122)))&gt;0,BI122=1),"INVALID – evidence missing, placeholder or not yet on file",IF(ISNA(MATCH(TRIM(S122),L_EvidenceType,0)),"INVALID – choose the evidence type from the list (column S)",IF(BL122=0,"INVALID – evidence ID must be the record's ID only (e.g. SF-2210, IMG_2231, 1045521), or a link / path for links",IF(OR(OR(LEN(AX122)&lt;2,ISNUMBER(MATCH(AX122,L_Placeholder,0))),BS122&lt;3),"INVALID – verifier missing or not a named person (a role such as QA / CSM is not a name)",IF(OR(AX122=AU122,AND(LEN(AU122)&gt;=4,ISNUMBER(SEARCH(AU122,AX122))),AND(LEN(AX122)&gt;=4,ISNUMBER(SEARCH(AX122,AU122)))),"INVALID – verifier must be a different, named person (not the PIC or a role)",IF(BH122=1,"INVALID – result not yet available (awaiting / TBC)",IF(BV122=1,"INVALID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future",IF(AND(ISNUMBER(BY122),AG122&lt;BY122),IF(H122="Physical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IF(ISNA(MATCH(TRIM(S122),L_EvidenceType,0)),0,BZ122)</f>
        <v>0</v>
      </c>
      <c r="BM122" s="61" t="str">
        <f aca="false">SUBSTITUTE(SUBSTITUTE(SUBSTITUTE(SUBSTITUTE(SUBSTITUTE(SUBSTITUTE(SUBSTITUTE(SUBSTITUTE(SUBSTITUTE(LOWER(Z122&amp;""),"1","0"),"2","0"),"3","0"),"4","0"),"5","0"),"6","0"),"7","0"),"8","0"),"9","0")</f>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122,"jan",""),"feb",""),"mar",""),"apr",""),"may",""),"jun",""),"jul",""),"aug",""),"sep",""),"oct",""),"nov",""),"dec",""),"hrs",""),"hr",""),"lt",""),"utc",""),"am",""),"pm",""),"rev",""),"ver",""),"b","a"),"c","a"),"d","a"),"e","a"),"f","a"),"g","a"),"h","a"),"i","a"),"j","a"),"k","a"),"l","a"),"m","a"),"n","a"),"o","a"),"p","a"),"q","a"),"r","a"),"s","a"),"t","a"),"u","a"),"v","a"),"w","a"),"x","a"),"y","a"),"z","a")</f>
        <v/>
      </c>
      <c r="BO122" s="61" t="str">
        <f aca="false">SUBSTITUTE(SUBSTITUTE(SUBSTITUTE(SUBSTITUTE(SUBSTITUTE(SUBSTITUTE(SUBSTITUTE(SUBSTITUTE(SUBSTITUTE(LOWER(W122&amp;""),"1","0"),"2","0"),"3","0"),"4","0"),"5","0"),"6","0"),"7","0"),"8","0"),"9","0")</f>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c>
      <c r="BQ122" s="61" t="n">
        <f aca="false">IFERROR(IF(AND(ISERROR(SEARCH(" mh"," "&amp;LOWER(W122))),ISNA(MATCH(LEFT(TRIM(BP122),255),{"0000a","000a","00a","0000aa","000aa","00.00.0000","00/00/0000","00-00-0000","0000-00-00","00.00.00","00/00/00","00-00-00","0.00.0000","0/00/0000","0-00-0000"},0)),OR(SUMPRODUCT(--ISNUMBER(SEARCH({"a0","a-0","a_0","a/0","a.0","a#0","0a","0-a","0_a","0/a"},BP122)))&gt;0,ISNUMBER(SEARCH("000000",BP122)))),1,0),0)</f>
        <v>0</v>
      </c>
      <c r="BR1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122,"supervisor",""),"inspector",""),"controller",""),"executive",""),"catering",""),"manager",""),"officer",""),"caterer",""),"station",""),"captain",""),"verified",""),"verifier",""),"checked",""),"senior",""),"leader",""),"cabin",""),"staff",""),"crew",""),"team",""),"duty",""),"lead",""),"head",""),"chef",""),"pasb",""),"mcat",""),"magcs",""),"qaqc",""),"ccic",""),"cic",""),"csm",""),"ops",""),"pic",""),"self",""),"qa",""),"qc",""),"by",""),"sr",""))</f>
        <v>0</v>
      </c>
      <c r="BS1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122,"supervisor",""),"inspector",""),"controller",""),"executive",""),"catering",""),"manager",""),"officer",""),"caterer",""),"station",""),"captain",""),"verified",""),"verifier",""),"checked",""),"senior",""),"leader",""),"cabin",""),"staff",""),"crew",""),"team",""),"duty",""),"lead",""),"head",""),"chef",""),"pasb",""),"mcat",""),"magcs",""),"qaqc",""),"ccic",""),"cic",""),"csm",""),"ops",""),"pic",""),"self",""),"qa",""),"qc",""),"by",""),"sr",""))</f>
        <v>0</v>
      </c>
      <c r="BT122" s="61"/>
      <c r="BU122" s="61"/>
      <c r="BV122" s="61" t="n">
        <f aca="false">IFERROR(IF(OR(SUMPRODUCT((LEN(BC122)-LEN(SUBSTITUTE(BC122," "&amp;L_NotLoaded&amp;" "," ")))/(LEN(L_NotLoaded)+1))&gt;SUMPRODUCT((LEN(BC122)-LEN(SUBSTITUTE(BC122," "&amp;L_NotLoadedNeg&amp;" "," ")))/(LEN(L_NotLoadedNeg)+1)),SUMPRODUCT((LEN(BD122)-LEN(SUBSTITUTE(BD122," "&amp;L_NotLoaded&amp;" "," ")))/(LEN(L_NotLoaded)+1))&gt;SUMPRODUCT((LEN(BD122)-LEN(SUBSTITUTE(BD122," "&amp;L_NotLoadedNeg&amp;" "," ")))/(LEN(L_NotLoadedNeg)+1))),1,0),0)</f>
        <v>0</v>
      </c>
      <c r="BW122" s="61"/>
      <c r="BX122" s="61"/>
      <c r="BY122" s="62" t="n">
        <f aca="false">IF(ISNUMBER(Flights!$AZ$8),MAX(Q122-UpliftWindowH/24,Flights!$AZ$8),Q122-UpliftWindowH/24)</f>
        <v>46305.3958333333</v>
      </c>
      <c r="BZ122" s="61" t="n">
        <f aca="false">IFERROR(IF(IF(TRIM(S122)="Link / file path",AND(LEN(TRIM(Z122))&gt;=5,SUMPRODUCT(--ISNUMBER(SEARCH({"http","www.","\\",":\",".pdf",".jpg",".jpeg",".png",".heic",".xls",".doc",".msg",".eml",".ppt",".txt",".zip"},Z122)))&gt;0),AND(ISERROR(FIND(" ",TRIM(Z122))),NOT(OR(LOWER(TRIM(Z122))=LOWER(Flights!$F$8),AND(LEFT(LOWER(TRIM(Z122)),2)="mh",(LEN(BN122)-LEN(SUBSTITUTE(BN122,"a","")))&lt;=2))),NOT(ISNUMBER(MATCH(LEFT(BN122,255),{"0000a","000a","00a","0000aa","000aa","00.00.0000","00/00/0000","00-00-0000","0000-00-00","00.00.00","00/00/00","00-00-00","0.00.0000","0/00/0000","0-00-0000"},0))),OR(AND((LEN(BN122)-LEN(SUBSTITUTE(BN122,"a","")))&gt;=1,(LEN(BN122)-LEN(SUBSTITUTE(BN122,"0","")))&gt;=2,SUMPRODUCT(--ISNUMBER(SEARCH({"a0","a-0","a_0","a/0","a.0","a#0","0a","0-a","0_a","0/a"},BN122)))&gt;0),AND((LEN(BN122)-LEN(SUBSTITUTE(BN122,"a","")))=0,(LEN(BN122)-LEN(SUBSTITUTE(BN122,"0","")))&gt;=5)))),1,0),0)</f>
        <v>0</v>
      </c>
    </row>
    <row r="123" customFormat="false" ht="39.75" hidden="false" customHeight="true" outlineLevel="0" collapsed="false">
      <c r="A123" s="57" t="s">
        <v>641</v>
      </c>
      <c r="B123" s="57" t="s">
        <v>218</v>
      </c>
      <c r="C123" s="57" t="str">
        <f aca="false">Flights!$F$8</f>
        <v>MH0088</v>
      </c>
      <c r="D123" s="58" t="n">
        <f aca="false">Flights!$D$8</f>
        <v>46305</v>
      </c>
      <c r="E123" s="57" t="str">
        <f aca="false">Flights!$G$8&amp;"-"&amp;Flights!$H$8</f>
        <v>KUL-NRT</v>
      </c>
      <c r="F123" s="57" t="str">
        <f aca="false">Flights!$K$8</f>
        <v>BC</v>
      </c>
      <c r="G123" s="57" t="s">
        <v>459</v>
      </c>
      <c r="H123" s="57" t="s">
        <v>460</v>
      </c>
      <c r="I123" s="57" t="s">
        <v>440</v>
      </c>
      <c r="J123" s="57" t="s">
        <v>467</v>
      </c>
      <c r="K123" s="67" t="s">
        <v>501</v>
      </c>
      <c r="L123" s="67" t="s">
        <v>601</v>
      </c>
      <c r="M123" s="67" t="s">
        <v>187</v>
      </c>
      <c r="N123" s="67" t="s">
        <v>383</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60"/>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open",IF(AND(NOT(OR(LEN(AZ123)&lt;15,ISNUMBER(MATCH(AZ123,L_Placeholder,0)))),BK123=0,NOT(OR(LEN(AU123)&lt;2,ISNUMBER(MATCH(AU123,L_Placeholder,0)))),NOT(OR(LEN(AX123)&lt;2,ISNUMBER(MATCH(AX123,L_Placeholder,0)))),TRIM(AE123)&lt;&gt;TRIM(T123)),"N/A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missing",IF(OR(OR(LEN(AU123)&lt;2,ISNUMBER(MATCH(AU123,L_Placeholder,0))),BR123&lt;3),"INVALID – PIC missing or not a named person (a role such as QA / CSM is not a name)",IF(OR(LEN(AV123)&lt;2,ISNUMBER(MATCH(AV123,L_Placeholder,0))),"INVALID – result / assessment missing",IF(OR(OR(LEN(AW123)&lt;3,ISNUMBER(MATCH(AW123,L_Placeholder,0))),SUMPRODUCT(--ISNUMBER(SEARCH(" "&amp;L_EvidencePhrase&amp;" ",BD123)))&gt;0,BI123=1),"INVALID – evidence missing, placeholder or not yet on file",IF(ISNA(MATCH(TRIM(S123),L_EvidenceType,0)),"INVALID – choose the evidence type from the list (column S)",IF(BL123=0,"INVALID – evidence ID must be the record's ID only (e.g. SF-2210, IMG_2231, 1045521), or a link / path for links",IF(OR(OR(LEN(AX123)&lt;2,ISNUMBER(MATCH(AX123,L_Placeholder,0))),BS123&lt;3),"INVALID – verifier missing or not a named person (a role such as QA / CSM is not a name)",IF(OR(AX123=AU123,AND(LEN(AU123)&gt;=4,ISNUMBER(SEARCH(AU123,AX123))),AND(LEN(AX123)&gt;=4,ISNUMBER(SEARCH(AX123,AU123)))),"INVALID – verifier must be a different, named person (not the PIC or a role)",IF(BH123=1,"INVALID – result not yet available (awaiting / TBC)",IF(BV123=1,"INVALID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future",IF(AND(ISNUMBER(BY123),AG123&lt;BY123),IF(H123="Physical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IF(ISNA(MATCH(TRIM(S123),L_EvidenceType,0)),0,BZ123)</f>
        <v>0</v>
      </c>
      <c r="BM123" s="61" t="str">
        <f aca="false">SUBSTITUTE(SUBSTITUTE(SUBSTITUTE(SUBSTITUTE(SUBSTITUTE(SUBSTITUTE(SUBSTITUTE(SUBSTITUTE(SUBSTITUTE(LOWER(Z123&amp;""),"1","0"),"2","0"),"3","0"),"4","0"),"5","0"),"6","0"),"7","0"),"8","0"),"9","0")</f>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123,"jan",""),"feb",""),"mar",""),"apr",""),"may",""),"jun",""),"jul",""),"aug",""),"sep",""),"oct",""),"nov",""),"dec",""),"hrs",""),"hr",""),"lt",""),"utc",""),"am",""),"pm",""),"rev",""),"ver",""),"b","a"),"c","a"),"d","a"),"e","a"),"f","a"),"g","a"),"h","a"),"i","a"),"j","a"),"k","a"),"l","a"),"m","a"),"n","a"),"o","a"),"p","a"),"q","a"),"r","a"),"s","a"),"t","a"),"u","a"),"v","a"),"w","a"),"x","a"),"y","a"),"z","a")</f>
        <v/>
      </c>
      <c r="BO123" s="61" t="str">
        <f aca="false">SUBSTITUTE(SUBSTITUTE(SUBSTITUTE(SUBSTITUTE(SUBSTITUTE(SUBSTITUTE(SUBSTITUTE(SUBSTITUTE(SUBSTITUTE(LOWER(W123&amp;""),"1","0"),"2","0"),"3","0"),"4","0"),"5","0"),"6","0"),"7","0"),"8","0"),"9","0")</f>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c>
      <c r="BQ123" s="61" t="n">
        <f aca="false">IFERROR(IF(AND(ISERROR(SEARCH(" mh"," "&amp;LOWER(W123))),ISNA(MATCH(LEFT(TRIM(BP123),255),{"0000a","000a","00a","0000aa","000aa","00.00.0000","00/00/0000","00-00-0000","0000-00-00","00.00.00","00/00/00","00-00-00","0.00.0000","0/00/0000","0-00-0000"},0)),OR(SUMPRODUCT(--ISNUMBER(SEARCH({"a0","a-0","a_0","a/0","a.0","a#0","0a","0-a","0_a","0/a"},BP123)))&gt;0,ISNUMBER(SEARCH("000000",BP123)))),1,0),0)</f>
        <v>0</v>
      </c>
      <c r="BR1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123,"supervisor",""),"inspector",""),"controller",""),"executive",""),"catering",""),"manager",""),"officer",""),"caterer",""),"station",""),"captain",""),"verified",""),"verifier",""),"checked",""),"senior",""),"leader",""),"cabin",""),"staff",""),"crew",""),"team",""),"duty",""),"lead",""),"head",""),"chef",""),"pasb",""),"mcat",""),"magcs",""),"qaqc",""),"ccic",""),"cic",""),"csm",""),"ops",""),"pic",""),"self",""),"qa",""),"qc",""),"by",""),"sr",""))</f>
        <v>0</v>
      </c>
      <c r="BS1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123,"supervisor",""),"inspector",""),"controller",""),"executive",""),"catering",""),"manager",""),"officer",""),"caterer",""),"station",""),"captain",""),"verified",""),"verifier",""),"checked",""),"senior",""),"leader",""),"cabin",""),"staff",""),"crew",""),"team",""),"duty",""),"lead",""),"head",""),"chef",""),"pasb",""),"mcat",""),"magcs",""),"qaqc",""),"ccic",""),"cic",""),"csm",""),"ops",""),"pic",""),"self",""),"qa",""),"qc",""),"by",""),"sr",""))</f>
        <v>0</v>
      </c>
      <c r="BT123" s="61"/>
      <c r="BU123" s="61"/>
      <c r="BV123" s="61" t="n">
        <f aca="false">IFERROR(IF(OR(SUMPRODUCT((LEN(BC123)-LEN(SUBSTITUTE(BC123," "&amp;L_NotLoaded&amp;" "," ")))/(LEN(L_NotLoaded)+1))&gt;SUMPRODUCT((LEN(BC123)-LEN(SUBSTITUTE(BC123," "&amp;L_NotLoadedNeg&amp;" "," ")))/(LEN(L_NotLoadedNeg)+1)),SUMPRODUCT((LEN(BD123)-LEN(SUBSTITUTE(BD123," "&amp;L_NotLoaded&amp;" "," ")))/(LEN(L_NotLoaded)+1))&gt;SUMPRODUCT((LEN(BD123)-LEN(SUBSTITUTE(BD123," "&amp;L_NotLoadedNeg&amp;" "," ")))/(LEN(L_NotLoadedNeg)+1))),1,0),0)</f>
        <v>0</v>
      </c>
      <c r="BW123" s="61"/>
      <c r="BX123" s="61"/>
      <c r="BY123" s="62" t="n">
        <f aca="false">IF(ISNUMBER(Flights!$AZ$8),MAX(Q123-UpliftWindowH/24,Flights!$AZ$8),Q123-UpliftWindowH/24)</f>
        <v>46305.3958333333</v>
      </c>
      <c r="BZ123" s="61" t="n">
        <f aca="false">IFERROR(IF(IF(TRIM(S123)="Link / file path",AND(LEN(TRIM(Z123))&gt;=5,SUMPRODUCT(--ISNUMBER(SEARCH({"http","www.","\\",":\",".pdf",".jpg",".jpeg",".png",".heic",".xls",".doc",".msg",".eml",".ppt",".txt",".zip"},Z123)))&gt;0),AND(ISERROR(FIND(" ",TRIM(Z123))),NOT(OR(LOWER(TRIM(Z123))=LOWER(Flights!$F$8),AND(LEFT(LOWER(TRIM(Z123)),2)="mh",(LEN(BN123)-LEN(SUBSTITUTE(BN123,"a","")))&lt;=2))),NOT(ISNUMBER(MATCH(LEFT(BN123,255),{"0000a","000a","00a","0000aa","000aa","00.00.0000","00/00/0000","00-00-0000","0000-00-00","00.00.00","00/00/00","00-00-00","0.00.0000","0/00/0000","0-00-0000"},0))),OR(AND((LEN(BN123)-LEN(SUBSTITUTE(BN123,"a","")))&gt;=1,(LEN(BN123)-LEN(SUBSTITUTE(BN123,"0","")))&gt;=2,SUMPRODUCT(--ISNUMBER(SEARCH({"a0","a-0","a_0","a/0","a.0","a#0","0a","0-a","0_a","0/a"},BN123)))&gt;0),AND((LEN(BN123)-LEN(SUBSTITUTE(BN123,"a","")))=0,(LEN(BN123)-LEN(SUBSTITUTE(BN123,"0","")))&gt;=5)))),1,0),0)</f>
        <v>0</v>
      </c>
    </row>
    <row r="124" customFormat="false" ht="39.75" hidden="false" customHeight="true" outlineLevel="0" collapsed="false">
      <c r="A124" s="57" t="s">
        <v>642</v>
      </c>
      <c r="B124" s="57" t="s">
        <v>218</v>
      </c>
      <c r="C124" s="57" t="str">
        <f aca="false">Flights!$F$8</f>
        <v>MH0088</v>
      </c>
      <c r="D124" s="58" t="n">
        <f aca="false">Flights!$D$8</f>
        <v>46305</v>
      </c>
      <c r="E124" s="57" t="str">
        <f aca="false">Flights!$G$8&amp;"-"&amp;Flights!$H$8</f>
        <v>KUL-NRT</v>
      </c>
      <c r="F124" s="57" t="str">
        <f aca="false">Flights!$K$8</f>
        <v>BC</v>
      </c>
      <c r="G124" s="57" t="s">
        <v>459</v>
      </c>
      <c r="H124" s="57" t="s">
        <v>460</v>
      </c>
      <c r="I124" s="57" t="s">
        <v>440</v>
      </c>
      <c r="J124" s="57" t="s">
        <v>643</v>
      </c>
      <c r="K124" s="67" t="s">
        <v>501</v>
      </c>
      <c r="L124" s="67" t="s">
        <v>604</v>
      </c>
      <c r="M124" s="67" t="s">
        <v>187</v>
      </c>
      <c r="N124" s="67" t="s">
        <v>383</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60"/>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open",IF(AND(NOT(OR(LEN(AZ124)&lt;15,ISNUMBER(MATCH(AZ124,L_Placeholder,0)))),BK124=0,NOT(OR(LEN(AU124)&lt;2,ISNUMBER(MATCH(AU124,L_Placeholder,0)))),NOT(OR(LEN(AX124)&lt;2,ISNUMBER(MATCH(AX124,L_Placeholder,0)))),TRIM(AE124)&lt;&gt;TRIM(T124)),"N/A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missing",IF(OR(OR(LEN(AU124)&lt;2,ISNUMBER(MATCH(AU124,L_Placeholder,0))),BR124&lt;3),"INVALID – PIC missing or not a named person (a role such as QA / CSM is not a name)",IF(OR(LEN(AV124)&lt;2,ISNUMBER(MATCH(AV124,L_Placeholder,0))),"INVALID – result / assessment missing",IF(OR(OR(LEN(AW124)&lt;3,ISNUMBER(MATCH(AW124,L_Placeholder,0))),SUMPRODUCT(--ISNUMBER(SEARCH(" "&amp;L_EvidencePhrase&amp;" ",BD124)))&gt;0,BI124=1),"INVALID – evidence missing, placeholder or not yet on file",IF(ISNA(MATCH(TRIM(S124),L_EvidenceType,0)),"INVALID – choose the evidence type from the list (column S)",IF(BL124=0,"INVALID – evidence ID must be the record's ID only (e.g. SF-2210, IMG_2231, 1045521), or a link / path for links",IF(OR(OR(LEN(AX124)&lt;2,ISNUMBER(MATCH(AX124,L_Placeholder,0))),BS124&lt;3),"INVALID – verifier missing or not a named person (a role such as QA / CSM is not a name)",IF(OR(AX124=AU124,AND(LEN(AU124)&gt;=4,ISNUMBER(SEARCH(AU124,AX124))),AND(LEN(AX124)&gt;=4,ISNUMBER(SEARCH(AX124,AU124)))),"INVALID – verifier must be a different, named person (not the PIC or a role)",IF(BH124=1,"INVALID – result not yet available (awaiting / TBC)",IF(BV124=1,"INVALID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future",IF(AND(ISNUMBER(BY124),AG124&lt;BY124),IF(H124="Physical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IF(ISNA(MATCH(TRIM(S124),L_EvidenceType,0)),0,BZ124)</f>
        <v>0</v>
      </c>
      <c r="BM124" s="61" t="str">
        <f aca="false">SUBSTITUTE(SUBSTITUTE(SUBSTITUTE(SUBSTITUTE(SUBSTITUTE(SUBSTITUTE(SUBSTITUTE(SUBSTITUTE(SUBSTITUTE(LOWER(Z124&amp;""),"1","0"),"2","0"),"3","0"),"4","0"),"5","0"),"6","0"),"7","0"),"8","0"),"9","0")</f>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124,"jan",""),"feb",""),"mar",""),"apr",""),"may",""),"jun",""),"jul",""),"aug",""),"sep",""),"oct",""),"nov",""),"dec",""),"hrs",""),"hr",""),"lt",""),"utc",""),"am",""),"pm",""),"rev",""),"ver",""),"b","a"),"c","a"),"d","a"),"e","a"),"f","a"),"g","a"),"h","a"),"i","a"),"j","a"),"k","a"),"l","a"),"m","a"),"n","a"),"o","a"),"p","a"),"q","a"),"r","a"),"s","a"),"t","a"),"u","a"),"v","a"),"w","a"),"x","a"),"y","a"),"z","a")</f>
        <v/>
      </c>
      <c r="BO124" s="61" t="str">
        <f aca="false">SUBSTITUTE(SUBSTITUTE(SUBSTITUTE(SUBSTITUTE(SUBSTITUTE(SUBSTITUTE(SUBSTITUTE(SUBSTITUTE(SUBSTITUTE(LOWER(W124&amp;""),"1","0"),"2","0"),"3","0"),"4","0"),"5","0"),"6","0"),"7","0"),"8","0"),"9","0")</f>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c>
      <c r="BQ124" s="61" t="n">
        <f aca="false">IFERROR(IF(AND(ISERROR(SEARCH(" mh"," "&amp;LOWER(W124))),ISNA(MATCH(LEFT(TRIM(BP124),255),{"0000a","000a","00a","0000aa","000aa","00.00.0000","00/00/0000","00-00-0000","0000-00-00","00.00.00","00/00/00","00-00-00","0.00.0000","0/00/0000","0-00-0000"},0)),OR(SUMPRODUCT(--ISNUMBER(SEARCH({"a0","a-0","a_0","a/0","a.0","a#0","0a","0-a","0_a","0/a"},BP124)))&gt;0,ISNUMBER(SEARCH("000000",BP124)))),1,0),0)</f>
        <v>0</v>
      </c>
      <c r="BR1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124,"supervisor",""),"inspector",""),"controller",""),"executive",""),"catering",""),"manager",""),"officer",""),"caterer",""),"station",""),"captain",""),"verified",""),"verifier",""),"checked",""),"senior",""),"leader",""),"cabin",""),"staff",""),"crew",""),"team",""),"duty",""),"lead",""),"head",""),"chef",""),"pasb",""),"mcat",""),"magcs",""),"qaqc",""),"ccic",""),"cic",""),"csm",""),"ops",""),"pic",""),"self",""),"qa",""),"qc",""),"by",""),"sr",""))</f>
        <v>0</v>
      </c>
      <c r="BS1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124,"supervisor",""),"inspector",""),"controller",""),"executive",""),"catering",""),"manager",""),"officer",""),"caterer",""),"station",""),"captain",""),"verified",""),"verifier",""),"checked",""),"senior",""),"leader",""),"cabin",""),"staff",""),"crew",""),"team",""),"duty",""),"lead",""),"head",""),"chef",""),"pasb",""),"mcat",""),"magcs",""),"qaqc",""),"ccic",""),"cic",""),"csm",""),"ops",""),"pic",""),"self",""),"qa",""),"qc",""),"by",""),"sr",""))</f>
        <v>0</v>
      </c>
      <c r="BT124" s="61"/>
      <c r="BU124" s="61"/>
      <c r="BV124" s="61" t="n">
        <f aca="false">IFERROR(IF(OR(SUMPRODUCT((LEN(BC124)-LEN(SUBSTITUTE(BC124," "&amp;L_NotLoaded&amp;" "," ")))/(LEN(L_NotLoaded)+1))&gt;SUMPRODUCT((LEN(BC124)-LEN(SUBSTITUTE(BC124," "&amp;L_NotLoadedNeg&amp;" "," ")))/(LEN(L_NotLoadedNeg)+1)),SUMPRODUCT((LEN(BD124)-LEN(SUBSTITUTE(BD124," "&amp;L_NotLoaded&amp;" "," ")))/(LEN(L_NotLoaded)+1))&gt;SUMPRODUCT((LEN(BD124)-LEN(SUBSTITUTE(BD124," "&amp;L_NotLoadedNeg&amp;" "," ")))/(LEN(L_NotLoadedNeg)+1))),1,0),0)</f>
        <v>0</v>
      </c>
      <c r="BW124" s="61"/>
      <c r="BX124" s="61"/>
      <c r="BY124" s="62" t="n">
        <f aca="false">IF(ISNUMBER(Flights!$AZ$8),MAX(Q124-UpliftWindowH/24,Flights!$AZ$8),Q124-UpliftWindowH/24)</f>
        <v>46305.3958333333</v>
      </c>
      <c r="BZ124" s="61" t="n">
        <f aca="false">IFERROR(IF(IF(TRIM(S124)="Link / file path",AND(LEN(TRIM(Z124))&gt;=5,SUMPRODUCT(--ISNUMBER(SEARCH({"http","www.","\\",":\",".pdf",".jpg",".jpeg",".png",".heic",".xls",".doc",".msg",".eml",".ppt",".txt",".zip"},Z124)))&gt;0),AND(ISERROR(FIND(" ",TRIM(Z124))),NOT(OR(LOWER(TRIM(Z124))=LOWER(Flights!$F$8),AND(LEFT(LOWER(TRIM(Z124)),2)="mh",(LEN(BN124)-LEN(SUBSTITUTE(BN124,"a","")))&lt;=2))),NOT(ISNUMBER(MATCH(LEFT(BN124,255),{"0000a","000a","00a","0000aa","000aa","00.00.0000","00/00/0000","00-00-0000","0000-00-00","00.00.00","00/00/00","00-00-00","0.00.0000","0/00/0000","0-00-0000"},0))),OR(AND((LEN(BN124)-LEN(SUBSTITUTE(BN124,"a","")))&gt;=1,(LEN(BN124)-LEN(SUBSTITUTE(BN124,"0","")))&gt;=2,SUMPRODUCT(--ISNUMBER(SEARCH({"a0","a-0","a_0","a/0","a.0","a#0","0a","0-a","0_a","0/a"},BN124)))&gt;0),AND((LEN(BN124)-LEN(SUBSTITUTE(BN124,"a","")))=0,(LEN(BN124)-LEN(SUBSTITUTE(BN124,"0","")))&gt;=5)))),1,0),0)</f>
        <v>0</v>
      </c>
    </row>
    <row r="125" customFormat="false" ht="39.75" hidden="false" customHeight="true" outlineLevel="0" collapsed="false">
      <c r="A125" s="57" t="s">
        <v>644</v>
      </c>
      <c r="B125" s="57" t="s">
        <v>218</v>
      </c>
      <c r="C125" s="57" t="str">
        <f aca="false">Flights!$F$8</f>
        <v>MH0088</v>
      </c>
      <c r="D125" s="58" t="n">
        <f aca="false">Flights!$D$8</f>
        <v>46305</v>
      </c>
      <c r="E125" s="57" t="str">
        <f aca="false">Flights!$G$8&amp;"-"&amp;Flights!$H$8</f>
        <v>KUL-NRT</v>
      </c>
      <c r="F125" s="57" t="str">
        <f aca="false">Flights!$K$8</f>
        <v>BC</v>
      </c>
      <c r="G125" s="57" t="s">
        <v>459</v>
      </c>
      <c r="H125" s="57" t="s">
        <v>460</v>
      </c>
      <c r="I125" s="57" t="s">
        <v>499</v>
      </c>
      <c r="J125" s="57" t="s">
        <v>537</v>
      </c>
      <c r="K125" s="67" t="s">
        <v>501</v>
      </c>
      <c r="L125" s="67" t="s">
        <v>606</v>
      </c>
      <c r="M125" s="67" t="s">
        <v>451</v>
      </c>
      <c r="N125" s="67" t="s">
        <v>383</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60"/>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open",IF(AND(NOT(OR(LEN(AZ125)&lt;15,ISNUMBER(MATCH(AZ125,L_Placeholder,0)))),BK125=0,NOT(OR(LEN(AU125)&lt;2,ISNUMBER(MATCH(AU125,L_Placeholder,0)))),NOT(OR(LEN(AX125)&lt;2,ISNUMBER(MATCH(AX125,L_Placeholder,0)))),TRIM(AE125)&lt;&gt;TRIM(T125)),"N/A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missing",IF(OR(OR(LEN(AU125)&lt;2,ISNUMBER(MATCH(AU125,L_Placeholder,0))),BR125&lt;3),"INVALID – PIC missing or not a named person (a role such as QA / CSM is not a name)",IF(OR(LEN(AV125)&lt;2,ISNUMBER(MATCH(AV125,L_Placeholder,0))),"INVALID – result / assessment missing",IF(OR(OR(LEN(AW125)&lt;3,ISNUMBER(MATCH(AW125,L_Placeholder,0))),SUMPRODUCT(--ISNUMBER(SEARCH(" "&amp;L_EvidencePhrase&amp;" ",BD125)))&gt;0,BI125=1),"INVALID – evidence missing, placeholder or not yet on file",IF(ISNA(MATCH(TRIM(S125),L_EvidenceType,0)),"INVALID – choose the evidence type from the list (column S)",IF(BL125=0,"INVALID – evidence ID must be the record's ID only (e.g. SF-2210, IMG_2231, 1045521), or a link / path for links",IF(OR(OR(LEN(AX125)&lt;2,ISNUMBER(MATCH(AX125,L_Placeholder,0))),BS125&lt;3),"INVALID – verifier missing or not a named person (a role such as QA / CSM is not a name)",IF(OR(AX125=AU125,AND(LEN(AU125)&gt;=4,ISNUMBER(SEARCH(AU125,AX125))),AND(LEN(AX125)&gt;=4,ISNUMBER(SEARCH(AX125,AU125)))),"INVALID – verifier must be a different, named person (not the PIC or a role)",IF(BH125=1,"INVALID – result not yet available (awaiting / TBC)",IF(BV125=1,"INVALID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future",IF(AND(ISNUMBER(BY125),AG125&lt;BY125),IF(H125="Physical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IF(ISNA(MATCH(TRIM(S125),L_EvidenceType,0)),0,BZ125)</f>
        <v>0</v>
      </c>
      <c r="BM125" s="61" t="str">
        <f aca="false">SUBSTITUTE(SUBSTITUTE(SUBSTITUTE(SUBSTITUTE(SUBSTITUTE(SUBSTITUTE(SUBSTITUTE(SUBSTITUTE(SUBSTITUTE(LOWER(Z125&amp;""),"1","0"),"2","0"),"3","0"),"4","0"),"5","0"),"6","0"),"7","0"),"8","0"),"9","0")</f>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125,"jan",""),"feb",""),"mar",""),"apr",""),"may",""),"jun",""),"jul",""),"aug",""),"sep",""),"oct",""),"nov",""),"dec",""),"hrs",""),"hr",""),"lt",""),"utc",""),"am",""),"pm",""),"rev",""),"ver",""),"b","a"),"c","a"),"d","a"),"e","a"),"f","a"),"g","a"),"h","a"),"i","a"),"j","a"),"k","a"),"l","a"),"m","a"),"n","a"),"o","a"),"p","a"),"q","a"),"r","a"),"s","a"),"t","a"),"u","a"),"v","a"),"w","a"),"x","a"),"y","a"),"z","a")</f>
        <v/>
      </c>
      <c r="BO125" s="61" t="str">
        <f aca="false">SUBSTITUTE(SUBSTITUTE(SUBSTITUTE(SUBSTITUTE(SUBSTITUTE(SUBSTITUTE(SUBSTITUTE(SUBSTITUTE(SUBSTITUTE(LOWER(W125&amp;""),"1","0"),"2","0"),"3","0"),"4","0"),"5","0"),"6","0"),"7","0"),"8","0"),"9","0")</f>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c>
      <c r="BQ125" s="61" t="n">
        <f aca="false">IFERROR(IF(AND(ISERROR(SEARCH(" mh"," "&amp;LOWER(W125))),ISNA(MATCH(LEFT(TRIM(BP125),255),{"0000a","000a","00a","0000aa","000aa","00.00.0000","00/00/0000","00-00-0000","0000-00-00","00.00.00","00/00/00","00-00-00","0.00.0000","0/00/0000","0-00-0000"},0)),OR(SUMPRODUCT(--ISNUMBER(SEARCH({"a0","a-0","a_0","a/0","a.0","a#0","0a","0-a","0_a","0/a"},BP125)))&gt;0,ISNUMBER(SEARCH("000000",BP125)))),1,0),0)</f>
        <v>0</v>
      </c>
      <c r="BR1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125,"supervisor",""),"inspector",""),"controller",""),"executive",""),"catering",""),"manager",""),"officer",""),"caterer",""),"station",""),"captain",""),"verified",""),"verifier",""),"checked",""),"senior",""),"leader",""),"cabin",""),"staff",""),"crew",""),"team",""),"duty",""),"lead",""),"head",""),"chef",""),"pasb",""),"mcat",""),"magcs",""),"qaqc",""),"ccic",""),"cic",""),"csm",""),"ops",""),"pic",""),"self",""),"qa",""),"qc",""),"by",""),"sr",""))</f>
        <v>0</v>
      </c>
      <c r="BS1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125,"supervisor",""),"inspector",""),"controller",""),"executive",""),"catering",""),"manager",""),"officer",""),"caterer",""),"station",""),"captain",""),"verified",""),"verifier",""),"checked",""),"senior",""),"leader",""),"cabin",""),"staff",""),"crew",""),"team",""),"duty",""),"lead",""),"head",""),"chef",""),"pasb",""),"mcat",""),"magcs",""),"qaqc",""),"ccic",""),"cic",""),"csm",""),"ops",""),"pic",""),"self",""),"qa",""),"qc",""),"by",""),"sr",""))</f>
        <v>0</v>
      </c>
      <c r="BT125" s="61"/>
      <c r="BU125" s="61"/>
      <c r="BV125" s="61" t="n">
        <f aca="false">IFERROR(IF(OR(SUMPRODUCT((LEN(BC125)-LEN(SUBSTITUTE(BC125," "&amp;L_NotLoaded&amp;" "," ")))/(LEN(L_NotLoaded)+1))&gt;SUMPRODUCT((LEN(BC125)-LEN(SUBSTITUTE(BC125," "&amp;L_NotLoadedNeg&amp;" "," ")))/(LEN(L_NotLoadedNeg)+1)),SUMPRODUCT((LEN(BD125)-LEN(SUBSTITUTE(BD125," "&amp;L_NotLoaded&amp;" "," ")))/(LEN(L_NotLoaded)+1))&gt;SUMPRODUCT((LEN(BD125)-LEN(SUBSTITUTE(BD125," "&amp;L_NotLoadedNeg&amp;" "," ")))/(LEN(L_NotLoadedNeg)+1))),1,0),0)</f>
        <v>0</v>
      </c>
      <c r="BW125" s="61"/>
      <c r="BX125" s="61"/>
      <c r="BY125" s="62" t="n">
        <f aca="false">IF(ISNUMBER(Flights!$AZ$8),MAX(Q125-UpliftWindowH/24,Flights!$AZ$8),Q125-UpliftWindowH/24)</f>
        <v>46305.3958333333</v>
      </c>
      <c r="BZ125" s="61" t="n">
        <f aca="false">IFERROR(IF(IF(TRIM(S125)="Link / file path",AND(LEN(TRIM(Z125))&gt;=5,SUMPRODUCT(--ISNUMBER(SEARCH({"http","www.","\\",":\",".pdf",".jpg",".jpeg",".png",".heic",".xls",".doc",".msg",".eml",".ppt",".txt",".zip"},Z125)))&gt;0),AND(ISERROR(FIND(" ",TRIM(Z125))),NOT(OR(LOWER(TRIM(Z125))=LOWER(Flights!$F$8),AND(LEFT(LOWER(TRIM(Z125)),2)="mh",(LEN(BN125)-LEN(SUBSTITUTE(BN125,"a","")))&lt;=2))),NOT(ISNUMBER(MATCH(LEFT(BN125,255),{"0000a","000a","00a","0000aa","000aa","00.00.0000","00/00/0000","00-00-0000","0000-00-00","00.00.00","00/00/00","00-00-00","0.00.0000","0/00/0000","0-00-0000"},0))),OR(AND((LEN(BN125)-LEN(SUBSTITUTE(BN125,"a","")))&gt;=1,(LEN(BN125)-LEN(SUBSTITUTE(BN125,"0","")))&gt;=2,SUMPRODUCT(--ISNUMBER(SEARCH({"a0","a-0","a_0","a/0","a.0","a#0","0a","0-a","0_a","0/a"},BN125)))&gt;0),AND((LEN(BN125)-LEN(SUBSTITUTE(BN125,"a","")))=0,(LEN(BN125)-LEN(SUBSTITUTE(BN125,"0","")))&gt;=5)))),1,0),0)</f>
        <v>0</v>
      </c>
    </row>
    <row r="126" customFormat="false" ht="39.75" hidden="false" customHeight="true" outlineLevel="0" collapsed="false">
      <c r="A126" s="57" t="s">
        <v>645</v>
      </c>
      <c r="B126" s="57" t="s">
        <v>218</v>
      </c>
      <c r="C126" s="57" t="str">
        <f aca="false">Flights!$F$8</f>
        <v>MH0088</v>
      </c>
      <c r="D126" s="58" t="n">
        <f aca="false">Flights!$D$8</f>
        <v>46305</v>
      </c>
      <c r="E126" s="57" t="str">
        <f aca="false">Flights!$G$8&amp;"-"&amp;Flights!$H$8</f>
        <v>KUL-NRT</v>
      </c>
      <c r="F126" s="57" t="str">
        <f aca="false">Flights!$K$8</f>
        <v>BC</v>
      </c>
      <c r="G126" s="57" t="s">
        <v>459</v>
      </c>
      <c r="H126" s="57" t="s">
        <v>460</v>
      </c>
      <c r="I126" s="57" t="s">
        <v>499</v>
      </c>
      <c r="J126" s="57" t="s">
        <v>539</v>
      </c>
      <c r="K126" s="67" t="s">
        <v>501</v>
      </c>
      <c r="L126" s="67" t="s">
        <v>608</v>
      </c>
      <c r="M126" s="67" t="s">
        <v>451</v>
      </c>
      <c r="N126" s="67" t="s">
        <v>383</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60"/>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open",IF(AND(NOT(OR(LEN(AZ126)&lt;15,ISNUMBER(MATCH(AZ126,L_Placeholder,0)))),BK126=0,NOT(OR(LEN(AU126)&lt;2,ISNUMBER(MATCH(AU126,L_Placeholder,0)))),NOT(OR(LEN(AX126)&lt;2,ISNUMBER(MATCH(AX126,L_Placeholder,0)))),TRIM(AE126)&lt;&gt;TRIM(T126)),"N/A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missing",IF(OR(OR(LEN(AU126)&lt;2,ISNUMBER(MATCH(AU126,L_Placeholder,0))),BR126&lt;3),"INVALID – PIC missing or not a named person (a role such as QA / CSM is not a name)",IF(OR(LEN(AV126)&lt;2,ISNUMBER(MATCH(AV126,L_Placeholder,0))),"INVALID – result / assessment missing",IF(OR(OR(LEN(AW126)&lt;3,ISNUMBER(MATCH(AW126,L_Placeholder,0))),SUMPRODUCT(--ISNUMBER(SEARCH(" "&amp;L_EvidencePhrase&amp;" ",BD126)))&gt;0,BI126=1),"INVALID – evidence missing, placeholder or not yet on file",IF(ISNA(MATCH(TRIM(S126),L_EvidenceType,0)),"INVALID – choose the evidence type from the list (column S)",IF(BL126=0,"INVALID – evidence ID must be the record's ID only (e.g. SF-2210, IMG_2231, 1045521), or a link / path for links",IF(OR(OR(LEN(AX126)&lt;2,ISNUMBER(MATCH(AX126,L_Placeholder,0))),BS126&lt;3),"INVALID – verifier missing or not a named person (a role such as QA / CSM is not a name)",IF(OR(AX126=AU126,AND(LEN(AU126)&gt;=4,ISNUMBER(SEARCH(AU126,AX126))),AND(LEN(AX126)&gt;=4,ISNUMBER(SEARCH(AX126,AU126)))),"INVALID – verifier must be a different, named person (not the PIC or a role)",IF(BH126=1,"INVALID – result not yet available (awaiting / TBC)",IF(BV126=1,"INVALID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future",IF(AND(ISNUMBER(BY126),AG126&lt;BY126),IF(H126="Physical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IF(ISNA(MATCH(TRIM(S126),L_EvidenceType,0)),0,BZ126)</f>
        <v>0</v>
      </c>
      <c r="BM126" s="61" t="str">
        <f aca="false">SUBSTITUTE(SUBSTITUTE(SUBSTITUTE(SUBSTITUTE(SUBSTITUTE(SUBSTITUTE(SUBSTITUTE(SUBSTITUTE(SUBSTITUTE(LOWER(Z126&amp;""),"1","0"),"2","0"),"3","0"),"4","0"),"5","0"),"6","0"),"7","0"),"8","0"),"9","0")</f>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126,"jan",""),"feb",""),"mar",""),"apr",""),"may",""),"jun",""),"jul",""),"aug",""),"sep",""),"oct",""),"nov",""),"dec",""),"hrs",""),"hr",""),"lt",""),"utc",""),"am",""),"pm",""),"rev",""),"ver",""),"b","a"),"c","a"),"d","a"),"e","a"),"f","a"),"g","a"),"h","a"),"i","a"),"j","a"),"k","a"),"l","a"),"m","a"),"n","a"),"o","a"),"p","a"),"q","a"),"r","a"),"s","a"),"t","a"),"u","a"),"v","a"),"w","a"),"x","a"),"y","a"),"z","a")</f>
        <v/>
      </c>
      <c r="BO126" s="61" t="str">
        <f aca="false">SUBSTITUTE(SUBSTITUTE(SUBSTITUTE(SUBSTITUTE(SUBSTITUTE(SUBSTITUTE(SUBSTITUTE(SUBSTITUTE(SUBSTITUTE(LOWER(W126&amp;""),"1","0"),"2","0"),"3","0"),"4","0"),"5","0"),"6","0"),"7","0"),"8","0"),"9","0")</f>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c>
      <c r="BQ126" s="61" t="n">
        <f aca="false">IFERROR(IF(AND(ISERROR(SEARCH(" mh"," "&amp;LOWER(W126))),ISNA(MATCH(LEFT(TRIM(BP126),255),{"0000a","000a","00a","0000aa","000aa","00.00.0000","00/00/0000","00-00-0000","0000-00-00","00.00.00","00/00/00","00-00-00","0.00.0000","0/00/0000","0-00-0000"},0)),OR(SUMPRODUCT(--ISNUMBER(SEARCH({"a0","a-0","a_0","a/0","a.0","a#0","0a","0-a","0_a","0/a"},BP126)))&gt;0,ISNUMBER(SEARCH("000000",BP126)))),1,0),0)</f>
        <v>0</v>
      </c>
      <c r="BR1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126,"supervisor",""),"inspector",""),"controller",""),"executive",""),"catering",""),"manager",""),"officer",""),"caterer",""),"station",""),"captain",""),"verified",""),"verifier",""),"checked",""),"senior",""),"leader",""),"cabin",""),"staff",""),"crew",""),"team",""),"duty",""),"lead",""),"head",""),"chef",""),"pasb",""),"mcat",""),"magcs",""),"qaqc",""),"ccic",""),"cic",""),"csm",""),"ops",""),"pic",""),"self",""),"qa",""),"qc",""),"by",""),"sr",""))</f>
        <v>0</v>
      </c>
      <c r="BS1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126,"supervisor",""),"inspector",""),"controller",""),"executive",""),"catering",""),"manager",""),"officer",""),"caterer",""),"station",""),"captain",""),"verified",""),"verifier",""),"checked",""),"senior",""),"leader",""),"cabin",""),"staff",""),"crew",""),"team",""),"duty",""),"lead",""),"head",""),"chef",""),"pasb",""),"mcat",""),"magcs",""),"qaqc",""),"ccic",""),"cic",""),"csm",""),"ops",""),"pic",""),"self",""),"qa",""),"qc",""),"by",""),"sr",""))</f>
        <v>0</v>
      </c>
      <c r="BT126" s="61"/>
      <c r="BU126" s="61"/>
      <c r="BV126" s="61" t="n">
        <f aca="false">IFERROR(IF(OR(SUMPRODUCT((LEN(BC126)-LEN(SUBSTITUTE(BC126," "&amp;L_NotLoaded&amp;" "," ")))/(LEN(L_NotLoaded)+1))&gt;SUMPRODUCT((LEN(BC126)-LEN(SUBSTITUTE(BC126," "&amp;L_NotLoadedNeg&amp;" "," ")))/(LEN(L_NotLoadedNeg)+1)),SUMPRODUCT((LEN(BD126)-LEN(SUBSTITUTE(BD126," "&amp;L_NotLoaded&amp;" "," ")))/(LEN(L_NotLoaded)+1))&gt;SUMPRODUCT((LEN(BD126)-LEN(SUBSTITUTE(BD126," "&amp;L_NotLoadedNeg&amp;" "," ")))/(LEN(L_NotLoadedNeg)+1))),1,0),0)</f>
        <v>0</v>
      </c>
      <c r="BW126" s="61"/>
      <c r="BX126" s="61"/>
      <c r="BY126" s="62" t="n">
        <f aca="false">IF(ISNUMBER(Flights!$AZ$8),MAX(Q126-UpliftWindowH/24,Flights!$AZ$8),Q126-UpliftWindowH/24)</f>
        <v>46305.3958333333</v>
      </c>
      <c r="BZ126" s="61" t="n">
        <f aca="false">IFERROR(IF(IF(TRIM(S126)="Link / file path",AND(LEN(TRIM(Z126))&gt;=5,SUMPRODUCT(--ISNUMBER(SEARCH({"http","www.","\\",":\",".pdf",".jpg",".jpeg",".png",".heic",".xls",".doc",".msg",".eml",".ppt",".txt",".zip"},Z126)))&gt;0),AND(ISERROR(FIND(" ",TRIM(Z126))),NOT(OR(LOWER(TRIM(Z126))=LOWER(Flights!$F$8),AND(LEFT(LOWER(TRIM(Z126)),2)="mh",(LEN(BN126)-LEN(SUBSTITUTE(BN126,"a","")))&lt;=2))),NOT(ISNUMBER(MATCH(LEFT(BN126,255),{"0000a","000a","00a","0000aa","000aa","00.00.0000","00/00/0000","00-00-0000","0000-00-00","00.00.00","00/00/00","00-00-00","0.00.0000","0/00/0000","0-00-0000"},0))),OR(AND((LEN(BN126)-LEN(SUBSTITUTE(BN126,"a","")))&gt;=1,(LEN(BN126)-LEN(SUBSTITUTE(BN126,"0","")))&gt;=2,SUMPRODUCT(--ISNUMBER(SEARCH({"a0","a-0","a_0","a/0","a.0","a#0","0a","0-a","0_a","0/a"},BN126)))&gt;0),AND((LEN(BN126)-LEN(SUBSTITUTE(BN126,"a","")))=0,(LEN(BN126)-LEN(SUBSTITUTE(BN126,"0","")))&gt;=5)))),1,0),0)</f>
        <v>0</v>
      </c>
    </row>
    <row r="127" customFormat="false" ht="39.75" hidden="false" customHeight="true" outlineLevel="0" collapsed="false">
      <c r="A127" s="57" t="s">
        <v>646</v>
      </c>
      <c r="B127" s="57" t="s">
        <v>218</v>
      </c>
      <c r="C127" s="57" t="str">
        <f aca="false">Flights!$F$8</f>
        <v>MH0088</v>
      </c>
      <c r="D127" s="58" t="n">
        <f aca="false">Flights!$D$8</f>
        <v>46305</v>
      </c>
      <c r="E127" s="57" t="str">
        <f aca="false">Flights!$G$8&amp;"-"&amp;Flights!$H$8</f>
        <v>KUL-NRT</v>
      </c>
      <c r="F127" s="57" t="str">
        <f aca="false">Flights!$K$8</f>
        <v>BC</v>
      </c>
      <c r="G127" s="57" t="s">
        <v>459</v>
      </c>
      <c r="H127" s="57" t="s">
        <v>460</v>
      </c>
      <c r="I127" s="57" t="s">
        <v>499</v>
      </c>
      <c r="J127" s="57" t="s">
        <v>541</v>
      </c>
      <c r="K127" s="67" t="s">
        <v>501</v>
      </c>
      <c r="L127" s="67" t="s">
        <v>610</v>
      </c>
      <c r="M127" s="67" t="s">
        <v>451</v>
      </c>
      <c r="N127" s="67" t="s">
        <v>383</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60"/>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open",IF(AND(NOT(OR(LEN(AZ127)&lt;15,ISNUMBER(MATCH(AZ127,L_Placeholder,0)))),BK127=0,NOT(OR(LEN(AU127)&lt;2,ISNUMBER(MATCH(AU127,L_Placeholder,0)))),NOT(OR(LEN(AX127)&lt;2,ISNUMBER(MATCH(AX127,L_Placeholder,0)))),TRIM(AE127)&lt;&gt;TRIM(T127)),"N/A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missing",IF(OR(OR(LEN(AU127)&lt;2,ISNUMBER(MATCH(AU127,L_Placeholder,0))),BR127&lt;3),"INVALID – PIC missing or not a named person (a role such as QA / CSM is not a name)",IF(OR(LEN(AV127)&lt;2,ISNUMBER(MATCH(AV127,L_Placeholder,0))),"INVALID – result / assessment missing",IF(OR(OR(LEN(AW127)&lt;3,ISNUMBER(MATCH(AW127,L_Placeholder,0))),SUMPRODUCT(--ISNUMBER(SEARCH(" "&amp;L_EvidencePhrase&amp;" ",BD127)))&gt;0,BI127=1),"INVALID – evidence missing, placeholder or not yet on file",IF(ISNA(MATCH(TRIM(S127),L_EvidenceType,0)),"INVALID – choose the evidence type from the list (column S)",IF(BL127=0,"INVALID – evidence ID must be the record's ID only (e.g. SF-2210, IMG_2231, 1045521), or a link / path for links",IF(OR(OR(LEN(AX127)&lt;2,ISNUMBER(MATCH(AX127,L_Placeholder,0))),BS127&lt;3),"INVALID – verifier missing or not a named person (a role such as QA / CSM is not a name)",IF(OR(AX127=AU127,AND(LEN(AU127)&gt;=4,ISNUMBER(SEARCH(AU127,AX127))),AND(LEN(AX127)&gt;=4,ISNUMBER(SEARCH(AX127,AU127)))),"INVALID – verifier must be a different, named person (not the PIC or a role)",IF(BH127=1,"INVALID – result not yet available (awaiting / TBC)",IF(BV127=1,"INVALID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future",IF(AND(ISNUMBER(BY127),AG127&lt;BY127),IF(H127="Physical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IF(ISNA(MATCH(TRIM(S127),L_EvidenceType,0)),0,BZ127)</f>
        <v>0</v>
      </c>
      <c r="BM127" s="61" t="str">
        <f aca="false">SUBSTITUTE(SUBSTITUTE(SUBSTITUTE(SUBSTITUTE(SUBSTITUTE(SUBSTITUTE(SUBSTITUTE(SUBSTITUTE(SUBSTITUTE(LOWER(Z127&amp;""),"1","0"),"2","0"),"3","0"),"4","0"),"5","0"),"6","0"),"7","0"),"8","0"),"9","0")</f>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127,"jan",""),"feb",""),"mar",""),"apr",""),"may",""),"jun",""),"jul",""),"aug",""),"sep",""),"oct",""),"nov",""),"dec",""),"hrs",""),"hr",""),"lt",""),"utc",""),"am",""),"pm",""),"rev",""),"ver",""),"b","a"),"c","a"),"d","a"),"e","a"),"f","a"),"g","a"),"h","a"),"i","a"),"j","a"),"k","a"),"l","a"),"m","a"),"n","a"),"o","a"),"p","a"),"q","a"),"r","a"),"s","a"),"t","a"),"u","a"),"v","a"),"w","a"),"x","a"),"y","a"),"z","a")</f>
        <v/>
      </c>
      <c r="BO127" s="61" t="str">
        <f aca="false">SUBSTITUTE(SUBSTITUTE(SUBSTITUTE(SUBSTITUTE(SUBSTITUTE(SUBSTITUTE(SUBSTITUTE(SUBSTITUTE(SUBSTITUTE(LOWER(W127&amp;""),"1","0"),"2","0"),"3","0"),"4","0"),"5","0"),"6","0"),"7","0"),"8","0"),"9","0")</f>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c>
      <c r="BQ127" s="61" t="n">
        <f aca="false">IFERROR(IF(AND(ISERROR(SEARCH(" mh"," "&amp;LOWER(W127))),ISNA(MATCH(LEFT(TRIM(BP127),255),{"0000a","000a","00a","0000aa","000aa","00.00.0000","00/00/0000","00-00-0000","0000-00-00","00.00.00","00/00/00","00-00-00","0.00.0000","0/00/0000","0-00-0000"},0)),OR(SUMPRODUCT(--ISNUMBER(SEARCH({"a0","a-0","a_0","a/0","a.0","a#0","0a","0-a","0_a","0/a"},BP127)))&gt;0,ISNUMBER(SEARCH("000000",BP127)))),1,0),0)</f>
        <v>0</v>
      </c>
      <c r="BR1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127,"supervisor",""),"inspector",""),"controller",""),"executive",""),"catering",""),"manager",""),"officer",""),"caterer",""),"station",""),"captain",""),"verified",""),"verifier",""),"checked",""),"senior",""),"leader",""),"cabin",""),"staff",""),"crew",""),"team",""),"duty",""),"lead",""),"head",""),"chef",""),"pasb",""),"mcat",""),"magcs",""),"qaqc",""),"ccic",""),"cic",""),"csm",""),"ops",""),"pic",""),"self",""),"qa",""),"qc",""),"by",""),"sr",""))</f>
        <v>0</v>
      </c>
      <c r="BS1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127,"supervisor",""),"inspector",""),"controller",""),"executive",""),"catering",""),"manager",""),"officer",""),"caterer",""),"station",""),"captain",""),"verified",""),"verifier",""),"checked",""),"senior",""),"leader",""),"cabin",""),"staff",""),"crew",""),"team",""),"duty",""),"lead",""),"head",""),"chef",""),"pasb",""),"mcat",""),"magcs",""),"qaqc",""),"ccic",""),"cic",""),"csm",""),"ops",""),"pic",""),"self",""),"qa",""),"qc",""),"by",""),"sr",""))</f>
        <v>0</v>
      </c>
      <c r="BT127" s="61"/>
      <c r="BU127" s="61"/>
      <c r="BV127" s="61" t="n">
        <f aca="false">IFERROR(IF(OR(SUMPRODUCT((LEN(BC127)-LEN(SUBSTITUTE(BC127," "&amp;L_NotLoaded&amp;" "," ")))/(LEN(L_NotLoaded)+1))&gt;SUMPRODUCT((LEN(BC127)-LEN(SUBSTITUTE(BC127," "&amp;L_NotLoadedNeg&amp;" "," ")))/(LEN(L_NotLoadedNeg)+1)),SUMPRODUCT((LEN(BD127)-LEN(SUBSTITUTE(BD127," "&amp;L_NotLoaded&amp;" "," ")))/(LEN(L_NotLoaded)+1))&gt;SUMPRODUCT((LEN(BD127)-LEN(SUBSTITUTE(BD127," "&amp;L_NotLoadedNeg&amp;" "," ")))/(LEN(L_NotLoadedNeg)+1))),1,0),0)</f>
        <v>0</v>
      </c>
      <c r="BW127" s="61"/>
      <c r="BX127" s="61"/>
      <c r="BY127" s="62" t="n">
        <f aca="false">IF(ISNUMBER(Flights!$AZ$8),MAX(Q127-UpliftWindowH/24,Flights!$AZ$8),Q127-UpliftWindowH/24)</f>
        <v>46305.3958333333</v>
      </c>
      <c r="BZ127" s="61" t="n">
        <f aca="false">IFERROR(IF(IF(TRIM(S127)="Link / file path",AND(LEN(TRIM(Z127))&gt;=5,SUMPRODUCT(--ISNUMBER(SEARCH({"http","www.","\\",":\",".pdf",".jpg",".jpeg",".png",".heic",".xls",".doc",".msg",".eml",".ppt",".txt",".zip"},Z127)))&gt;0),AND(ISERROR(FIND(" ",TRIM(Z127))),NOT(OR(LOWER(TRIM(Z127))=LOWER(Flights!$F$8),AND(LEFT(LOWER(TRIM(Z127)),2)="mh",(LEN(BN127)-LEN(SUBSTITUTE(BN127,"a","")))&lt;=2))),NOT(ISNUMBER(MATCH(LEFT(BN127,255),{"0000a","000a","00a","0000aa","000aa","00.00.0000","00/00/0000","00-00-0000","0000-00-00","00.00.00","00/00/00","00-00-00","0.00.0000","0/00/0000","0-00-0000"},0))),OR(AND((LEN(BN127)-LEN(SUBSTITUTE(BN127,"a","")))&gt;=1,(LEN(BN127)-LEN(SUBSTITUTE(BN127,"0","")))&gt;=2,SUMPRODUCT(--ISNUMBER(SEARCH({"a0","a-0","a_0","a/0","a.0","a#0","0a","0-a","0_a","0/a"},BN127)))&gt;0),AND((LEN(BN127)-LEN(SUBSTITUTE(BN127,"a","")))=0,(LEN(BN127)-LEN(SUBSTITUTE(BN127,"0","")))&gt;=5)))),1,0),0)</f>
        <v>0</v>
      </c>
    </row>
    <row r="128" customFormat="false" ht="39.75" hidden="false" customHeight="true" outlineLevel="0" collapsed="false">
      <c r="A128" s="57" t="s">
        <v>647</v>
      </c>
      <c r="B128" s="57" t="s">
        <v>218</v>
      </c>
      <c r="C128" s="57" t="str">
        <f aca="false">Flights!$F$8</f>
        <v>MH0088</v>
      </c>
      <c r="D128" s="58" t="n">
        <f aca="false">Flights!$D$8</f>
        <v>46305</v>
      </c>
      <c r="E128" s="57" t="str">
        <f aca="false">Flights!$G$8&amp;"-"&amp;Flights!$H$8</f>
        <v>KUL-NRT</v>
      </c>
      <c r="F128" s="57" t="str">
        <f aca="false">Flights!$K$8</f>
        <v>BC</v>
      </c>
      <c r="G128" s="57" t="s">
        <v>459</v>
      </c>
      <c r="H128" s="57" t="s">
        <v>460</v>
      </c>
      <c r="I128" s="57" t="s">
        <v>499</v>
      </c>
      <c r="J128" s="57" t="s">
        <v>543</v>
      </c>
      <c r="K128" s="67" t="s">
        <v>501</v>
      </c>
      <c r="L128" s="67" t="s">
        <v>612</v>
      </c>
      <c r="M128" s="67" t="s">
        <v>451</v>
      </c>
      <c r="N128" s="67" t="s">
        <v>383</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60"/>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open",IF(AND(NOT(OR(LEN(AZ128)&lt;15,ISNUMBER(MATCH(AZ128,L_Placeholder,0)))),BK128=0,NOT(OR(LEN(AU128)&lt;2,ISNUMBER(MATCH(AU128,L_Placeholder,0)))),NOT(OR(LEN(AX128)&lt;2,ISNUMBER(MATCH(AX128,L_Placeholder,0)))),TRIM(AE128)&lt;&gt;TRIM(T128)),"N/A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missing",IF(OR(OR(LEN(AU128)&lt;2,ISNUMBER(MATCH(AU128,L_Placeholder,0))),BR128&lt;3),"INVALID – PIC missing or not a named person (a role such as QA / CSM is not a name)",IF(OR(LEN(AV128)&lt;2,ISNUMBER(MATCH(AV128,L_Placeholder,0))),"INVALID – result / assessment missing",IF(OR(OR(LEN(AW128)&lt;3,ISNUMBER(MATCH(AW128,L_Placeholder,0))),SUMPRODUCT(--ISNUMBER(SEARCH(" "&amp;L_EvidencePhrase&amp;" ",BD128)))&gt;0,BI128=1),"INVALID – evidence missing, placeholder or not yet on file",IF(ISNA(MATCH(TRIM(S128),L_EvidenceType,0)),"INVALID – choose the evidence type from the list (column S)",IF(BL128=0,"INVALID – evidence ID must be the record's ID only (e.g. SF-2210, IMG_2231, 1045521), or a link / path for links",IF(OR(OR(LEN(AX128)&lt;2,ISNUMBER(MATCH(AX128,L_Placeholder,0))),BS128&lt;3),"INVALID – verifier missing or not a named person (a role such as QA / CSM is not a name)",IF(OR(AX128=AU128,AND(LEN(AU128)&gt;=4,ISNUMBER(SEARCH(AU128,AX128))),AND(LEN(AX128)&gt;=4,ISNUMBER(SEARCH(AX128,AU128)))),"INVALID – verifier must be a different, named person (not the PIC or a role)",IF(BH128=1,"INVALID – result not yet available (awaiting / TBC)",IF(BV128=1,"INVALID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future",IF(AND(ISNUMBER(BY128),AG128&lt;BY128),IF(H128="Physical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IF(ISNA(MATCH(TRIM(S128),L_EvidenceType,0)),0,BZ128)</f>
        <v>0</v>
      </c>
      <c r="BM128" s="61" t="str">
        <f aca="false">SUBSTITUTE(SUBSTITUTE(SUBSTITUTE(SUBSTITUTE(SUBSTITUTE(SUBSTITUTE(SUBSTITUTE(SUBSTITUTE(SUBSTITUTE(LOWER(Z128&amp;""),"1","0"),"2","0"),"3","0"),"4","0"),"5","0"),"6","0"),"7","0"),"8","0"),"9","0")</f>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128,"jan",""),"feb",""),"mar",""),"apr",""),"may",""),"jun",""),"jul",""),"aug",""),"sep",""),"oct",""),"nov",""),"dec",""),"hrs",""),"hr",""),"lt",""),"utc",""),"am",""),"pm",""),"rev",""),"ver",""),"b","a"),"c","a"),"d","a"),"e","a"),"f","a"),"g","a"),"h","a"),"i","a"),"j","a"),"k","a"),"l","a"),"m","a"),"n","a"),"o","a"),"p","a"),"q","a"),"r","a"),"s","a"),"t","a"),"u","a"),"v","a"),"w","a"),"x","a"),"y","a"),"z","a")</f>
        <v/>
      </c>
      <c r="BO128" s="61" t="str">
        <f aca="false">SUBSTITUTE(SUBSTITUTE(SUBSTITUTE(SUBSTITUTE(SUBSTITUTE(SUBSTITUTE(SUBSTITUTE(SUBSTITUTE(SUBSTITUTE(LOWER(W128&amp;""),"1","0"),"2","0"),"3","0"),"4","0"),"5","0"),"6","0"),"7","0"),"8","0"),"9","0")</f>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c>
      <c r="BQ128" s="61" t="n">
        <f aca="false">IFERROR(IF(AND(ISERROR(SEARCH(" mh"," "&amp;LOWER(W128))),ISNA(MATCH(LEFT(TRIM(BP128),255),{"0000a","000a","00a","0000aa","000aa","00.00.0000","00/00/0000","00-00-0000","0000-00-00","00.00.00","00/00/00","00-00-00","0.00.0000","0/00/0000","0-00-0000"},0)),OR(SUMPRODUCT(--ISNUMBER(SEARCH({"a0","a-0","a_0","a/0","a.0","a#0","0a","0-a","0_a","0/a"},BP128)))&gt;0,ISNUMBER(SEARCH("000000",BP128)))),1,0),0)</f>
        <v>0</v>
      </c>
      <c r="BR1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128,"supervisor",""),"inspector",""),"controller",""),"executive",""),"catering",""),"manager",""),"officer",""),"caterer",""),"station",""),"captain",""),"verified",""),"verifier",""),"checked",""),"senior",""),"leader",""),"cabin",""),"staff",""),"crew",""),"team",""),"duty",""),"lead",""),"head",""),"chef",""),"pasb",""),"mcat",""),"magcs",""),"qaqc",""),"ccic",""),"cic",""),"csm",""),"ops",""),"pic",""),"self",""),"qa",""),"qc",""),"by",""),"sr",""))</f>
        <v>0</v>
      </c>
      <c r="BS1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128,"supervisor",""),"inspector",""),"controller",""),"executive",""),"catering",""),"manager",""),"officer",""),"caterer",""),"station",""),"captain",""),"verified",""),"verifier",""),"checked",""),"senior",""),"leader",""),"cabin",""),"staff",""),"crew",""),"team",""),"duty",""),"lead",""),"head",""),"chef",""),"pasb",""),"mcat",""),"magcs",""),"qaqc",""),"ccic",""),"cic",""),"csm",""),"ops",""),"pic",""),"self",""),"qa",""),"qc",""),"by",""),"sr",""))</f>
        <v>0</v>
      </c>
      <c r="BT128" s="61"/>
      <c r="BU128" s="61"/>
      <c r="BV128" s="61" t="n">
        <f aca="false">IFERROR(IF(OR(SUMPRODUCT((LEN(BC128)-LEN(SUBSTITUTE(BC128," "&amp;L_NotLoaded&amp;" "," ")))/(LEN(L_NotLoaded)+1))&gt;SUMPRODUCT((LEN(BC128)-LEN(SUBSTITUTE(BC128," "&amp;L_NotLoadedNeg&amp;" "," ")))/(LEN(L_NotLoadedNeg)+1)),SUMPRODUCT((LEN(BD128)-LEN(SUBSTITUTE(BD128," "&amp;L_NotLoaded&amp;" "," ")))/(LEN(L_NotLoaded)+1))&gt;SUMPRODUCT((LEN(BD128)-LEN(SUBSTITUTE(BD128," "&amp;L_NotLoadedNeg&amp;" "," ")))/(LEN(L_NotLoadedNeg)+1))),1,0),0)</f>
        <v>0</v>
      </c>
      <c r="BW128" s="61"/>
      <c r="BX128" s="61"/>
      <c r="BY128" s="62" t="n">
        <f aca="false">IF(ISNUMBER(Flights!$AZ$8),MAX(Q128-UpliftWindowH/24,Flights!$AZ$8),Q128-UpliftWindowH/24)</f>
        <v>46305.3958333333</v>
      </c>
      <c r="BZ128" s="61" t="n">
        <f aca="false">IFERROR(IF(IF(TRIM(S128)="Link / file path",AND(LEN(TRIM(Z128))&gt;=5,SUMPRODUCT(--ISNUMBER(SEARCH({"http","www.","\\",":\",".pdf",".jpg",".jpeg",".png",".heic",".xls",".doc",".msg",".eml",".ppt",".txt",".zip"},Z128)))&gt;0),AND(ISERROR(FIND(" ",TRIM(Z128))),NOT(OR(LOWER(TRIM(Z128))=LOWER(Flights!$F$8),AND(LEFT(LOWER(TRIM(Z128)),2)="mh",(LEN(BN128)-LEN(SUBSTITUTE(BN128,"a","")))&lt;=2))),NOT(ISNUMBER(MATCH(LEFT(BN128,255),{"0000a","000a","00a","0000aa","000aa","00.00.0000","00/00/0000","00-00-0000","0000-00-00","00.00.00","00/00/00","00-00-00","0.00.0000","0/00/0000","0-00-0000"},0))),OR(AND((LEN(BN128)-LEN(SUBSTITUTE(BN128,"a","")))&gt;=1,(LEN(BN128)-LEN(SUBSTITUTE(BN128,"0","")))&gt;=2,SUMPRODUCT(--ISNUMBER(SEARCH({"a0","a-0","a_0","a/0","a.0","a#0","0a","0-a","0_a","0/a"},BN128)))&gt;0),AND((LEN(BN128)-LEN(SUBSTITUTE(BN128,"a","")))=0,(LEN(BN128)-LEN(SUBSTITUTE(BN128,"0","")))&gt;=5)))),1,0),0)</f>
        <v>0</v>
      </c>
    </row>
    <row r="129" customFormat="false" ht="39.75" hidden="false" customHeight="true" outlineLevel="0" collapsed="false">
      <c r="A129" s="57" t="s">
        <v>648</v>
      </c>
      <c r="B129" s="57" t="s">
        <v>218</v>
      </c>
      <c r="C129" s="57" t="str">
        <f aca="false">Flights!$F$8</f>
        <v>MH0088</v>
      </c>
      <c r="D129" s="58" t="n">
        <f aca="false">Flights!$D$8</f>
        <v>46305</v>
      </c>
      <c r="E129" s="57" t="str">
        <f aca="false">Flights!$G$8&amp;"-"&amp;Flights!$H$8</f>
        <v>KUL-NRT</v>
      </c>
      <c r="F129" s="57" t="str">
        <f aca="false">Flights!$K$8</f>
        <v>BC</v>
      </c>
      <c r="G129" s="57" t="s">
        <v>459</v>
      </c>
      <c r="H129" s="57" t="s">
        <v>460</v>
      </c>
      <c r="I129" s="57" t="s">
        <v>499</v>
      </c>
      <c r="J129" s="57" t="s">
        <v>546</v>
      </c>
      <c r="K129" s="67" t="s">
        <v>501</v>
      </c>
      <c r="L129" s="67" t="s">
        <v>614</v>
      </c>
      <c r="M129" s="67" t="s">
        <v>451</v>
      </c>
      <c r="N129" s="67" t="s">
        <v>383</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60"/>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open",IF(AND(NOT(OR(LEN(AZ129)&lt;15,ISNUMBER(MATCH(AZ129,L_Placeholder,0)))),BK129=0,NOT(OR(LEN(AU129)&lt;2,ISNUMBER(MATCH(AU129,L_Placeholder,0)))),NOT(OR(LEN(AX129)&lt;2,ISNUMBER(MATCH(AX129,L_Placeholder,0)))),TRIM(AE129)&lt;&gt;TRIM(T129)),"N/A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missing",IF(OR(OR(LEN(AU129)&lt;2,ISNUMBER(MATCH(AU129,L_Placeholder,0))),BR129&lt;3),"INVALID – PIC missing or not a named person (a role such as QA / CSM is not a name)",IF(OR(LEN(AV129)&lt;2,ISNUMBER(MATCH(AV129,L_Placeholder,0))),"INVALID – result / assessment missing",IF(OR(OR(LEN(AW129)&lt;3,ISNUMBER(MATCH(AW129,L_Placeholder,0))),SUMPRODUCT(--ISNUMBER(SEARCH(" "&amp;L_EvidencePhrase&amp;" ",BD129)))&gt;0,BI129=1),"INVALID – evidence missing, placeholder or not yet on file",IF(ISNA(MATCH(TRIM(S129),L_EvidenceType,0)),"INVALID – choose the evidence type from the list (column S)",IF(BL129=0,"INVALID – evidence ID must be the record's ID only (e.g. SF-2210, IMG_2231, 1045521), or a link / path for links",IF(OR(OR(LEN(AX129)&lt;2,ISNUMBER(MATCH(AX129,L_Placeholder,0))),BS129&lt;3),"INVALID – verifier missing or not a named person (a role such as QA / CSM is not a name)",IF(OR(AX129=AU129,AND(LEN(AU129)&gt;=4,ISNUMBER(SEARCH(AU129,AX129))),AND(LEN(AX129)&gt;=4,ISNUMBER(SEARCH(AX129,AU129)))),"INVALID – verifier must be a different, named person (not the PIC or a role)",IF(BH129=1,"INVALID – result not yet available (awaiting / TBC)",IF(BV129=1,"INVALID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future",IF(AND(ISNUMBER(BY129),AG129&lt;BY129),IF(H129="Physical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IF(ISNA(MATCH(TRIM(S129),L_EvidenceType,0)),0,BZ129)</f>
        <v>0</v>
      </c>
      <c r="BM129" s="61" t="str">
        <f aca="false">SUBSTITUTE(SUBSTITUTE(SUBSTITUTE(SUBSTITUTE(SUBSTITUTE(SUBSTITUTE(SUBSTITUTE(SUBSTITUTE(SUBSTITUTE(LOWER(Z129&amp;""),"1","0"),"2","0"),"3","0"),"4","0"),"5","0"),"6","0"),"7","0"),"8","0"),"9","0")</f>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129,"jan",""),"feb",""),"mar",""),"apr",""),"may",""),"jun",""),"jul",""),"aug",""),"sep",""),"oct",""),"nov",""),"dec",""),"hrs",""),"hr",""),"lt",""),"utc",""),"am",""),"pm",""),"rev",""),"ver",""),"b","a"),"c","a"),"d","a"),"e","a"),"f","a"),"g","a"),"h","a"),"i","a"),"j","a"),"k","a"),"l","a"),"m","a"),"n","a"),"o","a"),"p","a"),"q","a"),"r","a"),"s","a"),"t","a"),"u","a"),"v","a"),"w","a"),"x","a"),"y","a"),"z","a")</f>
        <v/>
      </c>
      <c r="BO129" s="61" t="str">
        <f aca="false">SUBSTITUTE(SUBSTITUTE(SUBSTITUTE(SUBSTITUTE(SUBSTITUTE(SUBSTITUTE(SUBSTITUTE(SUBSTITUTE(SUBSTITUTE(LOWER(W129&amp;""),"1","0"),"2","0"),"3","0"),"4","0"),"5","0"),"6","0"),"7","0"),"8","0"),"9","0")</f>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c>
      <c r="BQ129" s="61" t="n">
        <f aca="false">IFERROR(IF(AND(ISERROR(SEARCH(" mh"," "&amp;LOWER(W129))),ISNA(MATCH(LEFT(TRIM(BP129),255),{"0000a","000a","00a","0000aa","000aa","00.00.0000","00/00/0000","00-00-0000","0000-00-00","00.00.00","00/00/00","00-00-00","0.00.0000","0/00/0000","0-00-0000"},0)),OR(SUMPRODUCT(--ISNUMBER(SEARCH({"a0","a-0","a_0","a/0","a.0","a#0","0a","0-a","0_a","0/a"},BP129)))&gt;0,ISNUMBER(SEARCH("000000",BP129)))),1,0),0)</f>
        <v>0</v>
      </c>
      <c r="BR1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129,"supervisor",""),"inspector",""),"controller",""),"executive",""),"catering",""),"manager",""),"officer",""),"caterer",""),"station",""),"captain",""),"verified",""),"verifier",""),"checked",""),"senior",""),"leader",""),"cabin",""),"staff",""),"crew",""),"team",""),"duty",""),"lead",""),"head",""),"chef",""),"pasb",""),"mcat",""),"magcs",""),"qaqc",""),"ccic",""),"cic",""),"csm",""),"ops",""),"pic",""),"self",""),"qa",""),"qc",""),"by",""),"sr",""))</f>
        <v>0</v>
      </c>
      <c r="BS1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129,"supervisor",""),"inspector",""),"controller",""),"executive",""),"catering",""),"manager",""),"officer",""),"caterer",""),"station",""),"captain",""),"verified",""),"verifier",""),"checked",""),"senior",""),"leader",""),"cabin",""),"staff",""),"crew",""),"team",""),"duty",""),"lead",""),"head",""),"chef",""),"pasb",""),"mcat",""),"magcs",""),"qaqc",""),"ccic",""),"cic",""),"csm",""),"ops",""),"pic",""),"self",""),"qa",""),"qc",""),"by",""),"sr",""))</f>
        <v>0</v>
      </c>
      <c r="BT129" s="61"/>
      <c r="BU129" s="61"/>
      <c r="BV129" s="61" t="n">
        <f aca="false">IFERROR(IF(OR(SUMPRODUCT((LEN(BC129)-LEN(SUBSTITUTE(BC129," "&amp;L_NotLoaded&amp;" "," ")))/(LEN(L_NotLoaded)+1))&gt;SUMPRODUCT((LEN(BC129)-LEN(SUBSTITUTE(BC129," "&amp;L_NotLoadedNeg&amp;" "," ")))/(LEN(L_NotLoadedNeg)+1)),SUMPRODUCT((LEN(BD129)-LEN(SUBSTITUTE(BD129," "&amp;L_NotLoaded&amp;" "," ")))/(LEN(L_NotLoaded)+1))&gt;SUMPRODUCT((LEN(BD129)-LEN(SUBSTITUTE(BD129," "&amp;L_NotLoadedNeg&amp;" "," ")))/(LEN(L_NotLoadedNeg)+1))),1,0),0)</f>
        <v>0</v>
      </c>
      <c r="BW129" s="61"/>
      <c r="BX129" s="61"/>
      <c r="BY129" s="62" t="n">
        <f aca="false">IF(ISNUMBER(Flights!$AZ$8),MAX(Q129-UpliftWindowH/24,Flights!$AZ$8),Q129-UpliftWindowH/24)</f>
        <v>46305.3958333333</v>
      </c>
      <c r="BZ129" s="61" t="n">
        <f aca="false">IFERROR(IF(IF(TRIM(S129)="Link / file path",AND(LEN(TRIM(Z129))&gt;=5,SUMPRODUCT(--ISNUMBER(SEARCH({"http","www.","\\",":\",".pdf",".jpg",".jpeg",".png",".heic",".xls",".doc",".msg",".eml",".ppt",".txt",".zip"},Z129)))&gt;0),AND(ISERROR(FIND(" ",TRIM(Z129))),NOT(OR(LOWER(TRIM(Z129))=LOWER(Flights!$F$8),AND(LEFT(LOWER(TRIM(Z129)),2)="mh",(LEN(BN129)-LEN(SUBSTITUTE(BN129,"a","")))&lt;=2))),NOT(ISNUMBER(MATCH(LEFT(BN129,255),{"0000a","000a","00a","0000aa","000aa","00.00.0000","00/00/0000","00-00-0000","0000-00-00","00.00.00","00/00/00","00-00-00","0.00.0000","0/00/0000","0-00-0000"},0))),OR(AND((LEN(BN129)-LEN(SUBSTITUTE(BN129,"a","")))&gt;=1,(LEN(BN129)-LEN(SUBSTITUTE(BN129,"0","")))&gt;=2,SUMPRODUCT(--ISNUMBER(SEARCH({"a0","a-0","a_0","a/0","a.0","a#0","0a","0-a","0_a","0/a"},BN129)))&gt;0),AND((LEN(BN129)-LEN(SUBSTITUTE(BN129,"a","")))=0,(LEN(BN129)-LEN(SUBSTITUTE(BN129,"0","")))&gt;=5)))),1,0),0)</f>
        <v>0</v>
      </c>
    </row>
    <row r="130" customFormat="false" ht="39.75" hidden="false" customHeight="true" outlineLevel="0" collapsed="false">
      <c r="A130" s="57" t="s">
        <v>649</v>
      </c>
      <c r="B130" s="57" t="s">
        <v>218</v>
      </c>
      <c r="C130" s="57" t="str">
        <f aca="false">Flights!$F$8</f>
        <v>MH0088</v>
      </c>
      <c r="D130" s="58" t="n">
        <f aca="false">Flights!$D$8</f>
        <v>46305</v>
      </c>
      <c r="E130" s="57" t="str">
        <f aca="false">Flights!$G$8&amp;"-"&amp;Flights!$H$8</f>
        <v>KUL-NRT</v>
      </c>
      <c r="F130" s="57" t="str">
        <f aca="false">Flights!$K$8</f>
        <v>BC</v>
      </c>
      <c r="G130" s="57" t="s">
        <v>459</v>
      </c>
      <c r="H130" s="57" t="s">
        <v>460</v>
      </c>
      <c r="I130" s="57" t="s">
        <v>499</v>
      </c>
      <c r="J130" s="57" t="s">
        <v>548</v>
      </c>
      <c r="K130" s="67" t="s">
        <v>616</v>
      </c>
      <c r="L130" s="67" t="s">
        <v>617</v>
      </c>
      <c r="M130" s="67" t="s">
        <v>451</v>
      </c>
      <c r="N130" s="67" t="s">
        <v>383</v>
      </c>
      <c r="O130" s="67" t="s">
        <v>549</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60"/>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open",IF(AND(NOT(OR(LEN(AZ130)&lt;15,ISNUMBER(MATCH(AZ130,L_Placeholder,0)))),BK130=0,NOT(OR(LEN(AU130)&lt;2,ISNUMBER(MATCH(AU130,L_Placeholder,0)))),NOT(OR(LEN(AX130)&lt;2,ISNUMBER(MATCH(AX130,L_Placeholder,0)))),TRIM(AE130)&lt;&gt;TRIM(T130)),"N/A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missing",IF(OR(OR(LEN(AU130)&lt;2,ISNUMBER(MATCH(AU130,L_Placeholder,0))),BR130&lt;3),"INVALID – PIC missing or not a named person (a role such as QA / CSM is not a name)",IF(OR(LEN(AV130)&lt;2,ISNUMBER(MATCH(AV130,L_Placeholder,0))),"INVALID – result / assessment missing",IF(OR(OR(LEN(AW130)&lt;3,ISNUMBER(MATCH(AW130,L_Placeholder,0))),SUMPRODUCT(--ISNUMBER(SEARCH(" "&amp;L_EvidencePhrase&amp;" ",BD130)))&gt;0,BI130=1),"INVALID – evidence missing, placeholder or not yet on file",IF(ISNA(MATCH(TRIM(S130),L_EvidenceType,0)),"INVALID – choose the evidence type from the list (column S)",IF(BL130=0,"INVALID – evidence ID must be the record's ID only (e.g. SF-2210, IMG_2231, 1045521), or a link / path for links",IF(OR(OR(LEN(AX130)&lt;2,ISNUMBER(MATCH(AX130,L_Placeholder,0))),BS130&lt;3),"INVALID – verifier missing or not a named person (a role such as QA / CSM is not a name)",IF(OR(AX130=AU130,AND(LEN(AU130)&gt;=4,ISNUMBER(SEARCH(AU130,AX130))),AND(LEN(AX130)&gt;=4,ISNUMBER(SEARCH(AX130,AU130)))),"INVALID – verifier must be a different, named person (not the PIC or a role)",IF(BH130=1,"INVALID – result not yet available (awaiting / TBC)",IF(BV130=1,"INVALID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future",IF(AND(ISNUMBER(BY130),AG130&lt;BY130),IF(H130="Physical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IF(ISNA(MATCH(TRIM(S130),L_EvidenceType,0)),0,BZ130)</f>
        <v>0</v>
      </c>
      <c r="BM130" s="61" t="str">
        <f aca="false">SUBSTITUTE(SUBSTITUTE(SUBSTITUTE(SUBSTITUTE(SUBSTITUTE(SUBSTITUTE(SUBSTITUTE(SUBSTITUTE(SUBSTITUTE(LOWER(Z130&amp;""),"1","0"),"2","0"),"3","0"),"4","0"),"5","0"),"6","0"),"7","0"),"8","0"),"9","0")</f>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130,"jan",""),"feb",""),"mar",""),"apr",""),"may",""),"jun",""),"jul",""),"aug",""),"sep",""),"oct",""),"nov",""),"dec",""),"hrs",""),"hr",""),"lt",""),"utc",""),"am",""),"pm",""),"rev",""),"ver",""),"b","a"),"c","a"),"d","a"),"e","a"),"f","a"),"g","a"),"h","a"),"i","a"),"j","a"),"k","a"),"l","a"),"m","a"),"n","a"),"o","a"),"p","a"),"q","a"),"r","a"),"s","a"),"t","a"),"u","a"),"v","a"),"w","a"),"x","a"),"y","a"),"z","a")</f>
        <v/>
      </c>
      <c r="BO130" s="61" t="str">
        <f aca="false">SUBSTITUTE(SUBSTITUTE(SUBSTITUTE(SUBSTITUTE(SUBSTITUTE(SUBSTITUTE(SUBSTITUTE(SUBSTITUTE(SUBSTITUTE(LOWER(W130&amp;""),"1","0"),"2","0"),"3","0"),"4","0"),"5","0"),"6","0"),"7","0"),"8","0"),"9","0")</f>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c>
      <c r="BQ130" s="61" t="n">
        <f aca="false">IFERROR(IF(AND(ISERROR(SEARCH(" mh"," "&amp;LOWER(W130))),ISNA(MATCH(LEFT(TRIM(BP130),255),{"0000a","000a","00a","0000aa","000aa","00.00.0000","00/00/0000","00-00-0000","0000-00-00","00.00.00","00/00/00","00-00-00","0.00.0000","0/00/0000","0-00-0000"},0)),OR(SUMPRODUCT(--ISNUMBER(SEARCH({"a0","a-0","a_0","a/0","a.0","a#0","0a","0-a","0_a","0/a"},BP130)))&gt;0,ISNUMBER(SEARCH("000000",BP130)))),1,0),0)</f>
        <v>0</v>
      </c>
      <c r="BR1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130,"supervisor",""),"inspector",""),"controller",""),"executive",""),"catering",""),"manager",""),"officer",""),"caterer",""),"station",""),"captain",""),"verified",""),"verifier",""),"checked",""),"senior",""),"leader",""),"cabin",""),"staff",""),"crew",""),"team",""),"duty",""),"lead",""),"head",""),"chef",""),"pasb",""),"mcat",""),"magcs",""),"qaqc",""),"ccic",""),"cic",""),"csm",""),"ops",""),"pic",""),"self",""),"qa",""),"qc",""),"by",""),"sr",""))</f>
        <v>0</v>
      </c>
      <c r="BS1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130,"supervisor",""),"inspector",""),"controller",""),"executive",""),"catering",""),"manager",""),"officer",""),"caterer",""),"station",""),"captain",""),"verified",""),"verifier",""),"checked",""),"senior",""),"leader",""),"cabin",""),"staff",""),"crew",""),"team",""),"duty",""),"lead",""),"head",""),"chef",""),"pasb",""),"mcat",""),"magcs",""),"qaqc",""),"ccic",""),"cic",""),"csm",""),"ops",""),"pic",""),"self",""),"qa",""),"qc",""),"by",""),"sr",""))</f>
        <v>0</v>
      </c>
      <c r="BT130" s="61"/>
      <c r="BU130" s="61"/>
      <c r="BV130" s="61" t="n">
        <f aca="false">IFERROR(IF(OR(SUMPRODUCT((LEN(BC130)-LEN(SUBSTITUTE(BC130," "&amp;L_NotLoaded&amp;" "," ")))/(LEN(L_NotLoaded)+1))&gt;SUMPRODUCT((LEN(BC130)-LEN(SUBSTITUTE(BC130," "&amp;L_NotLoadedNeg&amp;" "," ")))/(LEN(L_NotLoadedNeg)+1)),SUMPRODUCT((LEN(BD130)-LEN(SUBSTITUTE(BD130," "&amp;L_NotLoaded&amp;" "," ")))/(LEN(L_NotLoaded)+1))&gt;SUMPRODUCT((LEN(BD130)-LEN(SUBSTITUTE(BD130," "&amp;L_NotLoadedNeg&amp;" "," ")))/(LEN(L_NotLoadedNeg)+1))),1,0),0)</f>
        <v>0</v>
      </c>
      <c r="BW130" s="61"/>
      <c r="BX130" s="61"/>
      <c r="BY130" s="62" t="n">
        <f aca="false">IF(ISNUMBER(Flights!$AZ$8),MAX(Q130-UpliftWindowH/24,Flights!$AZ$8),Q130-UpliftWindowH/24)</f>
        <v>46305.3958333333</v>
      </c>
      <c r="BZ130" s="61" t="n">
        <f aca="false">IFERROR(IF(IF(TRIM(S130)="Link / file path",AND(LEN(TRIM(Z130))&gt;=5,SUMPRODUCT(--ISNUMBER(SEARCH({"http","www.","\\",":\",".pdf",".jpg",".jpeg",".png",".heic",".xls",".doc",".msg",".eml",".ppt",".txt",".zip"},Z130)))&gt;0),AND(ISERROR(FIND(" ",TRIM(Z130))),NOT(OR(LOWER(TRIM(Z130))=LOWER(Flights!$F$8),AND(LEFT(LOWER(TRIM(Z130)),2)="mh",(LEN(BN130)-LEN(SUBSTITUTE(BN130,"a","")))&lt;=2))),NOT(ISNUMBER(MATCH(LEFT(BN130,255),{"0000a","000a","00a","0000aa","000aa","00.00.0000","00/00/0000","00-00-0000","0000-00-00","00.00.00","00/00/00","00-00-00","0.00.0000","0/00/0000","0-00-0000"},0))),OR(AND((LEN(BN130)-LEN(SUBSTITUTE(BN130,"a","")))&gt;=1,(LEN(BN130)-LEN(SUBSTITUTE(BN130,"0","")))&gt;=2,SUMPRODUCT(--ISNUMBER(SEARCH({"a0","a-0","a_0","a/0","a.0","a#0","0a","0-a","0_a","0/a"},BN130)))&gt;0),AND((LEN(BN130)-LEN(SUBSTITUTE(BN130,"a","")))=0,(LEN(BN130)-LEN(SUBSTITUTE(BN130,"0","")))&gt;=5)))),1,0),0)</f>
        <v>0</v>
      </c>
    </row>
    <row r="131" customFormat="false" ht="39.75" hidden="false" customHeight="true" outlineLevel="0" collapsed="false">
      <c r="A131" s="57" t="s">
        <v>650</v>
      </c>
      <c r="B131" s="57" t="s">
        <v>218</v>
      </c>
      <c r="C131" s="57" t="str">
        <f aca="false">Flights!$F$8</f>
        <v>MH0088</v>
      </c>
      <c r="D131" s="58" t="n">
        <f aca="false">Flights!$D$8</f>
        <v>46305</v>
      </c>
      <c r="E131" s="57" t="str">
        <f aca="false">Flights!$G$8&amp;"-"&amp;Flights!$H$8</f>
        <v>KUL-NRT</v>
      </c>
      <c r="F131" s="57" t="str">
        <f aca="false">Flights!$K$8</f>
        <v>BC</v>
      </c>
      <c r="G131" s="57" t="s">
        <v>459</v>
      </c>
      <c r="H131" s="57" t="s">
        <v>460</v>
      </c>
      <c r="I131" s="57" t="s">
        <v>499</v>
      </c>
      <c r="J131" s="57" t="s">
        <v>551</v>
      </c>
      <c r="K131" s="67" t="s">
        <v>501</v>
      </c>
      <c r="L131" s="67" t="s">
        <v>619</v>
      </c>
      <c r="M131" s="67" t="s">
        <v>451</v>
      </c>
      <c r="N131" s="67" t="s">
        <v>383</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60"/>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open",IF(AND(NOT(OR(LEN(AZ131)&lt;15,ISNUMBER(MATCH(AZ131,L_Placeholder,0)))),BK131=0,NOT(OR(LEN(AU131)&lt;2,ISNUMBER(MATCH(AU131,L_Placeholder,0)))),NOT(OR(LEN(AX131)&lt;2,ISNUMBER(MATCH(AX131,L_Placeholder,0)))),TRIM(AE131)&lt;&gt;TRIM(T131)),"N/A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missing",IF(OR(OR(LEN(AU131)&lt;2,ISNUMBER(MATCH(AU131,L_Placeholder,0))),BR131&lt;3),"INVALID – PIC missing or not a named person (a role such as QA / CSM is not a name)",IF(OR(LEN(AV131)&lt;2,ISNUMBER(MATCH(AV131,L_Placeholder,0))),"INVALID – result / assessment missing",IF(OR(OR(LEN(AW131)&lt;3,ISNUMBER(MATCH(AW131,L_Placeholder,0))),SUMPRODUCT(--ISNUMBER(SEARCH(" "&amp;L_EvidencePhrase&amp;" ",BD131)))&gt;0,BI131=1),"INVALID – evidence missing, placeholder or not yet on file",IF(ISNA(MATCH(TRIM(S131),L_EvidenceType,0)),"INVALID – choose the evidence type from the list (column S)",IF(BL131=0,"INVALID – evidence ID must be the record's ID only (e.g. SF-2210, IMG_2231, 1045521), or a link / path for links",IF(OR(OR(LEN(AX131)&lt;2,ISNUMBER(MATCH(AX131,L_Placeholder,0))),BS131&lt;3),"INVALID – verifier missing or not a named person (a role such as QA / CSM is not a name)",IF(OR(AX131=AU131,AND(LEN(AU131)&gt;=4,ISNUMBER(SEARCH(AU131,AX131))),AND(LEN(AX131)&gt;=4,ISNUMBER(SEARCH(AX131,AU131)))),"INVALID – verifier must be a different, named person (not the PIC or a role)",IF(BH131=1,"INVALID – result not yet available (awaiting / TBC)",IF(BV131=1,"INVALID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future",IF(AND(ISNUMBER(BY131),AG131&lt;BY131),IF(H131="Physical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IF(ISNA(MATCH(TRIM(S131),L_EvidenceType,0)),0,BZ131)</f>
        <v>0</v>
      </c>
      <c r="BM131" s="61" t="str">
        <f aca="false">SUBSTITUTE(SUBSTITUTE(SUBSTITUTE(SUBSTITUTE(SUBSTITUTE(SUBSTITUTE(SUBSTITUTE(SUBSTITUTE(SUBSTITUTE(LOWER(Z131&amp;""),"1","0"),"2","0"),"3","0"),"4","0"),"5","0"),"6","0"),"7","0"),"8","0"),"9","0")</f>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131,"jan",""),"feb",""),"mar",""),"apr",""),"may",""),"jun",""),"jul",""),"aug",""),"sep",""),"oct",""),"nov",""),"dec",""),"hrs",""),"hr",""),"lt",""),"utc",""),"am",""),"pm",""),"rev",""),"ver",""),"b","a"),"c","a"),"d","a"),"e","a"),"f","a"),"g","a"),"h","a"),"i","a"),"j","a"),"k","a"),"l","a"),"m","a"),"n","a"),"o","a"),"p","a"),"q","a"),"r","a"),"s","a"),"t","a"),"u","a"),"v","a"),"w","a"),"x","a"),"y","a"),"z","a")</f>
        <v/>
      </c>
      <c r="BO131" s="61" t="str">
        <f aca="false">SUBSTITUTE(SUBSTITUTE(SUBSTITUTE(SUBSTITUTE(SUBSTITUTE(SUBSTITUTE(SUBSTITUTE(SUBSTITUTE(SUBSTITUTE(LOWER(W131&amp;""),"1","0"),"2","0"),"3","0"),"4","0"),"5","0"),"6","0"),"7","0"),"8","0"),"9","0")</f>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c>
      <c r="BQ131" s="61" t="n">
        <f aca="false">IFERROR(IF(AND(ISERROR(SEARCH(" mh"," "&amp;LOWER(W131))),ISNA(MATCH(LEFT(TRIM(BP131),255),{"0000a","000a","00a","0000aa","000aa","00.00.0000","00/00/0000","00-00-0000","0000-00-00","00.00.00","00/00/00","00-00-00","0.00.0000","0/00/0000","0-00-0000"},0)),OR(SUMPRODUCT(--ISNUMBER(SEARCH({"a0","a-0","a_0","a/0","a.0","a#0","0a","0-a","0_a","0/a"},BP131)))&gt;0,ISNUMBER(SEARCH("000000",BP131)))),1,0),0)</f>
        <v>0</v>
      </c>
      <c r="BR1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131,"supervisor",""),"inspector",""),"controller",""),"executive",""),"catering",""),"manager",""),"officer",""),"caterer",""),"station",""),"captain",""),"verified",""),"verifier",""),"checked",""),"senior",""),"leader",""),"cabin",""),"staff",""),"crew",""),"team",""),"duty",""),"lead",""),"head",""),"chef",""),"pasb",""),"mcat",""),"magcs",""),"qaqc",""),"ccic",""),"cic",""),"csm",""),"ops",""),"pic",""),"self",""),"qa",""),"qc",""),"by",""),"sr",""))</f>
        <v>0</v>
      </c>
      <c r="BS1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131,"supervisor",""),"inspector",""),"controller",""),"executive",""),"catering",""),"manager",""),"officer",""),"caterer",""),"station",""),"captain",""),"verified",""),"verifier",""),"checked",""),"senior",""),"leader",""),"cabin",""),"staff",""),"crew",""),"team",""),"duty",""),"lead",""),"head",""),"chef",""),"pasb",""),"mcat",""),"magcs",""),"qaqc",""),"ccic",""),"cic",""),"csm",""),"ops",""),"pic",""),"self",""),"qa",""),"qc",""),"by",""),"sr",""))</f>
        <v>0</v>
      </c>
      <c r="BT131" s="61"/>
      <c r="BU131" s="61"/>
      <c r="BV131" s="61" t="n">
        <f aca="false">IFERROR(IF(OR(SUMPRODUCT((LEN(BC131)-LEN(SUBSTITUTE(BC131," "&amp;L_NotLoaded&amp;" "," ")))/(LEN(L_NotLoaded)+1))&gt;SUMPRODUCT((LEN(BC131)-LEN(SUBSTITUTE(BC131," "&amp;L_NotLoadedNeg&amp;" "," ")))/(LEN(L_NotLoadedNeg)+1)),SUMPRODUCT((LEN(BD131)-LEN(SUBSTITUTE(BD131," "&amp;L_NotLoaded&amp;" "," ")))/(LEN(L_NotLoaded)+1))&gt;SUMPRODUCT((LEN(BD131)-LEN(SUBSTITUTE(BD131," "&amp;L_NotLoadedNeg&amp;" "," ")))/(LEN(L_NotLoadedNeg)+1))),1,0),0)</f>
        <v>0</v>
      </c>
      <c r="BW131" s="61"/>
      <c r="BX131" s="61"/>
      <c r="BY131" s="62" t="n">
        <f aca="false">IF(ISNUMBER(Flights!$AZ$8),MAX(Q131-UpliftWindowH/24,Flights!$AZ$8),Q131-UpliftWindowH/24)</f>
        <v>46305.3958333333</v>
      </c>
      <c r="BZ131" s="61" t="n">
        <f aca="false">IFERROR(IF(IF(TRIM(S131)="Link / file path",AND(LEN(TRIM(Z131))&gt;=5,SUMPRODUCT(--ISNUMBER(SEARCH({"http","www.","\\",":\",".pdf",".jpg",".jpeg",".png",".heic",".xls",".doc",".msg",".eml",".ppt",".txt",".zip"},Z131)))&gt;0),AND(ISERROR(FIND(" ",TRIM(Z131))),NOT(OR(LOWER(TRIM(Z131))=LOWER(Flights!$F$8),AND(LEFT(LOWER(TRIM(Z131)),2)="mh",(LEN(BN131)-LEN(SUBSTITUTE(BN131,"a","")))&lt;=2))),NOT(ISNUMBER(MATCH(LEFT(BN131,255),{"0000a","000a","00a","0000aa","000aa","00.00.0000","00/00/0000","00-00-0000","0000-00-00","00.00.00","00/00/00","00-00-00","0.00.0000","0/00/0000","0-00-0000"},0))),OR(AND((LEN(BN131)-LEN(SUBSTITUTE(BN131,"a","")))&gt;=1,(LEN(BN131)-LEN(SUBSTITUTE(BN131,"0","")))&gt;=2,SUMPRODUCT(--ISNUMBER(SEARCH({"a0","a-0","a_0","a/0","a.0","a#0","0a","0-a","0_a","0/a"},BN131)))&gt;0),AND((LEN(BN131)-LEN(SUBSTITUTE(BN131,"a","")))=0,(LEN(BN131)-LEN(SUBSTITUTE(BN131,"0","")))&gt;=5)))),1,0),0)</f>
        <v>0</v>
      </c>
    </row>
    <row r="132" customFormat="false" ht="39.75" hidden="false" customHeight="true" outlineLevel="0" collapsed="false">
      <c r="A132" s="57" t="s">
        <v>651</v>
      </c>
      <c r="B132" s="57" t="s">
        <v>218</v>
      </c>
      <c r="C132" s="57" t="str">
        <f aca="false">Flights!$F$8</f>
        <v>MH0088</v>
      </c>
      <c r="D132" s="58" t="n">
        <f aca="false">Flights!$D$8</f>
        <v>46305</v>
      </c>
      <c r="E132" s="57" t="str">
        <f aca="false">Flights!$G$8&amp;"-"&amp;Flights!$H$8</f>
        <v>KUL-NRT</v>
      </c>
      <c r="F132" s="57" t="str">
        <f aca="false">Flights!$K$8</f>
        <v>BC</v>
      </c>
      <c r="G132" s="57" t="s">
        <v>459</v>
      </c>
      <c r="H132" s="57" t="s">
        <v>460</v>
      </c>
      <c r="I132" s="57" t="s">
        <v>447</v>
      </c>
      <c r="J132" s="57" t="s">
        <v>553</v>
      </c>
      <c r="K132" s="67" t="s">
        <v>449</v>
      </c>
      <c r="L132" s="67" t="s">
        <v>621</v>
      </c>
      <c r="M132" s="67" t="s">
        <v>451</v>
      </c>
      <c r="N132" s="67" t="s">
        <v>383</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60"/>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open",IF(AND(NOT(OR(LEN(AZ132)&lt;15,ISNUMBER(MATCH(AZ132,L_Placeholder,0)))),BK132=0,NOT(OR(LEN(AU132)&lt;2,ISNUMBER(MATCH(AU132,L_Placeholder,0)))),NOT(OR(LEN(AX132)&lt;2,ISNUMBER(MATCH(AX132,L_Placeholder,0)))),TRIM(AE132)&lt;&gt;TRIM(T132)),"N/A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missing",IF(OR(OR(LEN(AU132)&lt;2,ISNUMBER(MATCH(AU132,L_Placeholder,0))),BR132&lt;3),"INVALID – PIC missing or not a named person (a role such as QA / CSM is not a name)",IF(OR(LEN(AV132)&lt;2,ISNUMBER(MATCH(AV132,L_Placeholder,0))),"INVALID – result / assessment missing",IF(OR(OR(LEN(AW132)&lt;3,ISNUMBER(MATCH(AW132,L_Placeholder,0))),SUMPRODUCT(--ISNUMBER(SEARCH(" "&amp;L_EvidencePhrase&amp;" ",BD132)))&gt;0,BI132=1),"INVALID – evidence missing, placeholder or not yet on file",IF(ISNA(MATCH(TRIM(S132),L_EvidenceType,0)),"INVALID – choose the evidence type from the list (column S)",IF(BL132=0,"INVALID – evidence ID must be the record's ID only (e.g. SF-2210, IMG_2231, 1045521), or a link / path for links",IF(OR(OR(LEN(AX132)&lt;2,ISNUMBER(MATCH(AX132,L_Placeholder,0))),BS132&lt;3),"INVALID – verifier missing or not a named person (a role such as QA / CSM is not a name)",IF(OR(AX132=AU132,AND(LEN(AU132)&gt;=4,ISNUMBER(SEARCH(AU132,AX132))),AND(LEN(AX132)&gt;=4,ISNUMBER(SEARCH(AX132,AU132)))),"INVALID – verifier must be a different, named person (not the PIC or a role)",IF(BH132=1,"INVALID – result not yet available (awaiting / TBC)",IF(BV132=1,"INVALID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future",IF(AND(ISNUMBER(BY132),AG132&lt;BY132),IF(H132="Physical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IF(ISNA(MATCH(TRIM(S132),L_EvidenceType,0)),0,BZ132)</f>
        <v>0</v>
      </c>
      <c r="BM132" s="61" t="str">
        <f aca="false">SUBSTITUTE(SUBSTITUTE(SUBSTITUTE(SUBSTITUTE(SUBSTITUTE(SUBSTITUTE(SUBSTITUTE(SUBSTITUTE(SUBSTITUTE(LOWER(Z132&amp;""),"1","0"),"2","0"),"3","0"),"4","0"),"5","0"),"6","0"),"7","0"),"8","0"),"9","0")</f>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132,"jan",""),"feb",""),"mar",""),"apr",""),"may",""),"jun",""),"jul",""),"aug",""),"sep",""),"oct",""),"nov",""),"dec",""),"hrs",""),"hr",""),"lt",""),"utc",""),"am",""),"pm",""),"rev",""),"ver",""),"b","a"),"c","a"),"d","a"),"e","a"),"f","a"),"g","a"),"h","a"),"i","a"),"j","a"),"k","a"),"l","a"),"m","a"),"n","a"),"o","a"),"p","a"),"q","a"),"r","a"),"s","a"),"t","a"),"u","a"),"v","a"),"w","a"),"x","a"),"y","a"),"z","a")</f>
        <v/>
      </c>
      <c r="BO132" s="61" t="str">
        <f aca="false">SUBSTITUTE(SUBSTITUTE(SUBSTITUTE(SUBSTITUTE(SUBSTITUTE(SUBSTITUTE(SUBSTITUTE(SUBSTITUTE(SUBSTITUTE(LOWER(W132&amp;""),"1","0"),"2","0"),"3","0"),"4","0"),"5","0"),"6","0"),"7","0"),"8","0"),"9","0")</f>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c>
      <c r="BQ132" s="61" t="n">
        <f aca="false">IFERROR(IF(AND(ISERROR(SEARCH(" mh"," "&amp;LOWER(W132))),ISNA(MATCH(LEFT(TRIM(BP132),255),{"0000a","000a","00a","0000aa","000aa","00.00.0000","00/00/0000","00-00-0000","0000-00-00","00.00.00","00/00/00","00-00-00","0.00.0000","0/00/0000","0-00-0000"},0)),OR(SUMPRODUCT(--ISNUMBER(SEARCH({"a0","a-0","a_0","a/0","a.0","a#0","0a","0-a","0_a","0/a"},BP132)))&gt;0,ISNUMBER(SEARCH("000000",BP132)))),1,0),0)</f>
        <v>0</v>
      </c>
      <c r="BR1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132,"supervisor",""),"inspector",""),"controller",""),"executive",""),"catering",""),"manager",""),"officer",""),"caterer",""),"station",""),"captain",""),"verified",""),"verifier",""),"checked",""),"senior",""),"leader",""),"cabin",""),"staff",""),"crew",""),"team",""),"duty",""),"lead",""),"head",""),"chef",""),"pasb",""),"mcat",""),"magcs",""),"qaqc",""),"ccic",""),"cic",""),"csm",""),"ops",""),"pic",""),"self",""),"qa",""),"qc",""),"by",""),"sr",""))</f>
        <v>0</v>
      </c>
      <c r="BS1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132,"supervisor",""),"inspector",""),"controller",""),"executive",""),"catering",""),"manager",""),"officer",""),"caterer",""),"station",""),"captain",""),"verified",""),"verifier",""),"checked",""),"senior",""),"leader",""),"cabin",""),"staff",""),"crew",""),"team",""),"duty",""),"lead",""),"head",""),"chef",""),"pasb",""),"mcat",""),"magcs",""),"qaqc",""),"ccic",""),"cic",""),"csm",""),"ops",""),"pic",""),"self",""),"qa",""),"qc",""),"by",""),"sr",""))</f>
        <v>0</v>
      </c>
      <c r="BT132" s="61"/>
      <c r="BU132" s="61"/>
      <c r="BV132" s="61" t="n">
        <f aca="false">IFERROR(IF(OR(SUMPRODUCT((LEN(BC132)-LEN(SUBSTITUTE(BC132," "&amp;L_NotLoaded&amp;" "," ")))/(LEN(L_NotLoaded)+1))&gt;SUMPRODUCT((LEN(BC132)-LEN(SUBSTITUTE(BC132," "&amp;L_NotLoadedNeg&amp;" "," ")))/(LEN(L_NotLoadedNeg)+1)),SUMPRODUCT((LEN(BD132)-LEN(SUBSTITUTE(BD132," "&amp;L_NotLoaded&amp;" "," ")))/(LEN(L_NotLoaded)+1))&gt;SUMPRODUCT((LEN(BD132)-LEN(SUBSTITUTE(BD132," "&amp;L_NotLoadedNeg&amp;" "," ")))/(LEN(L_NotLoadedNeg)+1))),1,0),0)</f>
        <v>0</v>
      </c>
      <c r="BW132" s="61"/>
      <c r="BX132" s="61"/>
      <c r="BY132" s="62" t="n">
        <f aca="false">IF(ISNUMBER(Flights!$AZ$8),MAX(Q132-UpliftWindowH/24,Flights!$AZ$8),Q132-UpliftWindowH/24)</f>
        <v>46305.3958333333</v>
      </c>
      <c r="BZ132" s="61" t="n">
        <f aca="false">IFERROR(IF(IF(TRIM(S132)="Link / file path",AND(LEN(TRIM(Z132))&gt;=5,SUMPRODUCT(--ISNUMBER(SEARCH({"http","www.","\\",":\",".pdf",".jpg",".jpeg",".png",".heic",".xls",".doc",".msg",".eml",".ppt",".txt",".zip"},Z132)))&gt;0),AND(ISERROR(FIND(" ",TRIM(Z132))),NOT(OR(LOWER(TRIM(Z132))=LOWER(Flights!$F$8),AND(LEFT(LOWER(TRIM(Z132)),2)="mh",(LEN(BN132)-LEN(SUBSTITUTE(BN132,"a","")))&lt;=2))),NOT(ISNUMBER(MATCH(LEFT(BN132,255),{"0000a","000a","00a","0000aa","000aa","00.00.0000","00/00/0000","00-00-0000","0000-00-00","00.00.00","00/00/00","00-00-00","0.00.0000","0/00/0000","0-00-0000"},0))),OR(AND((LEN(BN132)-LEN(SUBSTITUTE(BN132,"a","")))&gt;=1,(LEN(BN132)-LEN(SUBSTITUTE(BN132,"0","")))&gt;=2,SUMPRODUCT(--ISNUMBER(SEARCH({"a0","a-0","a_0","a/0","a.0","a#0","0a","0-a","0_a","0/a"},BN132)))&gt;0),AND((LEN(BN132)-LEN(SUBSTITUTE(BN132,"a","")))=0,(LEN(BN132)-LEN(SUBSTITUTE(BN132,"0","")))&gt;=5)))),1,0),0)</f>
        <v>0</v>
      </c>
    </row>
    <row r="133" customFormat="false" ht="39.75" hidden="false" customHeight="true" outlineLevel="0" collapsed="false">
      <c r="A133" s="57" t="s">
        <v>652</v>
      </c>
      <c r="B133" s="57" t="s">
        <v>218</v>
      </c>
      <c r="C133" s="57" t="str">
        <f aca="false">Flights!$F$8</f>
        <v>MH0088</v>
      </c>
      <c r="D133" s="58" t="n">
        <f aca="false">Flights!$D$8</f>
        <v>46305</v>
      </c>
      <c r="E133" s="57" t="str">
        <f aca="false">Flights!$G$8&amp;"-"&amp;Flights!$H$8</f>
        <v>KUL-NRT</v>
      </c>
      <c r="F133" s="57" t="str">
        <f aca="false">Flights!$K$8</f>
        <v>BC</v>
      </c>
      <c r="G133" s="57" t="s">
        <v>459</v>
      </c>
      <c r="H133" s="57" t="s">
        <v>460</v>
      </c>
      <c r="I133" s="57" t="s">
        <v>447</v>
      </c>
      <c r="J133" s="57" t="s">
        <v>653</v>
      </c>
      <c r="K133" s="67" t="s">
        <v>449</v>
      </c>
      <c r="L133" s="67" t="s">
        <v>624</v>
      </c>
      <c r="M133" s="67" t="s">
        <v>451</v>
      </c>
      <c r="N133" s="67" t="s">
        <v>383</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60"/>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open",IF(AND(NOT(OR(LEN(AZ133)&lt;15,ISNUMBER(MATCH(AZ133,L_Placeholder,0)))),BK133=0,NOT(OR(LEN(AU133)&lt;2,ISNUMBER(MATCH(AU133,L_Placeholder,0)))),NOT(OR(LEN(AX133)&lt;2,ISNUMBER(MATCH(AX133,L_Placeholder,0)))),TRIM(AE133)&lt;&gt;TRIM(T133)),"N/A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missing",IF(OR(OR(LEN(AU133)&lt;2,ISNUMBER(MATCH(AU133,L_Placeholder,0))),BR133&lt;3),"INVALID – PIC missing or not a named person (a role such as QA / CSM is not a name)",IF(OR(LEN(AV133)&lt;2,ISNUMBER(MATCH(AV133,L_Placeholder,0))),"INVALID – result / assessment missing",IF(OR(OR(LEN(AW133)&lt;3,ISNUMBER(MATCH(AW133,L_Placeholder,0))),SUMPRODUCT(--ISNUMBER(SEARCH(" "&amp;L_EvidencePhrase&amp;" ",BD133)))&gt;0,BI133=1),"INVALID – evidence missing, placeholder or not yet on file",IF(ISNA(MATCH(TRIM(S133),L_EvidenceType,0)),"INVALID – choose the evidence type from the list (column S)",IF(BL133=0,"INVALID – evidence ID must be the record's ID only (e.g. SF-2210, IMG_2231, 1045521), or a link / path for links",IF(OR(OR(LEN(AX133)&lt;2,ISNUMBER(MATCH(AX133,L_Placeholder,0))),BS133&lt;3),"INVALID – verifier missing or not a named person (a role such as QA / CSM is not a name)",IF(OR(AX133=AU133,AND(LEN(AU133)&gt;=4,ISNUMBER(SEARCH(AU133,AX133))),AND(LEN(AX133)&gt;=4,ISNUMBER(SEARCH(AX133,AU133)))),"INVALID – verifier must be a different, named person (not the PIC or a role)",IF(BH133=1,"INVALID – result not yet available (awaiting / TBC)",IF(BV133=1,"INVALID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future",IF(AND(ISNUMBER(BY133),AG133&lt;BY133),IF(H133="Physical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IF(ISNA(MATCH(TRIM(S133),L_EvidenceType,0)),0,BZ133)</f>
        <v>0</v>
      </c>
      <c r="BM133" s="61" t="str">
        <f aca="false">SUBSTITUTE(SUBSTITUTE(SUBSTITUTE(SUBSTITUTE(SUBSTITUTE(SUBSTITUTE(SUBSTITUTE(SUBSTITUTE(SUBSTITUTE(LOWER(Z133&amp;""),"1","0"),"2","0"),"3","0"),"4","0"),"5","0"),"6","0"),"7","0"),"8","0"),"9","0")</f>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133,"jan",""),"feb",""),"mar",""),"apr",""),"may",""),"jun",""),"jul",""),"aug",""),"sep",""),"oct",""),"nov",""),"dec",""),"hrs",""),"hr",""),"lt",""),"utc",""),"am",""),"pm",""),"rev",""),"ver",""),"b","a"),"c","a"),"d","a"),"e","a"),"f","a"),"g","a"),"h","a"),"i","a"),"j","a"),"k","a"),"l","a"),"m","a"),"n","a"),"o","a"),"p","a"),"q","a"),"r","a"),"s","a"),"t","a"),"u","a"),"v","a"),"w","a"),"x","a"),"y","a"),"z","a")</f>
        <v/>
      </c>
      <c r="BO133" s="61" t="str">
        <f aca="false">SUBSTITUTE(SUBSTITUTE(SUBSTITUTE(SUBSTITUTE(SUBSTITUTE(SUBSTITUTE(SUBSTITUTE(SUBSTITUTE(SUBSTITUTE(LOWER(W133&amp;""),"1","0"),"2","0"),"3","0"),"4","0"),"5","0"),"6","0"),"7","0"),"8","0"),"9","0")</f>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c>
      <c r="BQ133" s="61" t="n">
        <f aca="false">IFERROR(IF(AND(ISERROR(SEARCH(" mh"," "&amp;LOWER(W133))),ISNA(MATCH(LEFT(TRIM(BP133),255),{"0000a","000a","00a","0000aa","000aa","00.00.0000","00/00/0000","00-00-0000","0000-00-00","00.00.00","00/00/00","00-00-00","0.00.0000","0/00/0000","0-00-0000"},0)),OR(SUMPRODUCT(--ISNUMBER(SEARCH({"a0","a-0","a_0","a/0","a.0","a#0","0a","0-a","0_a","0/a"},BP133)))&gt;0,ISNUMBER(SEARCH("000000",BP133)))),1,0),0)</f>
        <v>0</v>
      </c>
      <c r="BR1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133,"supervisor",""),"inspector",""),"controller",""),"executive",""),"catering",""),"manager",""),"officer",""),"caterer",""),"station",""),"captain",""),"verified",""),"verifier",""),"checked",""),"senior",""),"leader",""),"cabin",""),"staff",""),"crew",""),"team",""),"duty",""),"lead",""),"head",""),"chef",""),"pasb",""),"mcat",""),"magcs",""),"qaqc",""),"ccic",""),"cic",""),"csm",""),"ops",""),"pic",""),"self",""),"qa",""),"qc",""),"by",""),"sr",""))</f>
        <v>0</v>
      </c>
      <c r="BS1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133,"supervisor",""),"inspector",""),"controller",""),"executive",""),"catering",""),"manager",""),"officer",""),"caterer",""),"station",""),"captain",""),"verified",""),"verifier",""),"checked",""),"senior",""),"leader",""),"cabin",""),"staff",""),"crew",""),"team",""),"duty",""),"lead",""),"head",""),"chef",""),"pasb",""),"mcat",""),"magcs",""),"qaqc",""),"ccic",""),"cic",""),"csm",""),"ops",""),"pic",""),"self",""),"qa",""),"qc",""),"by",""),"sr",""))</f>
        <v>0</v>
      </c>
      <c r="BT133" s="61"/>
      <c r="BU133" s="61"/>
      <c r="BV133" s="61" t="n">
        <f aca="false">IFERROR(IF(OR(SUMPRODUCT((LEN(BC133)-LEN(SUBSTITUTE(BC133," "&amp;L_NotLoaded&amp;" "," ")))/(LEN(L_NotLoaded)+1))&gt;SUMPRODUCT((LEN(BC133)-LEN(SUBSTITUTE(BC133," "&amp;L_NotLoadedNeg&amp;" "," ")))/(LEN(L_NotLoadedNeg)+1)),SUMPRODUCT((LEN(BD133)-LEN(SUBSTITUTE(BD133," "&amp;L_NotLoaded&amp;" "," ")))/(LEN(L_NotLoaded)+1))&gt;SUMPRODUCT((LEN(BD133)-LEN(SUBSTITUTE(BD133," "&amp;L_NotLoadedNeg&amp;" "," ")))/(LEN(L_NotLoadedNeg)+1))),1,0),0)</f>
        <v>0</v>
      </c>
      <c r="BW133" s="61"/>
      <c r="BX133" s="61"/>
      <c r="BY133" s="62" t="n">
        <f aca="false">IF(ISNUMBER(Flights!$AZ$8),MAX(Q133-UpliftWindowH/24,Flights!$AZ$8),Q133-UpliftWindowH/24)</f>
        <v>46305.3958333333</v>
      </c>
      <c r="BZ133" s="61" t="n">
        <f aca="false">IFERROR(IF(IF(TRIM(S133)="Link / file path",AND(LEN(TRIM(Z133))&gt;=5,SUMPRODUCT(--ISNUMBER(SEARCH({"http","www.","\\",":\",".pdf",".jpg",".jpeg",".png",".heic",".xls",".doc",".msg",".eml",".ppt",".txt",".zip"},Z133)))&gt;0),AND(ISERROR(FIND(" ",TRIM(Z133))),NOT(OR(LOWER(TRIM(Z133))=LOWER(Flights!$F$8),AND(LEFT(LOWER(TRIM(Z133)),2)="mh",(LEN(BN133)-LEN(SUBSTITUTE(BN133,"a","")))&lt;=2))),NOT(ISNUMBER(MATCH(LEFT(BN133,255),{"0000a","000a","00a","0000aa","000aa","00.00.0000","00/00/0000","00-00-0000","0000-00-00","00.00.00","00/00/00","00-00-00","0.00.0000","0/00/0000","0-00-0000"},0))),OR(AND((LEN(BN133)-LEN(SUBSTITUTE(BN133,"a","")))&gt;=1,(LEN(BN133)-LEN(SUBSTITUTE(BN133,"0","")))&gt;=2,SUMPRODUCT(--ISNUMBER(SEARCH({"a0","a-0","a_0","a/0","a.0","a#0","0a","0-a","0_a","0/a"},BN133)))&gt;0),AND((LEN(BN133)-LEN(SUBSTITUTE(BN133,"a","")))=0,(LEN(BN133)-LEN(SUBSTITUTE(BN133,"0","")))&gt;=5)))),1,0),0)</f>
        <v>0</v>
      </c>
    </row>
    <row r="134" customFormat="false" ht="39.75" hidden="false" customHeight="true" outlineLevel="0" collapsed="false">
      <c r="A134" s="57" t="s">
        <v>654</v>
      </c>
      <c r="B134" s="57" t="s">
        <v>218</v>
      </c>
      <c r="C134" s="57" t="str">
        <f aca="false">Flights!$F$8</f>
        <v>MH0088</v>
      </c>
      <c r="D134" s="58" t="n">
        <f aca="false">Flights!$D$8</f>
        <v>46305</v>
      </c>
      <c r="E134" s="57" t="str">
        <f aca="false">Flights!$G$8&amp;"-"&amp;Flights!$H$8</f>
        <v>KUL-NRT</v>
      </c>
      <c r="F134" s="57" t="str">
        <f aca="false">Flights!$K$8</f>
        <v>BC</v>
      </c>
      <c r="G134" s="57" t="s">
        <v>459</v>
      </c>
      <c r="H134" s="57" t="s">
        <v>460</v>
      </c>
      <c r="I134" s="57" t="s">
        <v>447</v>
      </c>
      <c r="J134" s="57" t="s">
        <v>655</v>
      </c>
      <c r="K134" s="67" t="s">
        <v>449</v>
      </c>
      <c r="L134" s="67" t="s">
        <v>627</v>
      </c>
      <c r="M134" s="67" t="s">
        <v>451</v>
      </c>
      <c r="N134" s="67" t="s">
        <v>383</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60"/>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open",IF(AND(NOT(OR(LEN(AZ134)&lt;15,ISNUMBER(MATCH(AZ134,L_Placeholder,0)))),BK134=0,NOT(OR(LEN(AU134)&lt;2,ISNUMBER(MATCH(AU134,L_Placeholder,0)))),NOT(OR(LEN(AX134)&lt;2,ISNUMBER(MATCH(AX134,L_Placeholder,0)))),TRIM(AE134)&lt;&gt;TRIM(T134)),"N/A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missing",IF(OR(OR(LEN(AU134)&lt;2,ISNUMBER(MATCH(AU134,L_Placeholder,0))),BR134&lt;3),"INVALID – PIC missing or not a named person (a role such as QA / CSM is not a name)",IF(OR(LEN(AV134)&lt;2,ISNUMBER(MATCH(AV134,L_Placeholder,0))),"INVALID – result / assessment missing",IF(OR(OR(LEN(AW134)&lt;3,ISNUMBER(MATCH(AW134,L_Placeholder,0))),SUMPRODUCT(--ISNUMBER(SEARCH(" "&amp;L_EvidencePhrase&amp;" ",BD134)))&gt;0,BI134=1),"INVALID – evidence missing, placeholder or not yet on file",IF(ISNA(MATCH(TRIM(S134),L_EvidenceType,0)),"INVALID – choose the evidence type from the list (column S)",IF(BL134=0,"INVALID – evidence ID must be the record's ID only (e.g. SF-2210, IMG_2231, 1045521), or a link / path for links",IF(OR(OR(LEN(AX134)&lt;2,ISNUMBER(MATCH(AX134,L_Placeholder,0))),BS134&lt;3),"INVALID – verifier missing or not a named person (a role such as QA / CSM is not a name)",IF(OR(AX134=AU134,AND(LEN(AU134)&gt;=4,ISNUMBER(SEARCH(AU134,AX134))),AND(LEN(AX134)&gt;=4,ISNUMBER(SEARCH(AX134,AU134)))),"INVALID – verifier must be a different, named person (not the PIC or a role)",IF(BH134=1,"INVALID – result not yet available (awaiting / TBC)",IF(BV134=1,"INVALID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future",IF(AND(ISNUMBER(BY134),AG134&lt;BY134),IF(H134="Physical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IF(ISNA(MATCH(TRIM(S134),L_EvidenceType,0)),0,BZ134)</f>
        <v>0</v>
      </c>
      <c r="BM134" s="61" t="str">
        <f aca="false">SUBSTITUTE(SUBSTITUTE(SUBSTITUTE(SUBSTITUTE(SUBSTITUTE(SUBSTITUTE(SUBSTITUTE(SUBSTITUTE(SUBSTITUTE(LOWER(Z134&amp;""),"1","0"),"2","0"),"3","0"),"4","0"),"5","0"),"6","0"),"7","0"),"8","0"),"9","0")</f>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134,"jan",""),"feb",""),"mar",""),"apr",""),"may",""),"jun",""),"jul",""),"aug",""),"sep",""),"oct",""),"nov",""),"dec",""),"hrs",""),"hr",""),"lt",""),"utc",""),"am",""),"pm",""),"rev",""),"ver",""),"b","a"),"c","a"),"d","a"),"e","a"),"f","a"),"g","a"),"h","a"),"i","a"),"j","a"),"k","a"),"l","a"),"m","a"),"n","a"),"o","a"),"p","a"),"q","a"),"r","a"),"s","a"),"t","a"),"u","a"),"v","a"),"w","a"),"x","a"),"y","a"),"z","a")</f>
        <v/>
      </c>
      <c r="BO134" s="61" t="str">
        <f aca="false">SUBSTITUTE(SUBSTITUTE(SUBSTITUTE(SUBSTITUTE(SUBSTITUTE(SUBSTITUTE(SUBSTITUTE(SUBSTITUTE(SUBSTITUTE(LOWER(W134&amp;""),"1","0"),"2","0"),"3","0"),"4","0"),"5","0"),"6","0"),"7","0"),"8","0"),"9","0")</f>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c>
      <c r="BQ134" s="61" t="n">
        <f aca="false">IFERROR(IF(AND(ISERROR(SEARCH(" mh"," "&amp;LOWER(W134))),ISNA(MATCH(LEFT(TRIM(BP134),255),{"0000a","000a","00a","0000aa","000aa","00.00.0000","00/00/0000","00-00-0000","0000-00-00","00.00.00","00/00/00","00-00-00","0.00.0000","0/00/0000","0-00-0000"},0)),OR(SUMPRODUCT(--ISNUMBER(SEARCH({"a0","a-0","a_0","a/0","a.0","a#0","0a","0-a","0_a","0/a"},BP134)))&gt;0,ISNUMBER(SEARCH("000000",BP134)))),1,0),0)</f>
        <v>0</v>
      </c>
      <c r="BR1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134,"supervisor",""),"inspector",""),"controller",""),"executive",""),"catering",""),"manager",""),"officer",""),"caterer",""),"station",""),"captain",""),"verified",""),"verifier",""),"checked",""),"senior",""),"leader",""),"cabin",""),"staff",""),"crew",""),"team",""),"duty",""),"lead",""),"head",""),"chef",""),"pasb",""),"mcat",""),"magcs",""),"qaqc",""),"ccic",""),"cic",""),"csm",""),"ops",""),"pic",""),"self",""),"qa",""),"qc",""),"by",""),"sr",""))</f>
        <v>0</v>
      </c>
      <c r="BS1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134,"supervisor",""),"inspector",""),"controller",""),"executive",""),"catering",""),"manager",""),"officer",""),"caterer",""),"station",""),"captain",""),"verified",""),"verifier",""),"checked",""),"senior",""),"leader",""),"cabin",""),"staff",""),"crew",""),"team",""),"duty",""),"lead",""),"head",""),"chef",""),"pasb",""),"mcat",""),"magcs",""),"qaqc",""),"ccic",""),"cic",""),"csm",""),"ops",""),"pic",""),"self",""),"qa",""),"qc",""),"by",""),"sr",""))</f>
        <v>0</v>
      </c>
      <c r="BT134" s="61"/>
      <c r="BU134" s="61"/>
      <c r="BV134" s="61" t="n">
        <f aca="false">IFERROR(IF(OR(SUMPRODUCT((LEN(BC134)-LEN(SUBSTITUTE(BC134," "&amp;L_NotLoaded&amp;" "," ")))/(LEN(L_NotLoaded)+1))&gt;SUMPRODUCT((LEN(BC134)-LEN(SUBSTITUTE(BC134," "&amp;L_NotLoadedNeg&amp;" "," ")))/(LEN(L_NotLoadedNeg)+1)),SUMPRODUCT((LEN(BD134)-LEN(SUBSTITUTE(BD134," "&amp;L_NotLoaded&amp;" "," ")))/(LEN(L_NotLoaded)+1))&gt;SUMPRODUCT((LEN(BD134)-LEN(SUBSTITUTE(BD134," "&amp;L_NotLoadedNeg&amp;" "," ")))/(LEN(L_NotLoadedNeg)+1))),1,0),0)</f>
        <v>0</v>
      </c>
      <c r="BW134" s="61"/>
      <c r="BX134" s="61"/>
      <c r="BY134" s="62" t="n">
        <f aca="false">IF(ISNUMBER(Flights!$AZ$8),MAX(Q134-UpliftWindowH/24,Flights!$AZ$8),Q134-UpliftWindowH/24)</f>
        <v>46305.3958333333</v>
      </c>
      <c r="BZ134" s="61" t="n">
        <f aca="false">IFERROR(IF(IF(TRIM(S134)="Link / file path",AND(LEN(TRIM(Z134))&gt;=5,SUMPRODUCT(--ISNUMBER(SEARCH({"http","www.","\\",":\",".pdf",".jpg",".jpeg",".png",".heic",".xls",".doc",".msg",".eml",".ppt",".txt",".zip"},Z134)))&gt;0),AND(ISERROR(FIND(" ",TRIM(Z134))),NOT(OR(LOWER(TRIM(Z134))=LOWER(Flights!$F$8),AND(LEFT(LOWER(TRIM(Z134)),2)="mh",(LEN(BN134)-LEN(SUBSTITUTE(BN134,"a","")))&lt;=2))),NOT(ISNUMBER(MATCH(LEFT(BN134,255),{"0000a","000a","00a","0000aa","000aa","00.00.0000","00/00/0000","00-00-0000","0000-00-00","00.00.00","00/00/00","00-00-00","0.00.0000","0/00/0000","0-00-0000"},0))),OR(AND((LEN(BN134)-LEN(SUBSTITUTE(BN134,"a","")))&gt;=1,(LEN(BN134)-LEN(SUBSTITUTE(BN134,"0","")))&gt;=2,SUMPRODUCT(--ISNUMBER(SEARCH({"a0","a-0","a_0","a/0","a.0","a#0","0a","0-a","0_a","0/a"},BN134)))&gt;0),AND((LEN(BN134)-LEN(SUBSTITUTE(BN134,"a","")))=0,(LEN(BN134)-LEN(SUBSTITUTE(BN134,"0","")))&gt;=5)))),1,0),0)</f>
        <v>0</v>
      </c>
    </row>
    <row r="135" customFormat="false" ht="39.75" hidden="false" customHeight="true" outlineLevel="0" collapsed="false">
      <c r="A135" s="57" t="s">
        <v>656</v>
      </c>
      <c r="B135" s="57" t="s">
        <v>218</v>
      </c>
      <c r="C135" s="57" t="str">
        <f aca="false">Flights!$F$8</f>
        <v>MH0088</v>
      </c>
      <c r="D135" s="58" t="n">
        <f aca="false">Flights!$D$8</f>
        <v>46305</v>
      </c>
      <c r="E135" s="57" t="str">
        <f aca="false">Flights!$G$8&amp;"-"&amp;Flights!$H$8</f>
        <v>KUL-NRT</v>
      </c>
      <c r="F135" s="57" t="str">
        <f aca="false">Flights!$K$8</f>
        <v>BC</v>
      </c>
      <c r="G135" s="57" t="s">
        <v>459</v>
      </c>
      <c r="H135" s="57" t="s">
        <v>460</v>
      </c>
      <c r="I135" s="57" t="s">
        <v>629</v>
      </c>
      <c r="J135" s="57" t="s">
        <v>657</v>
      </c>
      <c r="K135" s="67" t="s">
        <v>501</v>
      </c>
      <c r="L135" s="67" t="s">
        <v>631</v>
      </c>
      <c r="M135" s="67" t="s">
        <v>187</v>
      </c>
      <c r="N135" s="67" t="s">
        <v>383</v>
      </c>
      <c r="O135" s="67" t="s">
        <v>632</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60"/>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open",IF(AND(NOT(OR(LEN(AZ135)&lt;15,ISNUMBER(MATCH(AZ135,L_Placeholder,0)))),BK135=0,NOT(OR(LEN(AU135)&lt;2,ISNUMBER(MATCH(AU135,L_Placeholder,0)))),NOT(OR(LEN(AX135)&lt;2,ISNUMBER(MATCH(AX135,L_Placeholder,0)))),TRIM(AE135)&lt;&gt;TRIM(T135)),"N/A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missing",IF(OR(OR(LEN(AU135)&lt;2,ISNUMBER(MATCH(AU135,L_Placeholder,0))),BR135&lt;3),"INVALID – PIC missing or not a named person (a role such as QA / CSM is not a name)",IF(OR(LEN(AV135)&lt;2,ISNUMBER(MATCH(AV135,L_Placeholder,0))),"INVALID – result / assessment missing",IF(OR(OR(LEN(AW135)&lt;3,ISNUMBER(MATCH(AW135,L_Placeholder,0))),SUMPRODUCT(--ISNUMBER(SEARCH(" "&amp;L_EvidencePhrase&amp;" ",BD135)))&gt;0,BI135=1),"INVALID – evidence missing, placeholder or not yet on file",IF(ISNA(MATCH(TRIM(S135),L_EvidenceType,0)),"INVALID – choose the evidence type from the list (column S)",IF(BL135=0,"INVALID – evidence ID must be the record's ID only (e.g. SF-2210, IMG_2231, 1045521), or a link / path for links",IF(OR(OR(LEN(AX135)&lt;2,ISNUMBER(MATCH(AX135,L_Placeholder,0))),BS135&lt;3),"INVALID – verifier missing or not a named person (a role such as QA / CSM is not a name)",IF(OR(AX135=AU135,AND(LEN(AU135)&gt;=4,ISNUMBER(SEARCH(AU135,AX135))),AND(LEN(AX135)&gt;=4,ISNUMBER(SEARCH(AX135,AU135)))),"INVALID – verifier must be a different, named person (not the PIC or a role)",IF(BH135=1,"INVALID – result not yet available (awaiting / TBC)",IF(BV135=1,"INVALID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future",IF(AND(ISNUMBER(BY135),AG135&lt;BY135),IF(H135="Physical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IF(ISNA(MATCH(TRIM(S135),L_EvidenceType,0)),0,BZ135)</f>
        <v>0</v>
      </c>
      <c r="BM135" s="61" t="str">
        <f aca="false">SUBSTITUTE(SUBSTITUTE(SUBSTITUTE(SUBSTITUTE(SUBSTITUTE(SUBSTITUTE(SUBSTITUTE(SUBSTITUTE(SUBSTITUTE(LOWER(Z135&amp;""),"1","0"),"2","0"),"3","0"),"4","0"),"5","0"),"6","0"),"7","0"),"8","0"),"9","0")</f>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135,"jan",""),"feb",""),"mar",""),"apr",""),"may",""),"jun",""),"jul",""),"aug",""),"sep",""),"oct",""),"nov",""),"dec",""),"hrs",""),"hr",""),"lt",""),"utc",""),"am",""),"pm",""),"rev",""),"ver",""),"b","a"),"c","a"),"d","a"),"e","a"),"f","a"),"g","a"),"h","a"),"i","a"),"j","a"),"k","a"),"l","a"),"m","a"),"n","a"),"o","a"),"p","a"),"q","a"),"r","a"),"s","a"),"t","a"),"u","a"),"v","a"),"w","a"),"x","a"),"y","a"),"z","a")</f>
        <v/>
      </c>
      <c r="BO135" s="61" t="str">
        <f aca="false">SUBSTITUTE(SUBSTITUTE(SUBSTITUTE(SUBSTITUTE(SUBSTITUTE(SUBSTITUTE(SUBSTITUTE(SUBSTITUTE(SUBSTITUTE(LOWER(W135&amp;""),"1","0"),"2","0"),"3","0"),"4","0"),"5","0"),"6","0"),"7","0"),"8","0"),"9","0")</f>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c>
      <c r="BQ135" s="61" t="n">
        <f aca="false">IFERROR(IF(AND(ISERROR(SEARCH(" mh"," "&amp;LOWER(W135))),ISNA(MATCH(LEFT(TRIM(BP135),255),{"0000a","000a","00a","0000aa","000aa","00.00.0000","00/00/0000","00-00-0000","0000-00-00","00.00.00","00/00/00","00-00-00","0.00.0000","0/00/0000","0-00-0000"},0)),OR(SUMPRODUCT(--ISNUMBER(SEARCH({"a0","a-0","a_0","a/0","a.0","a#0","0a","0-a","0_a","0/a"},BP135)))&gt;0,ISNUMBER(SEARCH("000000",BP135)))),1,0),0)</f>
        <v>0</v>
      </c>
      <c r="BR1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135,"supervisor",""),"inspector",""),"controller",""),"executive",""),"catering",""),"manager",""),"officer",""),"caterer",""),"station",""),"captain",""),"verified",""),"verifier",""),"checked",""),"senior",""),"leader",""),"cabin",""),"staff",""),"crew",""),"team",""),"duty",""),"lead",""),"head",""),"chef",""),"pasb",""),"mcat",""),"magcs",""),"qaqc",""),"ccic",""),"cic",""),"csm",""),"ops",""),"pic",""),"self",""),"qa",""),"qc",""),"by",""),"sr",""))</f>
        <v>0</v>
      </c>
      <c r="BS1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135,"supervisor",""),"inspector",""),"controller",""),"executive",""),"catering",""),"manager",""),"officer",""),"caterer",""),"station",""),"captain",""),"verified",""),"verifier",""),"checked",""),"senior",""),"leader",""),"cabin",""),"staff",""),"crew",""),"team",""),"duty",""),"lead",""),"head",""),"chef",""),"pasb",""),"mcat",""),"magcs",""),"qaqc",""),"ccic",""),"cic",""),"csm",""),"ops",""),"pic",""),"self",""),"qa",""),"qc",""),"by",""),"sr",""))</f>
        <v>0</v>
      </c>
      <c r="BT135" s="61"/>
      <c r="BU135" s="61"/>
      <c r="BV135" s="61" t="n">
        <f aca="false">IFERROR(IF(OR(SUMPRODUCT((LEN(BC135)-LEN(SUBSTITUTE(BC135," "&amp;L_NotLoaded&amp;" "," ")))/(LEN(L_NotLoaded)+1))&gt;SUMPRODUCT((LEN(BC135)-LEN(SUBSTITUTE(BC135," "&amp;L_NotLoadedNeg&amp;" "," ")))/(LEN(L_NotLoadedNeg)+1)),SUMPRODUCT((LEN(BD135)-LEN(SUBSTITUTE(BD135," "&amp;L_NotLoaded&amp;" "," ")))/(LEN(L_NotLoaded)+1))&gt;SUMPRODUCT((LEN(BD135)-LEN(SUBSTITUTE(BD135," "&amp;L_NotLoadedNeg&amp;" "," ")))/(LEN(L_NotLoadedNeg)+1))),1,0),0)</f>
        <v>0</v>
      </c>
      <c r="BW135" s="61"/>
      <c r="BX135" s="61"/>
      <c r="BY135" s="62" t="n">
        <f aca="false">IF(ISNUMBER(Flights!$AZ$8),MAX(Q135-UpliftWindowH/24,Flights!$AZ$8),Q135-UpliftWindowH/24)</f>
        <v>46305.3958333333</v>
      </c>
      <c r="BZ135" s="61" t="n">
        <f aca="false">IFERROR(IF(IF(TRIM(S135)="Link / file path",AND(LEN(TRIM(Z135))&gt;=5,SUMPRODUCT(--ISNUMBER(SEARCH({"http","www.","\\",":\",".pdf",".jpg",".jpeg",".png",".heic",".xls",".doc",".msg",".eml",".ppt",".txt",".zip"},Z135)))&gt;0),AND(ISERROR(FIND(" ",TRIM(Z135))),NOT(OR(LOWER(TRIM(Z135))=LOWER(Flights!$F$8),AND(LEFT(LOWER(TRIM(Z135)),2)="mh",(LEN(BN135)-LEN(SUBSTITUTE(BN135,"a","")))&lt;=2))),NOT(ISNUMBER(MATCH(LEFT(BN135,255),{"0000a","000a","00a","0000aa","000aa","00.00.0000","00/00/0000","00-00-0000","0000-00-00","00.00.00","00/00/00","00-00-00","0.00.0000","0/00/0000","0-00-0000"},0))),OR(AND((LEN(BN135)-LEN(SUBSTITUTE(BN135,"a","")))&gt;=1,(LEN(BN135)-LEN(SUBSTITUTE(BN135,"0","")))&gt;=2,SUMPRODUCT(--ISNUMBER(SEARCH({"a0","a-0","a_0","a/0","a.0","a#0","0a","0-a","0_a","0/a"},BN135)))&gt;0),AND((LEN(BN135)-LEN(SUBSTITUTE(BN135,"a","")))=0,(LEN(BN135)-LEN(SUBSTITUTE(BN135,"0","")))&gt;=5)))),1,0),0)</f>
        <v>0</v>
      </c>
    </row>
    <row r="136" customFormat="false" ht="41.25" hidden="false" customHeight="true" outlineLevel="0" collapsed="false">
      <c r="A136" s="57" t="s">
        <v>658</v>
      </c>
      <c r="B136" s="57" t="s">
        <v>218</v>
      </c>
      <c r="C136" s="57" t="str">
        <f aca="false">Flights!$F$8</f>
        <v>MH0088</v>
      </c>
      <c r="D136" s="58" t="n">
        <f aca="false">Flights!$D$8</f>
        <v>46305</v>
      </c>
      <c r="E136" s="57" t="str">
        <f aca="false">Flights!$G$8&amp;"-"&amp;Flights!$H$8</f>
        <v>KUL-NRT</v>
      </c>
      <c r="F136" s="57" t="str">
        <f aca="false">Flights!$K$8</f>
        <v>BC</v>
      </c>
      <c r="G136" s="57" t="s">
        <v>459</v>
      </c>
      <c r="H136" s="57" t="s">
        <v>460</v>
      </c>
      <c r="I136" s="57" t="s">
        <v>634</v>
      </c>
      <c r="J136" s="57" t="s">
        <v>659</v>
      </c>
      <c r="K136" s="67" t="s">
        <v>636</v>
      </c>
      <c r="L136" s="67" t="s">
        <v>637</v>
      </c>
      <c r="M136" s="67" t="s">
        <v>451</v>
      </c>
      <c r="N136" s="67" t="s">
        <v>383</v>
      </c>
      <c r="O136" s="67" t="s">
        <v>660</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60"/>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open",IF(AND(NOT(OR(LEN(AZ136)&lt;15,ISNUMBER(MATCH(AZ136,L_Placeholder,0)))),BK136=0,NOT(OR(LEN(AU136)&lt;2,ISNUMBER(MATCH(AU136,L_Placeholder,0)))),NOT(OR(LEN(AX136)&lt;2,ISNUMBER(MATCH(AX136,L_Placeholder,0)))),TRIM(AE136)&lt;&gt;TRIM(T136)),"N/A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missing",IF(OR(OR(LEN(AU136)&lt;2,ISNUMBER(MATCH(AU136,L_Placeholder,0))),BR136&lt;3),"INVALID – PIC missing or not a named person (a role such as QA / CSM is not a name)",IF(OR(LEN(AV136)&lt;2,ISNUMBER(MATCH(AV136,L_Placeholder,0))),"INVALID – result / assessment missing",IF(OR(OR(LEN(AW136)&lt;3,ISNUMBER(MATCH(AW136,L_Placeholder,0))),SUMPRODUCT(--ISNUMBER(SEARCH(" "&amp;L_EvidencePhrase&amp;" ",BD136)))&gt;0,BI136=1),"INVALID – evidence missing, placeholder or not yet on file",IF(ISNA(MATCH(TRIM(S136),L_EvidenceType,0)),"INVALID – choose the evidence type from the list (column S)",IF(BL136=0,"INVALID – evidence ID must be the record's ID only (e.g. SF-2210, IMG_2231, 1045521), or a link / path for links",IF(OR(OR(LEN(AX136)&lt;2,ISNUMBER(MATCH(AX136,L_Placeholder,0))),BS136&lt;3),"INVALID – verifier missing or not a named person (a role such as QA / CSM is not a name)",IF(OR(AX136=AU136,AND(LEN(AU136)&gt;=4,ISNUMBER(SEARCH(AU136,AX136))),AND(LEN(AX136)&gt;=4,ISNUMBER(SEARCH(AX136,AU136)))),"INVALID – verifier must be a different, named person (not the PIC or a role)",IF(BH136=1,"INVALID – result not yet available (awaiting / TBC)",IF(BV136=1,"INVALID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future",IF(AND(ISNUMBER(BY136),AG136&lt;BY136),IF(H136="Physical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IF(ISNA(MATCH(TRIM(S136),L_EvidenceType,0)),0,BZ136)</f>
        <v>0</v>
      </c>
      <c r="BM136" s="61" t="str">
        <f aca="false">SUBSTITUTE(SUBSTITUTE(SUBSTITUTE(SUBSTITUTE(SUBSTITUTE(SUBSTITUTE(SUBSTITUTE(SUBSTITUTE(SUBSTITUTE(LOWER(Z136&amp;""),"1","0"),"2","0"),"3","0"),"4","0"),"5","0"),"6","0"),"7","0"),"8","0"),"9","0")</f>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136,"jan",""),"feb",""),"mar",""),"apr",""),"may",""),"jun",""),"jul",""),"aug",""),"sep",""),"oct",""),"nov",""),"dec",""),"hrs",""),"hr",""),"lt",""),"utc",""),"am",""),"pm",""),"rev",""),"ver",""),"b","a"),"c","a"),"d","a"),"e","a"),"f","a"),"g","a"),"h","a"),"i","a"),"j","a"),"k","a"),"l","a"),"m","a"),"n","a"),"o","a"),"p","a"),"q","a"),"r","a"),"s","a"),"t","a"),"u","a"),"v","a"),"w","a"),"x","a"),"y","a"),"z","a")</f>
        <v/>
      </c>
      <c r="BO136" s="61" t="str">
        <f aca="false">SUBSTITUTE(SUBSTITUTE(SUBSTITUTE(SUBSTITUTE(SUBSTITUTE(SUBSTITUTE(SUBSTITUTE(SUBSTITUTE(SUBSTITUTE(LOWER(W136&amp;""),"1","0"),"2","0"),"3","0"),"4","0"),"5","0"),"6","0"),"7","0"),"8","0"),"9","0")</f>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c>
      <c r="BQ136" s="61" t="n">
        <f aca="false">IFERROR(IF(AND(ISERROR(SEARCH(" mh"," "&amp;LOWER(W136))),ISNA(MATCH(LEFT(TRIM(BP136),255),{"0000a","000a","00a","0000aa","000aa","00.00.0000","00/00/0000","00-00-0000","0000-00-00","00.00.00","00/00/00","00-00-00","0.00.0000","0/00/0000","0-00-0000"},0)),OR(SUMPRODUCT(--ISNUMBER(SEARCH({"a0","a-0","a_0","a/0","a.0","a#0","0a","0-a","0_a","0/a"},BP136)))&gt;0,ISNUMBER(SEARCH("000000",BP136)))),1,0),0)</f>
        <v>0</v>
      </c>
      <c r="BR1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136,"supervisor",""),"inspector",""),"controller",""),"executive",""),"catering",""),"manager",""),"officer",""),"caterer",""),"station",""),"captain",""),"verified",""),"verifier",""),"checked",""),"senior",""),"leader",""),"cabin",""),"staff",""),"crew",""),"team",""),"duty",""),"lead",""),"head",""),"chef",""),"pasb",""),"mcat",""),"magcs",""),"qaqc",""),"ccic",""),"cic",""),"csm",""),"ops",""),"pic",""),"self",""),"qa",""),"qc",""),"by",""),"sr",""))</f>
        <v>0</v>
      </c>
      <c r="BS1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136,"supervisor",""),"inspector",""),"controller",""),"executive",""),"catering",""),"manager",""),"officer",""),"caterer",""),"station",""),"captain",""),"verified",""),"verifier",""),"checked",""),"senior",""),"leader",""),"cabin",""),"staff",""),"crew",""),"team",""),"duty",""),"lead",""),"head",""),"chef",""),"pasb",""),"mcat",""),"magcs",""),"qaqc",""),"ccic",""),"cic",""),"csm",""),"ops",""),"pic",""),"self",""),"qa",""),"qc",""),"by",""),"sr",""))</f>
        <v>0</v>
      </c>
      <c r="BT136" s="61"/>
      <c r="BU136" s="61"/>
      <c r="BV136" s="61" t="n">
        <f aca="false">IFERROR(IF(OR(SUMPRODUCT((LEN(BC136)-LEN(SUBSTITUTE(BC136," "&amp;L_NotLoaded&amp;" "," ")))/(LEN(L_NotLoaded)+1))&gt;SUMPRODUCT((LEN(BC136)-LEN(SUBSTITUTE(BC136," "&amp;L_NotLoadedNeg&amp;" "," ")))/(LEN(L_NotLoadedNeg)+1)),SUMPRODUCT((LEN(BD136)-LEN(SUBSTITUTE(BD136," "&amp;L_NotLoaded&amp;" "," ")))/(LEN(L_NotLoaded)+1))&gt;SUMPRODUCT((LEN(BD136)-LEN(SUBSTITUTE(BD136," "&amp;L_NotLoadedNeg&amp;" "," ")))/(LEN(L_NotLoadedNeg)+1))),1,0),0)</f>
        <v>0</v>
      </c>
      <c r="BW136" s="61"/>
      <c r="BX136" s="61"/>
      <c r="BY136" s="62" t="n">
        <f aca="false">IF(ISNUMBER(Flights!$AZ$8),MAX(Q136-UpliftWindowH/24,Flights!$AZ$8),Q136-UpliftWindowH/24)</f>
        <v>46305.3958333333</v>
      </c>
      <c r="BZ136" s="61" t="n">
        <f aca="false">IFERROR(IF(IF(TRIM(S136)="Link / file path",AND(LEN(TRIM(Z136))&gt;=5,SUMPRODUCT(--ISNUMBER(SEARCH({"http","www.","\\",":\",".pdf",".jpg",".jpeg",".png",".heic",".xls",".doc",".msg",".eml",".ppt",".txt",".zip"},Z136)))&gt;0),AND(ISERROR(FIND(" ",TRIM(Z136))),NOT(OR(LOWER(TRIM(Z136))=LOWER(Flights!$F$8),AND(LEFT(LOWER(TRIM(Z136)),2)="mh",(LEN(BN136)-LEN(SUBSTITUTE(BN136,"a","")))&lt;=2))),NOT(ISNUMBER(MATCH(LEFT(BN136,255),{"0000a","000a","00a","0000aa","000aa","00.00.0000","00/00/0000","00-00-0000","0000-00-00","00.00.00","00/00/00","00-00-00","0.00.0000","0/00/0000","0-00-0000"},0))),OR(AND((LEN(BN136)-LEN(SUBSTITUTE(BN136,"a","")))&gt;=1,(LEN(BN136)-LEN(SUBSTITUTE(BN136,"0","")))&gt;=2,SUMPRODUCT(--ISNUMBER(SEARCH({"a0","a-0","a_0","a/0","a.0","a#0","0a","0-a","0_a","0/a"},BN136)))&gt;0),AND((LEN(BN136)-LEN(SUBSTITUTE(BN136,"a","")))=0,(LEN(BN136)-LEN(SUBSTITUTE(BN136,"0","")))&gt;=5)))),1,0),0)</f>
        <v>0</v>
      </c>
    </row>
    <row r="137" customFormat="false" ht="39.75" hidden="false" customHeight="true" outlineLevel="0" collapsed="false">
      <c r="A137" s="57" t="s">
        <v>661</v>
      </c>
      <c r="B137" s="57" t="s">
        <v>228</v>
      </c>
      <c r="C137" s="57" t="str">
        <f aca="false">Flights!$F$9</f>
        <v>MH0089</v>
      </c>
      <c r="D137" s="58" t="n">
        <f aca="false">Flights!$D$9</f>
        <v>46310</v>
      </c>
      <c r="E137" s="57" t="str">
        <f aca="false">Flights!$G$9&amp;"-"&amp;Flights!$H$9</f>
        <v>NRT-KUL</v>
      </c>
      <c r="F137" s="57" t="str">
        <f aca="false">Flights!$K$9</f>
        <v>EY</v>
      </c>
      <c r="G137" s="57" t="s">
        <v>81</v>
      </c>
      <c r="H137" s="57" t="s">
        <v>378</v>
      </c>
      <c r="I137" s="57" t="s">
        <v>379</v>
      </c>
      <c r="J137" s="57" t="s">
        <v>380</v>
      </c>
      <c r="K137" s="67" t="s">
        <v>381</v>
      </c>
      <c r="L137" s="67" t="s">
        <v>382</v>
      </c>
      <c r="M137" s="67"/>
      <c r="N137" s="67" t="s">
        <v>383</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60"/>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open",IF(AND(NOT(OR(LEN(AZ137)&lt;15,ISNUMBER(MATCH(AZ137,L_Placeholder,0)))),BK137=0,NOT(OR(LEN(AU137)&lt;2,ISNUMBER(MATCH(AU137,L_Placeholder,0)))),NOT(OR(LEN(AX137)&lt;2,ISNUMBER(MATCH(AX137,L_Placeholder,0)))),TRIM(AE137)&lt;&gt;TRIM(T137)),"N/A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missing",IF(OR(OR(LEN(AU137)&lt;2,ISNUMBER(MATCH(AU137,L_Placeholder,0))),BR137&lt;3),"INVALID – PIC missing or not a named person (a role such as QA / CSM is not a name)",IF(OR(LEN(AV137)&lt;2,ISNUMBER(MATCH(AV137,L_Placeholder,0))),"INVALID – result / assessment missing",IF(OR(OR(LEN(AW137)&lt;3,ISNUMBER(MATCH(AW137,L_Placeholder,0))),SUMPRODUCT(--ISNUMBER(SEARCH(" "&amp;L_EvidencePhrase&amp;" ",BD137)))&gt;0,BI137=1),"INVALID – evidence missing, placeholder or not yet on file",IF(ISNA(MATCH(TRIM(S137),L_EvidenceType,0)),"INVALID – choose the evidence type from the list (column S)",IF(BL137=0,"INVALID – evidence ID must be the record's ID only (e.g. SF-2210, IMG_2231, 1045521), or a link / path for links",IF(OR(OR(LEN(AX137)&lt;2,ISNUMBER(MATCH(AX137,L_Placeholder,0))),BS137&lt;3),"INVALID – verifier missing or not a named person (a role such as QA / CSM is not a name)",IF(OR(AX137=AU137,AND(LEN(AU137)&gt;=4,ISNUMBER(SEARCH(AU137,AX137))),AND(LEN(AX137)&gt;=4,ISNUMBER(SEARCH(AX137,AU137)))),"INVALID – verifier must be a different, named person (not the PIC or a role)",IF(BH137=1,"INVALID – result not yet available (awaiting / TBC)",IF(BV137=1,"INVALID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future",IF(AND(ISNUMBER(BY137),AG137&lt;BY137),IF(H137="Physical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")))/(LEN(L_PendNeg)+1))+SUMPRODUCT((LEN(BC137)-LEN(SUBSTITUTE(BC137," "&amp;L_PendPrep&amp;" "," ")))/(LEN(L_PendPrep)+1)),1,0),1)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")))/(LEN(L_PendNeg)+1))+SUMPRODUCT((LEN(BE137)-LEN(SUBSTITUTE(BE137," "&amp;L_PendPrep&amp;" "," ")))/(LEN(L_PendPrep)+1)),1,0),1)</f>
        <v>0</v>
      </c>
      <c r="BK137" s="61" t="n">
        <f aca="false">IFERROR(IF(SUMPRODUCT((LEN(BF137)-LEN(SUBSTITUTE(BF137," "&amp;L_PendStrict&amp;" "," ")))/(LEN(L_PendStrict)+1))&gt;SUMPRODUCT((LEN(BF137)-LEN(SUBSTITUTE(BF137," "&amp;L_PendNeg&amp;" "," ")))/(LEN(L_PendNeg)+1)),1,0),1)</f>
        <v>0</v>
      </c>
      <c r="BL137" s="61" t="n">
        <f aca="false">IF(ISNA(MATCH(TRIM(S137),L_EvidenceType,0)),0,BZ137)</f>
        <v>0</v>
      </c>
      <c r="BM137" s="61" t="str">
        <f aca="false">SUBSTITUTE(SUBSTITUTE(SUBSTITUTE(SUBSTITUTE(SUBSTITUTE(SUBSTITUTE(SUBSTITUTE(SUBSTITUTE(SUBSTITUTE(LOWER(Z137&amp;""),"1","0"),"2","0"),"3","0"),"4","0"),"5","0"),"6","0"),"7","0"),"8","0"),"9","0")</f>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137,"jan",""),"feb",""),"mar",""),"apr",""),"may",""),"jun",""),"jul",""),"aug",""),"sep",""),"oct",""),"nov",""),"dec",""),"hrs",""),"hr",""),"lt",""),"utc",""),"am",""),"pm",""),"rev",""),"ver",""),"b","a"),"c","a"),"d","a"),"e","a"),"f","a"),"g","a"),"h","a"),"i","a"),"j","a"),"k","a"),"l","a"),"m","a"),"n","a"),"o","a"),"p","a"),"q","a"),"r","a"),"s","a"),"t","a"),"u","a"),"v","a"),"w","a"),"x","a"),"y","a"),"z","a")</f>
        <v/>
      </c>
      <c r="BO137" s="61" t="str">
        <f aca="false">SUBSTITUTE(SUBSTITUTE(SUBSTITUTE(SUBSTITUTE(SUBSTITUTE(SUBSTITUTE(SUBSTITUTE(SUBSTITUTE(SUBSTITUTE(LOWER(W137&amp;""),"1","0"),"2","0"),"3","0"),"4","0"),"5","0"),"6","0"),"7","0"),"8","0"),"9","0")</f>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c>
      <c r="BQ137" s="61" t="n">
        <f aca="false">IFERROR(IF(AND(ISERROR(SEARCH(" mh"," "&amp;LOWER(W137))),ISNA(MATCH(LEFT(TRIM(BP137),255),{"0000a","000a","00a","0000aa","000aa","00.00.0000","00/00/0000","00-00-0000","0000-00-00","00.00.00","00/00/00","00-00-00","0.00.0000","0/00/0000","0-00-0000"},0)),OR(SUMPRODUCT(--ISNUMBER(SEARCH({"a0","a-0","a_0","a/0","a.0","a#0","0a","0-a","0_a","0/a"},BP137)))&gt;0,ISNUMBER(SEARCH("000000",BP137)))),1,0),0)</f>
        <v>0</v>
      </c>
      <c r="BR1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137,"supervisor",""),"inspector",""),"controller",""),"executive",""),"catering",""),"manager",""),"officer",""),"caterer",""),"station",""),"captain",""),"verified",""),"verifier",""),"checked",""),"senior",""),"leader",""),"cabin",""),"staff",""),"crew",""),"team",""),"duty",""),"lead",""),"head",""),"chef",""),"pasb",""),"mcat",""),"magcs",""),"qaqc",""),"ccic",""),"cic",""),"csm",""),"ops",""),"pic",""),"self",""),"qa",""),"qc",""),"by",""),"sr",""))</f>
        <v>0</v>
      </c>
      <c r="BS1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137,"supervisor",""),"inspector",""),"controller",""),"executive",""),"catering",""),"manager",""),"officer",""),"caterer",""),"station",""),"captain",""),"verified",""),"verifier",""),"checked",""),"senior",""),"leader",""),"cabin",""),"staff",""),"crew",""),"team",""),"duty",""),"lead",""),"head",""),"chef",""),"pasb",""),"mcat",""),"magcs",""),"qaqc",""),"ccic",""),"cic",""),"csm",""),"ops",""),"pic",""),"self",""),"qa",""),"qc",""),"by",""),"sr",""))</f>
        <v>0</v>
      </c>
      <c r="BT137" s="61"/>
      <c r="BU137" s="61"/>
      <c r="BV137" s="61" t="n">
        <f aca="false">0</f>
        <v>0</v>
      </c>
      <c r="BW137" s="61"/>
      <c r="BX137" s="61"/>
      <c r="BY137" s="62" t="n">
        <f aca="false">Q137-T7EarlyD*24/24</f>
        <v>46289.0451388889</v>
      </c>
      <c r="BZ137" s="61" t="n">
        <f aca="false">IFERROR(IF(IF(TRIM(S137)="Link / file path",AND(LEN(TRIM(Z137))&gt;=5,SUMPRODUCT(--ISNUMBER(SEARCH({"http","www.","\\",":\",".pdf",".jpg",".jpeg",".png",".heic",".xls",".doc",".msg",".eml",".ppt",".txt",".zip"},Z137)))&gt;0),AND(ISERROR(FIND(" ",TRIM(Z137))),NOT(OR(LOWER(TRIM(Z137))=LOWER(Flights!$F$9),AND(LEFT(LOWER(TRIM(Z137)),2)="mh",(LEN(BN137)-LEN(SUBSTITUTE(BN137,"a","")))&lt;=2))),NOT(ISNUMBER(MATCH(LEFT(BN137,255),{"0000a","000a","00a","0000aa","000aa","00.00.0000","00/00/0000","00-00-0000","0000-00-00","00.00.00","00/00/00","00-00-00","0.00.0000","0/00/0000","0-00-0000"},0))),OR(AND((LEN(BN137)-LEN(SUBSTITUTE(BN137,"a","")))&gt;=1,(LEN(BN137)-LEN(SUBSTITUTE(BN137,"0","")))&gt;=2,SUMPRODUCT(--ISNUMBER(SEARCH({"a0","a-0","a_0","a/0","a.0","a#0","0a","0-a","0_a","0/a"},BN137)))&gt;0),AND((LEN(BN137)-LEN(SUBSTITUTE(BN137,"a","")))=0,(LEN(BN137)-LEN(SUBSTITUTE(BN137,"0","")))&gt;=5)))),1,0),0)</f>
        <v>0</v>
      </c>
    </row>
    <row r="138" customFormat="false" ht="39.75" hidden="false" customHeight="true" outlineLevel="0" collapsed="false">
      <c r="A138" s="57" t="s">
        <v>662</v>
      </c>
      <c r="B138" s="57" t="s">
        <v>228</v>
      </c>
      <c r="C138" s="57" t="str">
        <f aca="false">Flights!$F$9</f>
        <v>MH0089</v>
      </c>
      <c r="D138" s="58" t="n">
        <f aca="false">Flights!$D$9</f>
        <v>46310</v>
      </c>
      <c r="E138" s="57" t="str">
        <f aca="false">Flights!$G$9&amp;"-"&amp;Flights!$H$9</f>
        <v>NRT-KUL</v>
      </c>
      <c r="F138" s="57" t="str">
        <f aca="false">Flights!$K$9</f>
        <v>EY</v>
      </c>
      <c r="G138" s="57" t="s">
        <v>81</v>
      </c>
      <c r="H138" s="57" t="s">
        <v>378</v>
      </c>
      <c r="I138" s="57" t="s">
        <v>385</v>
      </c>
      <c r="J138" s="57" t="s">
        <v>386</v>
      </c>
      <c r="K138" s="67" t="s">
        <v>387</v>
      </c>
      <c r="L138" s="67" t="s">
        <v>382</v>
      </c>
      <c r="M138" s="67"/>
      <c r="N138" s="67" t="s">
        <v>383</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60"/>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open",IF(AND(NOT(OR(LEN(AZ138)&lt;15,ISNUMBER(MATCH(AZ138,L_Placeholder,0)))),BK138=0,NOT(OR(LEN(AU138)&lt;2,ISNUMBER(MATCH(AU138,L_Placeholder,0)))),NOT(OR(LEN(AX138)&lt;2,ISNUMBER(MATCH(AX138,L_Placeholder,0)))),TRIM(AE138)&lt;&gt;TRIM(T138)),"N/A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missing",IF(OR(OR(LEN(AU138)&lt;2,ISNUMBER(MATCH(AU138,L_Placeholder,0))),BR138&lt;3),"INVALID – PIC missing or not a named person (a role such as QA / CSM is not a name)",IF(OR(LEN(AV138)&lt;2,ISNUMBER(MATCH(AV138,L_Placeholder,0))),"INVALID – result / assessment missing",IF(OR(OR(LEN(AW138)&lt;3,ISNUMBER(MATCH(AW138,L_Placeholder,0))),SUMPRODUCT(--ISNUMBER(SEARCH(" "&amp;L_EvidencePhrase&amp;" ",BD138)))&gt;0,BI138=1),"INVALID – evidence missing, placeholder or not yet on file",IF(ISNA(MATCH(TRIM(S138),L_EvidenceType,0)),"INVALID – choose the evidence type from the list (column S)",IF(BL138=0,"INVALID – evidence ID must be the record's ID only (e.g. SF-2210, IMG_2231, 1045521), or a link / path for links",IF(OR(OR(LEN(AX138)&lt;2,ISNUMBER(MATCH(AX138,L_Placeholder,0))),BS138&lt;3),"INVALID – verifier missing or not a named person (a role such as QA / CSM is not a name)",IF(OR(AX138=AU138,AND(LEN(AU138)&gt;=4,ISNUMBER(SEARCH(AU138,AX138))),AND(LEN(AX138)&gt;=4,ISNUMBER(SEARCH(AX138,AU138)))),"INVALID – verifier must be a different, named person (not the PIC or a role)",IF(BH138=1,"INVALID – result not yet available (awaiting / TBC)",IF(BV138=1,"INVALID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future",IF(AND(ISNUMBER(BY138),AG138&lt;BY138),IF(H138="Physical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")))/(LEN(L_PendNeg)+1))+SUMPRODUCT((LEN(BC138)-LEN(SUBSTITUTE(BC138," "&amp;L_PendPrep&amp;" "," ")))/(LEN(L_PendPrep)+1)),1,0),1)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")))/(LEN(L_PendNeg)+1))+SUMPRODUCT((LEN(BE138)-LEN(SUBSTITUTE(BE138," "&amp;L_PendPrep&amp;" "," ")))/(LEN(L_PendPrep)+1)),1,0),1)</f>
        <v>0</v>
      </c>
      <c r="BK138" s="61" t="n">
        <f aca="false">IFERROR(IF(SUMPRODUCT((LEN(BF138)-LEN(SUBSTITUTE(BF138," "&amp;L_PendStrict&amp;" "," ")))/(LEN(L_PendStrict)+1))&gt;SUMPRODUCT((LEN(BF138)-LEN(SUBSTITUTE(BF138," "&amp;L_PendNeg&amp;" "," ")))/(LEN(L_PendNeg)+1)),1,0),1)</f>
        <v>0</v>
      </c>
      <c r="BL138" s="61" t="n">
        <f aca="false">IF(ISNA(MATCH(TRIM(S138),L_EvidenceType,0)),0,BZ138)</f>
        <v>0</v>
      </c>
      <c r="BM138" s="61" t="str">
        <f aca="false">SUBSTITUTE(SUBSTITUTE(SUBSTITUTE(SUBSTITUTE(SUBSTITUTE(SUBSTITUTE(SUBSTITUTE(SUBSTITUTE(SUBSTITUTE(LOWER(Z138&amp;""),"1","0"),"2","0"),"3","0"),"4","0"),"5","0"),"6","0"),"7","0"),"8","0"),"9","0")</f>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138,"jan",""),"feb",""),"mar",""),"apr",""),"may",""),"jun",""),"jul",""),"aug",""),"sep",""),"oct",""),"nov",""),"dec",""),"hrs",""),"hr",""),"lt",""),"utc",""),"am",""),"pm",""),"rev",""),"ver",""),"b","a"),"c","a"),"d","a"),"e","a"),"f","a"),"g","a"),"h","a"),"i","a"),"j","a"),"k","a"),"l","a"),"m","a"),"n","a"),"o","a"),"p","a"),"q","a"),"r","a"),"s","a"),"t","a"),"u","a"),"v","a"),"w","a"),"x","a"),"y","a"),"z","a")</f>
        <v/>
      </c>
      <c r="BO138" s="61" t="str">
        <f aca="false">SUBSTITUTE(SUBSTITUTE(SUBSTITUTE(SUBSTITUTE(SUBSTITUTE(SUBSTITUTE(SUBSTITUTE(SUBSTITUTE(SUBSTITUTE(LOWER(W138&amp;""),"1","0"),"2","0"),"3","0"),"4","0"),"5","0"),"6","0"),"7","0"),"8","0"),"9","0")</f>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c>
      <c r="BQ138" s="61" t="n">
        <f aca="false">IFERROR(IF(AND(ISERROR(SEARCH(" mh"," "&amp;LOWER(W138))),ISNA(MATCH(LEFT(TRIM(BP138),255),{"0000a","000a","00a","0000aa","000aa","00.00.0000","00/00/0000","00-00-0000","0000-00-00","00.00.00","00/00/00","00-00-00","0.00.0000","0/00/0000","0-00-0000"},0)),OR(SUMPRODUCT(--ISNUMBER(SEARCH({"a0","a-0","a_0","a/0","a.0","a#0","0a","0-a","0_a","0/a"},BP138)))&gt;0,ISNUMBER(SEARCH("000000",BP138)))),1,0),0)</f>
        <v>0</v>
      </c>
      <c r="BR1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138,"supervisor",""),"inspector",""),"controller",""),"executive",""),"catering",""),"manager",""),"officer",""),"caterer",""),"station",""),"captain",""),"verified",""),"verifier",""),"checked",""),"senior",""),"leader",""),"cabin",""),"staff",""),"crew",""),"team",""),"duty",""),"lead",""),"head",""),"chef",""),"pasb",""),"mcat",""),"magcs",""),"qaqc",""),"ccic",""),"cic",""),"csm",""),"ops",""),"pic",""),"self",""),"qa",""),"qc",""),"by",""),"sr",""))</f>
        <v>0</v>
      </c>
      <c r="BS1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138,"supervisor",""),"inspector",""),"controller",""),"executive",""),"catering",""),"manager",""),"officer",""),"caterer",""),"station",""),"captain",""),"verified",""),"verifier",""),"checked",""),"senior",""),"leader",""),"cabin",""),"staff",""),"crew",""),"team",""),"duty",""),"lead",""),"head",""),"chef",""),"pasb",""),"mcat",""),"magcs",""),"qaqc",""),"ccic",""),"cic",""),"csm",""),"ops",""),"pic",""),"self",""),"qa",""),"qc",""),"by",""),"sr",""))</f>
        <v>0</v>
      </c>
      <c r="BT138" s="61"/>
      <c r="BU138" s="61"/>
      <c r="BV138" s="61" t="n">
        <f aca="false">0</f>
        <v>0</v>
      </c>
      <c r="BW138" s="61"/>
      <c r="BX138" s="61"/>
      <c r="BY138" s="62" t="n">
        <f aca="false">Q138-T7EarlyD*24/24</f>
        <v>46289.0451388889</v>
      </c>
      <c r="BZ138" s="61" t="n">
        <f aca="false">IFERROR(IF(IF(TRIM(S138)="Link / file path",AND(LEN(TRIM(Z138))&gt;=5,SUMPRODUCT(--ISNUMBER(SEARCH({"http","www.","\\",":\",".pdf",".jpg",".jpeg",".png",".heic",".xls",".doc",".msg",".eml",".ppt",".txt",".zip"},Z138)))&gt;0),AND(ISERROR(FIND(" ",TRIM(Z138))),NOT(OR(LOWER(TRIM(Z138))=LOWER(Flights!$F$9),AND(LEFT(LOWER(TRIM(Z138)),2)="mh",(LEN(BN138)-LEN(SUBSTITUTE(BN138,"a","")))&lt;=2))),NOT(ISNUMBER(MATCH(LEFT(BN138,255),{"0000a","000a","00a","0000aa","000aa","00.00.0000","00/00/0000","00-00-0000","0000-00-00","00.00.00","00/00/00","00-00-00","0.00.0000","0/00/0000","0-00-0000"},0))),OR(AND((LEN(BN138)-LEN(SUBSTITUTE(BN138,"a","")))&gt;=1,(LEN(BN138)-LEN(SUBSTITUTE(BN138,"0","")))&gt;=2,SUMPRODUCT(--ISNUMBER(SEARCH({"a0","a-0","a_0","a/0","a.0","a#0","0a","0-a","0_a","0/a"},BN138)))&gt;0),AND((LEN(BN138)-LEN(SUBSTITUTE(BN138,"a","")))=0,(LEN(BN138)-LEN(SUBSTITUTE(BN138,"0","")))&gt;=5)))),1,0),0)</f>
        <v>0</v>
      </c>
    </row>
    <row r="139" customFormat="false" ht="41.25" hidden="false" customHeight="true" outlineLevel="0" collapsed="false">
      <c r="A139" s="57" t="s">
        <v>663</v>
      </c>
      <c r="B139" s="57" t="s">
        <v>228</v>
      </c>
      <c r="C139" s="57" t="str">
        <f aca="false">Flights!$F$9</f>
        <v>MH0089</v>
      </c>
      <c r="D139" s="58" t="n">
        <f aca="false">Flights!$D$9</f>
        <v>46310</v>
      </c>
      <c r="E139" s="57" t="str">
        <f aca="false">Flights!$G$9&amp;"-"&amp;Flights!$H$9</f>
        <v>NRT-KUL</v>
      </c>
      <c r="F139" s="57" t="str">
        <f aca="false">Flights!$K$9</f>
        <v>EY</v>
      </c>
      <c r="G139" s="57" t="s">
        <v>81</v>
      </c>
      <c r="H139" s="57" t="s">
        <v>378</v>
      </c>
      <c r="I139" s="57" t="s">
        <v>389</v>
      </c>
      <c r="J139" s="57" t="s">
        <v>390</v>
      </c>
      <c r="K139" s="67" t="s">
        <v>391</v>
      </c>
      <c r="L139" s="67" t="s">
        <v>382</v>
      </c>
      <c r="M139" s="67"/>
      <c r="N139" s="67" t="str">
        <f aca="false">IF(TRIM(Flights!$L$9)="A339","Required","N/A – rule")</f>
        <v>N/A – rule</v>
      </c>
      <c r="O139" s="67" t="s">
        <v>392</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60"/>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open",IF(AND(NOT(OR(LEN(AZ139)&lt;15,ISNUMBER(MATCH(AZ139,L_Placeholder,0)))),BK139=0,NOT(OR(LEN(AU139)&lt;2,ISNUMBER(MATCH(AU139,L_Placeholder,0)))),NOT(OR(LEN(AX139)&lt;2,ISNUMBER(MATCH(AX139,L_Placeholder,0)))),TRIM(AE139)&lt;&gt;TRIM(T139)),"N/A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missing",IF(OR(OR(LEN(AU139)&lt;2,ISNUMBER(MATCH(AU139,L_Placeholder,0))),BR139&lt;3),"INVALID – PIC missing or not a named person (a role such as QA / CSM is not a name)",IF(OR(LEN(AV139)&lt;2,ISNUMBER(MATCH(AV139,L_Placeholder,0))),"INVALID – result / assessment missing",IF(OR(OR(LEN(AW139)&lt;3,ISNUMBER(MATCH(AW139,L_Placeholder,0))),SUMPRODUCT(--ISNUMBER(SEARCH(" "&amp;L_EvidencePhrase&amp;" ",BD139)))&gt;0,BI139=1),"INVALID – evidence missing, placeholder or not yet on file",IF(ISNA(MATCH(TRIM(S139),L_EvidenceType,0)),"INVALID – choose the evidence type from the list (column S)",IF(BL139=0,"INVALID – evidence ID must be the record's ID only (e.g. SF-2210, IMG_2231, 1045521), or a link / path for links",IF(OR(OR(LEN(AX139)&lt;2,ISNUMBER(MATCH(AX139,L_Placeholder,0))),BS139&lt;3),"INVALID – verifier missing or not a named person (a role such as QA / CSM is not a name)",IF(OR(AX139=AU139,AND(LEN(AU139)&gt;=4,ISNUMBER(SEARCH(AU139,AX139))),AND(LEN(AX139)&gt;=4,ISNUMBER(SEARCH(AX139,AU139)))),"INVALID – verifier must be a different, named person (not the PIC or a role)",IF(BH139=1,"INVALID – result not yet available (awaiting / TBC)",IF(BV139=1,"INVALID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future",IF(AND(ISNUMBER(BY139),AG139&lt;BY139),IF(H139="Physical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")))/(LEN(L_PendNeg)+1))+SUMPRODUCT((LEN(BC139)-LEN(SUBSTITUTE(BC139," "&amp;L_PendPrep&amp;" "," ")))/(LEN(L_PendPrep)+1)),1,0),1)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")))/(LEN(L_PendNeg)+1))+SUMPRODUCT((LEN(BE139)-LEN(SUBSTITUTE(BE139," "&amp;L_PendPrep&amp;" "," ")))/(LEN(L_PendPrep)+1)),1,0),1)</f>
        <v>0</v>
      </c>
      <c r="BK139" s="61" t="n">
        <f aca="false">IFERROR(IF(SUMPRODUCT((LEN(BF139)-LEN(SUBSTITUTE(BF139," "&amp;L_PendStrict&amp;" "," ")))/(LEN(L_PendStrict)+1))&gt;SUMPRODUCT((LEN(BF139)-LEN(SUBSTITUTE(BF139," "&amp;L_PendNeg&amp;" "," ")))/(LEN(L_PendNeg)+1)),1,0),1)</f>
        <v>0</v>
      </c>
      <c r="BL139" s="61" t="n">
        <f aca="false">IF(ISNA(MATCH(TRIM(S139),L_EvidenceType,0)),0,BZ139)</f>
        <v>0</v>
      </c>
      <c r="BM139" s="61" t="str">
        <f aca="false">SUBSTITUTE(SUBSTITUTE(SUBSTITUTE(SUBSTITUTE(SUBSTITUTE(SUBSTITUTE(SUBSTITUTE(SUBSTITUTE(SUBSTITUTE(LOWER(Z139&amp;""),"1","0"),"2","0"),"3","0"),"4","0"),"5","0"),"6","0"),"7","0"),"8","0"),"9","0")</f>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139,"jan",""),"feb",""),"mar",""),"apr",""),"may",""),"jun",""),"jul",""),"aug",""),"sep",""),"oct",""),"nov",""),"dec",""),"hrs",""),"hr",""),"lt",""),"utc",""),"am",""),"pm",""),"rev",""),"ver",""),"b","a"),"c","a"),"d","a"),"e","a"),"f","a"),"g","a"),"h","a"),"i","a"),"j","a"),"k","a"),"l","a"),"m","a"),"n","a"),"o","a"),"p","a"),"q","a"),"r","a"),"s","a"),"t","a"),"u","a"),"v","a"),"w","a"),"x","a"),"y","a"),"z","a")</f>
        <v/>
      </c>
      <c r="BO139" s="61" t="str">
        <f aca="false">SUBSTITUTE(SUBSTITUTE(SUBSTITUTE(SUBSTITUTE(SUBSTITUTE(SUBSTITUTE(SUBSTITUTE(SUBSTITUTE(SUBSTITUTE(LOWER(W139&amp;""),"1","0"),"2","0"),"3","0"),"4","0"),"5","0"),"6","0"),"7","0"),"8","0"),"9","0")</f>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c>
      <c r="BQ139" s="61" t="n">
        <f aca="false">IFERROR(IF(AND(ISERROR(SEARCH(" mh"," "&amp;LOWER(W139))),ISNA(MATCH(LEFT(TRIM(BP139),255),{"0000a","000a","00a","0000aa","000aa","00.00.0000","00/00/0000","00-00-0000","0000-00-00","00.00.00","00/00/00","00-00-00","0.00.0000","0/00/0000","0-00-0000"},0)),OR(SUMPRODUCT(--ISNUMBER(SEARCH({"a0","a-0","a_0","a/0","a.0","a#0","0a","0-a","0_a","0/a"},BP139)))&gt;0,ISNUMBER(SEARCH("000000",BP139)))),1,0),0)</f>
        <v>0</v>
      </c>
      <c r="BR1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139,"supervisor",""),"inspector",""),"controller",""),"executive",""),"catering",""),"manager",""),"officer",""),"caterer",""),"station",""),"captain",""),"verified",""),"verifier",""),"checked",""),"senior",""),"leader",""),"cabin",""),"staff",""),"crew",""),"team",""),"duty",""),"lead",""),"head",""),"chef",""),"pasb",""),"mcat",""),"magcs",""),"qaqc",""),"ccic",""),"cic",""),"csm",""),"ops",""),"pic",""),"self",""),"qa",""),"qc",""),"by",""),"sr",""))</f>
        <v>0</v>
      </c>
      <c r="BS1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139,"supervisor",""),"inspector",""),"controller",""),"executive",""),"catering",""),"manager",""),"officer",""),"caterer",""),"station",""),"captain",""),"verified",""),"verifier",""),"checked",""),"senior",""),"leader",""),"cabin",""),"staff",""),"crew",""),"team",""),"duty",""),"lead",""),"head",""),"chef",""),"pasb",""),"mcat",""),"magcs",""),"qaqc",""),"ccic",""),"cic",""),"csm",""),"ops",""),"pic",""),"self",""),"qa",""),"qc",""),"by",""),"sr",""))</f>
        <v>0</v>
      </c>
      <c r="BT139" s="61"/>
      <c r="BU139" s="61"/>
      <c r="BV139" s="61" t="n">
        <f aca="false">0</f>
        <v>0</v>
      </c>
      <c r="BW139" s="61"/>
      <c r="BX139" s="61"/>
      <c r="BY139" s="62" t="n">
        <f aca="false">Q139-T7EarlyD*24/24</f>
        <v>46289.0451388889</v>
      </c>
      <c r="BZ139" s="61" t="n">
        <f aca="false">IFERROR(IF(IF(TRIM(S139)="Link / file path",AND(LEN(TRIM(Z139))&gt;=5,SUMPRODUCT(--ISNUMBER(SEARCH({"http","www.","\\",":\",".pdf",".jpg",".jpeg",".png",".heic",".xls",".doc",".msg",".eml",".ppt",".txt",".zip"},Z139)))&gt;0),AND(ISERROR(FIND(" ",TRIM(Z139))),NOT(OR(LOWER(TRIM(Z139))=LOWER(Flights!$F$9),AND(LEFT(LOWER(TRIM(Z139)),2)="mh",(LEN(BN139)-LEN(SUBSTITUTE(BN139,"a","")))&lt;=2))),NOT(ISNUMBER(MATCH(LEFT(BN139,255),{"0000a","000a","00a","0000aa","000aa","00.00.0000","00/00/0000","00-00-0000","0000-00-00","00.00.00","00/00/00","00-00-00","0.00.0000","0/00/0000","0-00-0000"},0))),OR(AND((LEN(BN139)-LEN(SUBSTITUTE(BN139,"a","")))&gt;=1,(LEN(BN139)-LEN(SUBSTITUTE(BN139,"0","")))&gt;=2,SUMPRODUCT(--ISNUMBER(SEARCH({"a0","a-0","a_0","a/0","a.0","a#0","0a","0-a","0_a","0/a"},BN139)))&gt;0),AND((LEN(BN139)-LEN(SUBSTITUTE(BN139,"a","")))=0,(LEN(BN139)-LEN(SUBSTITUTE(BN139,"0","")))&gt;=5)))),1,0),0)</f>
        <v>0</v>
      </c>
    </row>
    <row r="140" customFormat="false" ht="39.75" hidden="false" customHeight="true" outlineLevel="0" collapsed="false">
      <c r="A140" s="57" t="s">
        <v>664</v>
      </c>
      <c r="B140" s="57" t="s">
        <v>228</v>
      </c>
      <c r="C140" s="57" t="str">
        <f aca="false">Flights!$F$9</f>
        <v>MH0089</v>
      </c>
      <c r="D140" s="58" t="n">
        <f aca="false">Flights!$D$9</f>
        <v>46310</v>
      </c>
      <c r="E140" s="57" t="str">
        <f aca="false">Flights!$G$9&amp;"-"&amp;Flights!$H$9</f>
        <v>NRT-KUL</v>
      </c>
      <c r="F140" s="57" t="str">
        <f aca="false">Flights!$K$9</f>
        <v>EY</v>
      </c>
      <c r="G140" s="57" t="s">
        <v>81</v>
      </c>
      <c r="H140" s="57" t="s">
        <v>378</v>
      </c>
      <c r="I140" s="57" t="s">
        <v>394</v>
      </c>
      <c r="J140" s="57" t="s">
        <v>395</v>
      </c>
      <c r="K140" s="67" t="s">
        <v>396</v>
      </c>
      <c r="L140" s="67" t="s">
        <v>382</v>
      </c>
      <c r="M140" s="67"/>
      <c r="N140" s="67" t="s">
        <v>383</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60"/>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open",IF(AND(NOT(OR(LEN(AZ140)&lt;15,ISNUMBER(MATCH(AZ140,L_Placeholder,0)))),BK140=0,NOT(OR(LEN(AU140)&lt;2,ISNUMBER(MATCH(AU140,L_Placeholder,0)))),NOT(OR(LEN(AX140)&lt;2,ISNUMBER(MATCH(AX140,L_Placeholder,0)))),TRIM(AE140)&lt;&gt;TRIM(T140)),"N/A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missing",IF(OR(OR(LEN(AU140)&lt;2,ISNUMBER(MATCH(AU140,L_Placeholder,0))),BR140&lt;3),"INVALID – PIC missing or not a named person (a role such as QA / CSM is not a name)",IF(OR(LEN(AV140)&lt;2,ISNUMBER(MATCH(AV140,L_Placeholder,0))),"INVALID – result / assessment missing",IF(OR(OR(LEN(AW140)&lt;3,ISNUMBER(MATCH(AW140,L_Placeholder,0))),SUMPRODUCT(--ISNUMBER(SEARCH(" "&amp;L_EvidencePhrase&amp;" ",BD140)))&gt;0,BI140=1),"INVALID – evidence missing, placeholder or not yet on file",IF(ISNA(MATCH(TRIM(S140),L_EvidenceType,0)),"INVALID – choose the evidence type from the list (column S)",IF(BL140=0,"INVALID – evidence ID must be the record's ID only (e.g. SF-2210, IMG_2231, 1045521), or a link / path for links",IF(OR(OR(LEN(AX140)&lt;2,ISNUMBER(MATCH(AX140,L_Placeholder,0))),BS140&lt;3),"INVALID – verifier missing or not a named person (a role such as QA / CSM is not a name)",IF(OR(AX140=AU140,AND(LEN(AU140)&gt;=4,ISNUMBER(SEARCH(AU140,AX140))),AND(LEN(AX140)&gt;=4,ISNUMBER(SEARCH(AX140,AU140)))),"INVALID – verifier must be a different, named person (not the PIC or a role)",IF(BH140=1,"INVALID – result not yet available (awaiting / TBC)",IF(BV140=1,"INVALID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future",IF(AND(ISNUMBER(BY140),AG140&lt;BY140),IF(H140="Physical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")))/(LEN(L_PendNeg)+1))+SUMPRODUCT((LEN(BC140)-LEN(SUBSTITUTE(BC140," "&amp;L_PendPrep&amp;" "," ")))/(LEN(L_PendPrep)+1)),1,0),1)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")))/(LEN(L_PendNeg)+1))+SUMPRODUCT((LEN(BE140)-LEN(SUBSTITUTE(BE140," "&amp;L_PendPrep&amp;" "," ")))/(LEN(L_PendPrep)+1)),1,0),1)</f>
        <v>0</v>
      </c>
      <c r="BK140" s="61" t="n">
        <f aca="false">IFERROR(IF(SUMPRODUCT((LEN(BF140)-LEN(SUBSTITUTE(BF140," "&amp;L_PendStrict&amp;" "," ")))/(LEN(L_PendStrict)+1))&gt;SUMPRODUCT((LEN(BF140)-LEN(SUBSTITUTE(BF140," "&amp;L_PendNeg&amp;" "," ")))/(LEN(L_PendNeg)+1)),1,0),1)</f>
        <v>0</v>
      </c>
      <c r="BL140" s="61" t="n">
        <f aca="false">IF(ISNA(MATCH(TRIM(S140),L_EvidenceType,0)),0,BZ140)</f>
        <v>0</v>
      </c>
      <c r="BM140" s="61" t="str">
        <f aca="false">SUBSTITUTE(SUBSTITUTE(SUBSTITUTE(SUBSTITUTE(SUBSTITUTE(SUBSTITUTE(SUBSTITUTE(SUBSTITUTE(SUBSTITUTE(LOWER(Z140&amp;""),"1","0"),"2","0"),"3","0"),"4","0"),"5","0"),"6","0"),"7","0"),"8","0"),"9","0")</f>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140,"jan",""),"feb",""),"mar",""),"apr",""),"may",""),"jun",""),"jul",""),"aug",""),"sep",""),"oct",""),"nov",""),"dec",""),"hrs",""),"hr",""),"lt",""),"utc",""),"am",""),"pm",""),"rev",""),"ver",""),"b","a"),"c","a"),"d","a"),"e","a"),"f","a"),"g","a"),"h","a"),"i","a"),"j","a"),"k","a"),"l","a"),"m","a"),"n","a"),"o","a"),"p","a"),"q","a"),"r","a"),"s","a"),"t","a"),"u","a"),"v","a"),"w","a"),"x","a"),"y","a"),"z","a")</f>
        <v/>
      </c>
      <c r="BO140" s="61" t="str">
        <f aca="false">SUBSTITUTE(SUBSTITUTE(SUBSTITUTE(SUBSTITUTE(SUBSTITUTE(SUBSTITUTE(SUBSTITUTE(SUBSTITUTE(SUBSTITUTE(LOWER(W140&amp;""),"1","0"),"2","0"),"3","0"),"4","0"),"5","0"),"6","0"),"7","0"),"8","0"),"9","0")</f>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c>
      <c r="BQ140" s="61" t="n">
        <f aca="false">IFERROR(IF(AND(ISERROR(SEARCH(" mh"," "&amp;LOWER(W140))),ISNA(MATCH(LEFT(TRIM(BP140),255),{"0000a","000a","00a","0000aa","000aa","00.00.0000","00/00/0000","00-00-0000","0000-00-00","00.00.00","00/00/00","00-00-00","0.00.0000","0/00/0000","0-00-0000"},0)),OR(SUMPRODUCT(--ISNUMBER(SEARCH({"a0","a-0","a_0","a/0","a.0","a#0","0a","0-a","0_a","0/a"},BP140)))&gt;0,ISNUMBER(SEARCH("000000",BP140)))),1,0),0)</f>
        <v>0</v>
      </c>
      <c r="BR1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140,"supervisor",""),"inspector",""),"controller",""),"executive",""),"catering",""),"manager",""),"officer",""),"caterer",""),"station",""),"captain",""),"verified",""),"verifier",""),"checked",""),"senior",""),"leader",""),"cabin",""),"staff",""),"crew",""),"team",""),"duty",""),"lead",""),"head",""),"chef",""),"pasb",""),"mcat",""),"magcs",""),"qaqc",""),"ccic",""),"cic",""),"csm",""),"ops",""),"pic",""),"self",""),"qa",""),"qc",""),"by",""),"sr",""))</f>
        <v>0</v>
      </c>
      <c r="BS1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140,"supervisor",""),"inspector",""),"controller",""),"executive",""),"catering",""),"manager",""),"officer",""),"caterer",""),"station",""),"captain",""),"verified",""),"verifier",""),"checked",""),"senior",""),"leader",""),"cabin",""),"staff",""),"crew",""),"team",""),"duty",""),"lead",""),"head",""),"chef",""),"pasb",""),"mcat",""),"magcs",""),"qaqc",""),"ccic",""),"cic",""),"csm",""),"ops",""),"pic",""),"self",""),"qa",""),"qc",""),"by",""),"sr",""))</f>
        <v>0</v>
      </c>
      <c r="BT140" s="61"/>
      <c r="BU140" s="61"/>
      <c r="BV140" s="61" t="n">
        <f aca="false">0</f>
        <v>0</v>
      </c>
      <c r="BW140" s="61"/>
      <c r="BX140" s="61"/>
      <c r="BY140" s="62" t="n">
        <f aca="false">Q140-T7EarlyD*24/24</f>
        <v>46289.0451388889</v>
      </c>
      <c r="BZ140" s="61" t="n">
        <f aca="false">IFERROR(IF(IF(TRIM(S140)="Link / file path",AND(LEN(TRIM(Z140))&gt;=5,SUMPRODUCT(--ISNUMBER(SEARCH({"http","www.","\\",":\",".pdf",".jpg",".jpeg",".png",".heic",".xls",".doc",".msg",".eml",".ppt",".txt",".zip"},Z140)))&gt;0),AND(ISERROR(FIND(" ",TRIM(Z140))),NOT(OR(LOWER(TRIM(Z140))=LOWER(Flights!$F$9),AND(LEFT(LOWER(TRIM(Z140)),2)="mh",(LEN(BN140)-LEN(SUBSTITUTE(BN140,"a","")))&lt;=2))),NOT(ISNUMBER(MATCH(LEFT(BN140,255),{"0000a","000a","00a","0000aa","000aa","00.00.0000","00/00/0000","00-00-0000","0000-00-00","00.00.00","00/00/00","00-00-00","0.00.0000","0/00/0000","0-00-0000"},0))),OR(AND((LEN(BN140)-LEN(SUBSTITUTE(BN140,"a","")))&gt;=1,(LEN(BN140)-LEN(SUBSTITUTE(BN140,"0","")))&gt;=2,SUMPRODUCT(--ISNUMBER(SEARCH({"a0","a-0","a_0","a/0","a.0","a#0","0a","0-a","0_a","0/a"},BN140)))&gt;0),AND((LEN(BN140)-LEN(SUBSTITUTE(BN140,"a","")))=0,(LEN(BN140)-LEN(SUBSTITUTE(BN140,"0","")))&gt;=5)))),1,0),0)</f>
        <v>0</v>
      </c>
    </row>
    <row r="141" customFormat="false" ht="39.75" hidden="false" customHeight="true" outlineLevel="0" collapsed="false">
      <c r="A141" s="57" t="s">
        <v>665</v>
      </c>
      <c r="B141" s="57" t="s">
        <v>228</v>
      </c>
      <c r="C141" s="57" t="str">
        <f aca="false">Flights!$F$9</f>
        <v>MH0089</v>
      </c>
      <c r="D141" s="58" t="n">
        <f aca="false">Flights!$D$9</f>
        <v>46310</v>
      </c>
      <c r="E141" s="57" t="str">
        <f aca="false">Flights!$G$9&amp;"-"&amp;Flights!$H$9</f>
        <v>NRT-KUL</v>
      </c>
      <c r="F141" s="57" t="str">
        <f aca="false">Flights!$K$9</f>
        <v>EY</v>
      </c>
      <c r="G141" s="57" t="s">
        <v>81</v>
      </c>
      <c r="H141" s="57" t="s">
        <v>378</v>
      </c>
      <c r="I141" s="57" t="s">
        <v>398</v>
      </c>
      <c r="J141" s="57" t="s">
        <v>399</v>
      </c>
      <c r="K141" s="67" t="s">
        <v>400</v>
      </c>
      <c r="L141" s="67" t="s">
        <v>382</v>
      </c>
      <c r="M141" s="67"/>
      <c r="N141" s="67" t="s">
        <v>383</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60"/>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open",IF(AND(NOT(OR(LEN(AZ141)&lt;15,ISNUMBER(MATCH(AZ141,L_Placeholder,0)))),BK141=0,NOT(OR(LEN(AU141)&lt;2,ISNUMBER(MATCH(AU141,L_Placeholder,0)))),NOT(OR(LEN(AX141)&lt;2,ISNUMBER(MATCH(AX141,L_Placeholder,0)))),TRIM(AE141)&lt;&gt;TRIM(T141)),"N/A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missing",IF(OR(OR(LEN(AU141)&lt;2,ISNUMBER(MATCH(AU141,L_Placeholder,0))),BR141&lt;3),"INVALID – PIC missing or not a named person (a role such as QA / CSM is not a name)",IF(OR(LEN(AV141)&lt;2,ISNUMBER(MATCH(AV141,L_Placeholder,0))),"INVALID – result / assessment missing",IF(OR(OR(LEN(AW141)&lt;3,ISNUMBER(MATCH(AW141,L_Placeholder,0))),SUMPRODUCT(--ISNUMBER(SEARCH(" "&amp;L_EvidencePhrase&amp;" ",BD141)))&gt;0,BI141=1),"INVALID – evidence missing, placeholder or not yet on file",IF(ISNA(MATCH(TRIM(S141),L_EvidenceType,0)),"INVALID – choose the evidence type from the list (column S)",IF(BL141=0,"INVALID – evidence ID must be the record's ID only (e.g. SF-2210, IMG_2231, 1045521), or a link / path for links",IF(OR(OR(LEN(AX141)&lt;2,ISNUMBER(MATCH(AX141,L_Placeholder,0))),BS141&lt;3),"INVALID – verifier missing or not a named person (a role such as QA / CSM is not a name)",IF(OR(AX141=AU141,AND(LEN(AU141)&gt;=4,ISNUMBER(SEARCH(AU141,AX141))),AND(LEN(AX141)&gt;=4,ISNUMBER(SEARCH(AX141,AU141)))),"INVALID – verifier must be a different, named person (not the PIC or a role)",IF(BH141=1,"INVALID – result not yet available (awaiting / TBC)",IF(BV141=1,"INVALID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future",IF(AND(ISNUMBER(BY141),AG141&lt;BY141),IF(H141="Physical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")))/(LEN(L_PendNeg)+1))+SUMPRODUCT((LEN(BC141)-LEN(SUBSTITUTE(BC141," "&amp;L_PendPrep&amp;" "," ")))/(LEN(L_PendPrep)+1)),1,0),1)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")))/(LEN(L_PendNeg)+1))+SUMPRODUCT((LEN(BE141)-LEN(SUBSTITUTE(BE141," "&amp;L_PendPrep&amp;" "," ")))/(LEN(L_PendPrep)+1)),1,0),1)</f>
        <v>0</v>
      </c>
      <c r="BK141" s="61" t="n">
        <f aca="false">IFERROR(IF(SUMPRODUCT((LEN(BF141)-LEN(SUBSTITUTE(BF141," "&amp;L_PendStrict&amp;" "," ")))/(LEN(L_PendStrict)+1))&gt;SUMPRODUCT((LEN(BF141)-LEN(SUBSTITUTE(BF141," "&amp;L_PendNeg&amp;" "," ")))/(LEN(L_PendNeg)+1)),1,0),1)</f>
        <v>0</v>
      </c>
      <c r="BL141" s="61" t="n">
        <f aca="false">IF(ISNA(MATCH(TRIM(S141),L_EvidenceType,0)),0,BZ141)</f>
        <v>0</v>
      </c>
      <c r="BM141" s="61" t="str">
        <f aca="false">SUBSTITUTE(SUBSTITUTE(SUBSTITUTE(SUBSTITUTE(SUBSTITUTE(SUBSTITUTE(SUBSTITUTE(SUBSTITUTE(SUBSTITUTE(LOWER(Z141&amp;""),"1","0"),"2","0"),"3","0"),"4","0"),"5","0"),"6","0"),"7","0"),"8","0"),"9","0")</f>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141,"jan",""),"feb",""),"mar",""),"apr",""),"may",""),"jun",""),"jul",""),"aug",""),"sep",""),"oct",""),"nov",""),"dec",""),"hrs",""),"hr",""),"lt",""),"utc",""),"am",""),"pm",""),"rev",""),"ver",""),"b","a"),"c","a"),"d","a"),"e","a"),"f","a"),"g","a"),"h","a"),"i","a"),"j","a"),"k","a"),"l","a"),"m","a"),"n","a"),"o","a"),"p","a"),"q","a"),"r","a"),"s","a"),"t","a"),"u","a"),"v","a"),"w","a"),"x","a"),"y","a"),"z","a")</f>
        <v/>
      </c>
      <c r="BO141" s="61" t="str">
        <f aca="false">SUBSTITUTE(SUBSTITUTE(SUBSTITUTE(SUBSTITUTE(SUBSTITUTE(SUBSTITUTE(SUBSTITUTE(SUBSTITUTE(SUBSTITUTE(LOWER(W141&amp;""),"1","0"),"2","0"),"3","0"),"4","0"),"5","0"),"6","0"),"7","0"),"8","0"),"9","0")</f>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c>
      <c r="BQ141" s="61" t="n">
        <f aca="false">IFERROR(IF(AND(ISERROR(SEARCH(" mh"," "&amp;LOWER(W141))),ISNA(MATCH(LEFT(TRIM(BP141),255),{"0000a","000a","00a","0000aa","000aa","00.00.0000","00/00/0000","00-00-0000","0000-00-00","00.00.00","00/00/00","00-00-00","0.00.0000","0/00/0000","0-00-0000"},0)),OR(SUMPRODUCT(--ISNUMBER(SEARCH({"a0","a-0","a_0","a/0","a.0","a#0","0a","0-a","0_a","0/a"},BP141)))&gt;0,ISNUMBER(SEARCH("000000",BP141)))),1,0),0)</f>
        <v>0</v>
      </c>
      <c r="BR1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141,"supervisor",""),"inspector",""),"controller",""),"executive",""),"catering",""),"manager",""),"officer",""),"caterer",""),"station",""),"captain",""),"verified",""),"verifier",""),"checked",""),"senior",""),"leader",""),"cabin",""),"staff",""),"crew",""),"team",""),"duty",""),"lead",""),"head",""),"chef",""),"pasb",""),"mcat",""),"magcs",""),"qaqc",""),"ccic",""),"cic",""),"csm",""),"ops",""),"pic",""),"self",""),"qa",""),"qc",""),"by",""),"sr",""))</f>
        <v>0</v>
      </c>
      <c r="BS1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141,"supervisor",""),"inspector",""),"controller",""),"executive",""),"catering",""),"manager",""),"officer",""),"caterer",""),"station",""),"captain",""),"verified",""),"verifier",""),"checked",""),"senior",""),"leader",""),"cabin",""),"staff",""),"crew",""),"team",""),"duty",""),"lead",""),"head",""),"chef",""),"pasb",""),"mcat",""),"magcs",""),"qaqc",""),"ccic",""),"cic",""),"csm",""),"ops",""),"pic",""),"self",""),"qa",""),"qc",""),"by",""),"sr",""))</f>
        <v>0</v>
      </c>
      <c r="BT141" s="61"/>
      <c r="BU141" s="61"/>
      <c r="BV141" s="61" t="n">
        <f aca="false">0</f>
        <v>0</v>
      </c>
      <c r="BW141" s="61"/>
      <c r="BX141" s="61"/>
      <c r="BY141" s="62" t="n">
        <f aca="false">Q141-T7EarlyD*24/24</f>
        <v>46289.0451388889</v>
      </c>
      <c r="BZ141" s="61" t="n">
        <f aca="false">IFERROR(IF(IF(TRIM(S141)="Link / file path",AND(LEN(TRIM(Z141))&gt;=5,SUMPRODUCT(--ISNUMBER(SEARCH({"http","www.","\\",":\",".pdf",".jpg",".jpeg",".png",".heic",".xls",".doc",".msg",".eml",".ppt",".txt",".zip"},Z141)))&gt;0),AND(ISERROR(FIND(" ",TRIM(Z141))),NOT(OR(LOWER(TRIM(Z141))=LOWER(Flights!$F$9),AND(LEFT(LOWER(TRIM(Z141)),2)="mh",(LEN(BN141)-LEN(SUBSTITUTE(BN141,"a","")))&lt;=2))),NOT(ISNUMBER(MATCH(LEFT(BN141,255),{"0000a","000a","00a","0000aa","000aa","00.00.0000","00/00/0000","00-00-0000","0000-00-00","00.00.00","00/00/00","00-00-00","0.00.0000","0/00/0000","0-00-0000"},0))),OR(AND((LEN(BN141)-LEN(SUBSTITUTE(BN141,"a","")))&gt;=1,(LEN(BN141)-LEN(SUBSTITUTE(BN141,"0","")))&gt;=2,SUMPRODUCT(--ISNUMBER(SEARCH({"a0","a-0","a_0","a/0","a.0","a#0","0a","0-a","0_a","0/a"},BN141)))&gt;0),AND((LEN(BN141)-LEN(SUBSTITUTE(BN141,"a","")))=0,(LEN(BN141)-LEN(SUBSTITUTE(BN141,"0","")))&gt;=5)))),1,0),0)</f>
        <v>0</v>
      </c>
    </row>
    <row r="142" customFormat="false" ht="39.75" hidden="false" customHeight="true" outlineLevel="0" collapsed="false">
      <c r="A142" s="57" t="s">
        <v>666</v>
      </c>
      <c r="B142" s="57" t="s">
        <v>228</v>
      </c>
      <c r="C142" s="57" t="str">
        <f aca="false">Flights!$F$9</f>
        <v>MH0089</v>
      </c>
      <c r="D142" s="58" t="n">
        <f aca="false">Flights!$D$9</f>
        <v>46310</v>
      </c>
      <c r="E142" s="57" t="str">
        <f aca="false">Flights!$G$9&amp;"-"&amp;Flights!$H$9</f>
        <v>NRT-KUL</v>
      </c>
      <c r="F142" s="57" t="str">
        <f aca="false">Flights!$K$9</f>
        <v>EY</v>
      </c>
      <c r="G142" s="57" t="s">
        <v>81</v>
      </c>
      <c r="H142" s="57" t="s">
        <v>378</v>
      </c>
      <c r="I142" s="57" t="s">
        <v>398</v>
      </c>
      <c r="J142" s="57" t="s">
        <v>402</v>
      </c>
      <c r="K142" s="67" t="s">
        <v>403</v>
      </c>
      <c r="L142" s="67" t="s">
        <v>382</v>
      </c>
      <c r="M142" s="67"/>
      <c r="N142" s="67" t="s">
        <v>383</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60"/>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open",IF(AND(NOT(OR(LEN(AZ142)&lt;15,ISNUMBER(MATCH(AZ142,L_Placeholder,0)))),BK142=0,NOT(OR(LEN(AU142)&lt;2,ISNUMBER(MATCH(AU142,L_Placeholder,0)))),NOT(OR(LEN(AX142)&lt;2,ISNUMBER(MATCH(AX142,L_Placeholder,0)))),TRIM(AE142)&lt;&gt;TRIM(T142)),"N/A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missing",IF(OR(OR(LEN(AU142)&lt;2,ISNUMBER(MATCH(AU142,L_Placeholder,0))),BR142&lt;3),"INVALID – PIC missing or not a named person (a role such as QA / CSM is not a name)",IF(OR(LEN(AV142)&lt;2,ISNUMBER(MATCH(AV142,L_Placeholder,0))),"INVALID – result / assessment missing",IF(OR(OR(LEN(AW142)&lt;3,ISNUMBER(MATCH(AW142,L_Placeholder,0))),SUMPRODUCT(--ISNUMBER(SEARCH(" "&amp;L_EvidencePhrase&amp;" ",BD142)))&gt;0,BI142=1),"INVALID – evidence missing, placeholder or not yet on file",IF(ISNA(MATCH(TRIM(S142),L_EvidenceType,0)),"INVALID – choose the evidence type from the list (column S)",IF(BL142=0,"INVALID – evidence ID must be the record's ID only (e.g. SF-2210, IMG_2231, 1045521), or a link / path for links",IF(OR(OR(LEN(AX142)&lt;2,ISNUMBER(MATCH(AX142,L_Placeholder,0))),BS142&lt;3),"INVALID – verifier missing or not a named person (a role such as QA / CSM is not a name)",IF(OR(AX142=AU142,AND(LEN(AU142)&gt;=4,ISNUMBER(SEARCH(AU142,AX142))),AND(LEN(AX142)&gt;=4,ISNUMBER(SEARCH(AX142,AU142)))),"INVALID – verifier must be a different, named person (not the PIC or a role)",IF(BH142=1,"INVALID – result not yet available (awaiting / TBC)",IF(BV142=1,"INVALID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future",IF(AND(ISNUMBER(BY142),AG142&lt;BY142),IF(H142="Physical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")))/(LEN(L_PendNeg)+1))+SUMPRODUCT((LEN(BC142)-LEN(SUBSTITUTE(BC142," "&amp;L_PendPrep&amp;" "," ")))/(LEN(L_PendPrep)+1)),1,0),1)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")))/(LEN(L_PendNeg)+1))+SUMPRODUCT((LEN(BE142)-LEN(SUBSTITUTE(BE142," "&amp;L_PendPrep&amp;" "," ")))/(LEN(L_PendPrep)+1)),1,0),1)</f>
        <v>0</v>
      </c>
      <c r="BK142" s="61" t="n">
        <f aca="false">IFERROR(IF(SUMPRODUCT((LEN(BF142)-LEN(SUBSTITUTE(BF142," "&amp;L_PendStrict&amp;" "," ")))/(LEN(L_PendStrict)+1))&gt;SUMPRODUCT((LEN(BF142)-LEN(SUBSTITUTE(BF142," "&amp;L_PendNeg&amp;" "," ")))/(LEN(L_PendNeg)+1)),1,0),1)</f>
        <v>0</v>
      </c>
      <c r="BL142" s="61" t="n">
        <f aca="false">IF(ISNA(MATCH(TRIM(S142),L_EvidenceType,0)),0,BZ142)</f>
        <v>0</v>
      </c>
      <c r="BM142" s="61" t="str">
        <f aca="false">SUBSTITUTE(SUBSTITUTE(SUBSTITUTE(SUBSTITUTE(SUBSTITUTE(SUBSTITUTE(SUBSTITUTE(SUBSTITUTE(SUBSTITUTE(LOWER(Z142&amp;""),"1","0"),"2","0"),"3","0"),"4","0"),"5","0"),"6","0"),"7","0"),"8","0"),"9","0")</f>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142,"jan",""),"feb",""),"mar",""),"apr",""),"may",""),"jun",""),"jul",""),"aug",""),"sep",""),"oct",""),"nov",""),"dec",""),"hrs",""),"hr",""),"lt",""),"utc",""),"am",""),"pm",""),"rev",""),"ver",""),"b","a"),"c","a"),"d","a"),"e","a"),"f","a"),"g","a"),"h","a"),"i","a"),"j","a"),"k","a"),"l","a"),"m","a"),"n","a"),"o","a"),"p","a"),"q","a"),"r","a"),"s","a"),"t","a"),"u","a"),"v","a"),"w","a"),"x","a"),"y","a"),"z","a")</f>
        <v/>
      </c>
      <c r="BO142" s="61" t="str">
        <f aca="false">SUBSTITUTE(SUBSTITUTE(SUBSTITUTE(SUBSTITUTE(SUBSTITUTE(SUBSTITUTE(SUBSTITUTE(SUBSTITUTE(SUBSTITUTE(LOWER(W142&amp;""),"1","0"),"2","0"),"3","0"),"4","0"),"5","0"),"6","0"),"7","0"),"8","0"),"9","0")</f>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c>
      <c r="BQ142" s="61" t="n">
        <f aca="false">IFERROR(IF(AND(ISERROR(SEARCH(" mh"," "&amp;LOWER(W142))),ISNA(MATCH(LEFT(TRIM(BP142),255),{"0000a","000a","00a","0000aa","000aa","00.00.0000","00/00/0000","00-00-0000","0000-00-00","00.00.00","00/00/00","00-00-00","0.00.0000","0/00/0000","0-00-0000"},0)),OR(SUMPRODUCT(--ISNUMBER(SEARCH({"a0","a-0","a_0","a/0","a.0","a#0","0a","0-a","0_a","0/a"},BP142)))&gt;0,ISNUMBER(SEARCH("000000",BP142)))),1,0),0)</f>
        <v>0</v>
      </c>
      <c r="BR1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142,"supervisor",""),"inspector",""),"controller",""),"executive",""),"catering",""),"manager",""),"officer",""),"caterer",""),"station",""),"captain",""),"verified",""),"verifier",""),"checked",""),"senior",""),"leader",""),"cabin",""),"staff",""),"crew",""),"team",""),"duty",""),"lead",""),"head",""),"chef",""),"pasb",""),"mcat",""),"magcs",""),"qaqc",""),"ccic",""),"cic",""),"csm",""),"ops",""),"pic",""),"self",""),"qa",""),"qc",""),"by",""),"sr",""))</f>
        <v>0</v>
      </c>
      <c r="BS1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142,"supervisor",""),"inspector",""),"controller",""),"executive",""),"catering",""),"manager",""),"officer",""),"caterer",""),"station",""),"captain",""),"verified",""),"verifier",""),"checked",""),"senior",""),"leader",""),"cabin",""),"staff",""),"crew",""),"team",""),"duty",""),"lead",""),"head",""),"chef",""),"pasb",""),"mcat",""),"magcs",""),"qaqc",""),"ccic",""),"cic",""),"csm",""),"ops",""),"pic",""),"self",""),"qa",""),"qc",""),"by",""),"sr",""))</f>
        <v>0</v>
      </c>
      <c r="BT142" s="61"/>
      <c r="BU142" s="61"/>
      <c r="BV142" s="61" t="n">
        <f aca="false">0</f>
        <v>0</v>
      </c>
      <c r="BW142" s="61"/>
      <c r="BX142" s="61"/>
      <c r="BY142" s="62" t="n">
        <f aca="false">Q142-T7EarlyD*24/24</f>
        <v>46289.0451388889</v>
      </c>
      <c r="BZ142" s="61" t="n">
        <f aca="false">IFERROR(IF(IF(TRIM(S142)="Link / file path",AND(LEN(TRIM(Z142))&gt;=5,SUMPRODUCT(--ISNUMBER(SEARCH({"http","www.","\\",":\",".pdf",".jpg",".jpeg",".png",".heic",".xls",".doc",".msg",".eml",".ppt",".txt",".zip"},Z142)))&gt;0),AND(ISERROR(FIND(" ",TRIM(Z142))),NOT(OR(LOWER(TRIM(Z142))=LOWER(Flights!$F$9),AND(LEFT(LOWER(TRIM(Z142)),2)="mh",(LEN(BN142)-LEN(SUBSTITUTE(BN142,"a","")))&lt;=2))),NOT(ISNUMBER(MATCH(LEFT(BN142,255),{"0000a","000a","00a","0000aa","000aa","00.00.0000","00/00/0000","00-00-0000","0000-00-00","00.00.00","00/00/00","00-00-00","0.00.0000","0/00/0000","0-00-0000"},0))),OR(AND((LEN(BN142)-LEN(SUBSTITUTE(BN142,"a","")))&gt;=1,(LEN(BN142)-LEN(SUBSTITUTE(BN142,"0","")))&gt;=2,SUMPRODUCT(--ISNUMBER(SEARCH({"a0","a-0","a_0","a/0","a.0","a#0","0a","0-a","0_a","0/a"},BN142)))&gt;0),AND((LEN(BN142)-LEN(SUBSTITUTE(BN142,"a","")))=0,(LEN(BN142)-LEN(SUBSTITUTE(BN142,"0","")))&gt;=5)))),1,0),0)</f>
        <v>0</v>
      </c>
    </row>
    <row r="143" customFormat="false" ht="39.75" hidden="false" customHeight="true" outlineLevel="0" collapsed="false">
      <c r="A143" s="57" t="s">
        <v>667</v>
      </c>
      <c r="B143" s="57" t="s">
        <v>228</v>
      </c>
      <c r="C143" s="57" t="str">
        <f aca="false">Flights!$F$9</f>
        <v>MH0089</v>
      </c>
      <c r="D143" s="58" t="n">
        <f aca="false">Flights!$D$9</f>
        <v>46310</v>
      </c>
      <c r="E143" s="57" t="str">
        <f aca="false">Flights!$G$9&amp;"-"&amp;Flights!$H$9</f>
        <v>NRT-KUL</v>
      </c>
      <c r="F143" s="57" t="str">
        <f aca="false">Flights!$K$9</f>
        <v>EY</v>
      </c>
      <c r="G143" s="57" t="s">
        <v>81</v>
      </c>
      <c r="H143" s="57" t="s">
        <v>378</v>
      </c>
      <c r="I143" s="57" t="s">
        <v>405</v>
      </c>
      <c r="J143" s="57" t="s">
        <v>406</v>
      </c>
      <c r="K143" s="67" t="s">
        <v>407</v>
      </c>
      <c r="L143" s="67" t="s">
        <v>382</v>
      </c>
      <c r="M143" s="67"/>
      <c r="N143" s="67" t="s">
        <v>383</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60"/>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open",IF(AND(NOT(OR(LEN(AZ143)&lt;15,ISNUMBER(MATCH(AZ143,L_Placeholder,0)))),BK143=0,NOT(OR(LEN(AU143)&lt;2,ISNUMBER(MATCH(AU143,L_Placeholder,0)))),NOT(OR(LEN(AX143)&lt;2,ISNUMBER(MATCH(AX143,L_Placeholder,0)))),TRIM(AE143)&lt;&gt;TRIM(T143)),"N/A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missing",IF(OR(OR(LEN(AU143)&lt;2,ISNUMBER(MATCH(AU143,L_Placeholder,0))),BR143&lt;3),"INVALID – PIC missing or not a named person (a role such as QA / CSM is not a name)",IF(OR(LEN(AV143)&lt;2,ISNUMBER(MATCH(AV143,L_Placeholder,0))),"INVALID – result / assessment missing",IF(OR(OR(LEN(AW143)&lt;3,ISNUMBER(MATCH(AW143,L_Placeholder,0))),SUMPRODUCT(--ISNUMBER(SEARCH(" "&amp;L_EvidencePhrase&amp;" ",BD143)))&gt;0,BI143=1),"INVALID – evidence missing, placeholder or not yet on file",IF(ISNA(MATCH(TRIM(S143),L_EvidenceType,0)),"INVALID – choose the evidence type from the list (column S)",IF(BL143=0,"INVALID – evidence ID must be the record's ID only (e.g. SF-2210, IMG_2231, 1045521), or a link / path for links",IF(OR(OR(LEN(AX143)&lt;2,ISNUMBER(MATCH(AX143,L_Placeholder,0))),BS143&lt;3),"INVALID – verifier missing or not a named person (a role such as QA / CSM is not a name)",IF(OR(AX143=AU143,AND(LEN(AU143)&gt;=4,ISNUMBER(SEARCH(AU143,AX143))),AND(LEN(AX143)&gt;=4,ISNUMBER(SEARCH(AX143,AU143)))),"INVALID – verifier must be a different, named person (not the PIC or a role)",IF(BH143=1,"INVALID – result not yet available (awaiting / TBC)",IF(BV143=1,"INVALID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future",IF(AND(ISNUMBER(BY143),AG143&lt;BY143),IF(H143="Physical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")))/(LEN(L_PendNeg)+1))+SUMPRODUCT((LEN(BC143)-LEN(SUBSTITUTE(BC143," "&amp;L_PendPrep&amp;" "," ")))/(LEN(L_PendPrep)+1)),1,0),1)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")))/(LEN(L_PendNeg)+1))+SUMPRODUCT((LEN(BE143)-LEN(SUBSTITUTE(BE143," "&amp;L_PendPrep&amp;" "," ")))/(LEN(L_PendPrep)+1)),1,0),1)</f>
        <v>0</v>
      </c>
      <c r="BK143" s="61" t="n">
        <f aca="false">IFERROR(IF(SUMPRODUCT((LEN(BF143)-LEN(SUBSTITUTE(BF143," "&amp;L_PendStrict&amp;" "," ")))/(LEN(L_PendStrict)+1))&gt;SUMPRODUCT((LEN(BF143)-LEN(SUBSTITUTE(BF143," "&amp;L_PendNeg&amp;" "," ")))/(LEN(L_PendNeg)+1)),1,0),1)</f>
        <v>0</v>
      </c>
      <c r="BL143" s="61" t="n">
        <f aca="false">IF(ISNA(MATCH(TRIM(S143),L_EvidenceType,0)),0,BZ143)</f>
        <v>0</v>
      </c>
      <c r="BM143" s="61" t="str">
        <f aca="false">SUBSTITUTE(SUBSTITUTE(SUBSTITUTE(SUBSTITUTE(SUBSTITUTE(SUBSTITUTE(SUBSTITUTE(SUBSTITUTE(SUBSTITUTE(LOWER(Z143&amp;""),"1","0"),"2","0"),"3","0"),"4","0"),"5","0"),"6","0"),"7","0"),"8","0"),"9","0")</f>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143,"jan",""),"feb",""),"mar",""),"apr",""),"may",""),"jun",""),"jul",""),"aug",""),"sep",""),"oct",""),"nov",""),"dec",""),"hrs",""),"hr",""),"lt",""),"utc",""),"am",""),"pm",""),"rev",""),"ver",""),"b","a"),"c","a"),"d","a"),"e","a"),"f","a"),"g","a"),"h","a"),"i","a"),"j","a"),"k","a"),"l","a"),"m","a"),"n","a"),"o","a"),"p","a"),"q","a"),"r","a"),"s","a"),"t","a"),"u","a"),"v","a"),"w","a"),"x","a"),"y","a"),"z","a")</f>
        <v/>
      </c>
      <c r="BO143" s="61" t="str">
        <f aca="false">SUBSTITUTE(SUBSTITUTE(SUBSTITUTE(SUBSTITUTE(SUBSTITUTE(SUBSTITUTE(SUBSTITUTE(SUBSTITUTE(SUBSTITUTE(LOWER(W143&amp;""),"1","0"),"2","0"),"3","0"),"4","0"),"5","0"),"6","0"),"7","0"),"8","0"),"9","0")</f>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c>
      <c r="BQ143" s="61" t="n">
        <f aca="false">IFERROR(IF(AND(ISERROR(SEARCH(" mh"," "&amp;LOWER(W143))),ISNA(MATCH(LEFT(TRIM(BP143),255),{"0000a","000a","00a","0000aa","000aa","00.00.0000","00/00/0000","00-00-0000","0000-00-00","00.00.00","00/00/00","00-00-00","0.00.0000","0/00/0000","0-00-0000"},0)),OR(SUMPRODUCT(--ISNUMBER(SEARCH({"a0","a-0","a_0","a/0","a.0","a#0","0a","0-a","0_a","0/a"},BP143)))&gt;0,ISNUMBER(SEARCH("000000",BP143)))),1,0),0)</f>
        <v>0</v>
      </c>
      <c r="BR1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143,"supervisor",""),"inspector",""),"controller",""),"executive",""),"catering",""),"manager",""),"officer",""),"caterer",""),"station",""),"captain",""),"verified",""),"verifier",""),"checked",""),"senior",""),"leader",""),"cabin",""),"staff",""),"crew",""),"team",""),"duty",""),"lead",""),"head",""),"chef",""),"pasb",""),"mcat",""),"magcs",""),"qaqc",""),"ccic",""),"cic",""),"csm",""),"ops",""),"pic",""),"self",""),"qa",""),"qc",""),"by",""),"sr",""))</f>
        <v>0</v>
      </c>
      <c r="BS1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143,"supervisor",""),"inspector",""),"controller",""),"executive",""),"catering",""),"manager",""),"officer",""),"caterer",""),"station",""),"captain",""),"verified",""),"verifier",""),"checked",""),"senior",""),"leader",""),"cabin",""),"staff",""),"crew",""),"team",""),"duty",""),"lead",""),"head",""),"chef",""),"pasb",""),"mcat",""),"magcs",""),"qaqc",""),"ccic",""),"cic",""),"csm",""),"ops",""),"pic",""),"self",""),"qa",""),"qc",""),"by",""),"sr",""))</f>
        <v>0</v>
      </c>
      <c r="BT143" s="61"/>
      <c r="BU143" s="61"/>
      <c r="BV143" s="61" t="n">
        <f aca="false">0</f>
        <v>0</v>
      </c>
      <c r="BW143" s="61"/>
      <c r="BX143" s="61"/>
      <c r="BY143" s="62" t="n">
        <f aca="false">Q143-T7EarlyD*24/24</f>
        <v>46289.0451388889</v>
      </c>
      <c r="BZ143" s="61" t="n">
        <f aca="false">IFERROR(IF(IF(TRIM(S143)="Link / file path",AND(LEN(TRIM(Z143))&gt;=5,SUMPRODUCT(--ISNUMBER(SEARCH({"http","www.","\\",":\",".pdf",".jpg",".jpeg",".png",".heic",".xls",".doc",".msg",".eml",".ppt",".txt",".zip"},Z143)))&gt;0),AND(ISERROR(FIND(" ",TRIM(Z143))),NOT(OR(LOWER(TRIM(Z143))=LOWER(Flights!$F$9),AND(LEFT(LOWER(TRIM(Z143)),2)="mh",(LEN(BN143)-LEN(SUBSTITUTE(BN143,"a","")))&lt;=2))),NOT(ISNUMBER(MATCH(LEFT(BN143,255),{"0000a","000a","00a","0000aa","000aa","00.00.0000","00/00/0000","00-00-0000","0000-00-00","00.00.00","00/00/00","00-00-00","0.00.0000","0/00/0000","0-00-0000"},0))),OR(AND((LEN(BN143)-LEN(SUBSTITUTE(BN143,"a","")))&gt;=1,(LEN(BN143)-LEN(SUBSTITUTE(BN143,"0","")))&gt;=2,SUMPRODUCT(--ISNUMBER(SEARCH({"a0","a-0","a_0","a/0","a.0","a#0","0a","0-a","0_a","0/a"},BN143)))&gt;0),AND((LEN(BN143)-LEN(SUBSTITUTE(BN143,"a","")))=0,(LEN(BN143)-LEN(SUBSTITUTE(BN143,"0","")))&gt;=5)))),1,0),0)</f>
        <v>0</v>
      </c>
    </row>
    <row r="144" customFormat="false" ht="39.75" hidden="false" customHeight="true" outlineLevel="0" collapsed="false">
      <c r="A144" s="57" t="s">
        <v>668</v>
      </c>
      <c r="B144" s="57" t="s">
        <v>228</v>
      </c>
      <c r="C144" s="57" t="str">
        <f aca="false">Flights!$F$9</f>
        <v>MH0089</v>
      </c>
      <c r="D144" s="58" t="n">
        <f aca="false">Flights!$D$9</f>
        <v>46310</v>
      </c>
      <c r="E144" s="57" t="str">
        <f aca="false">Flights!$G$9&amp;"-"&amp;Flights!$H$9</f>
        <v>NRT-KUL</v>
      </c>
      <c r="F144" s="57" t="str">
        <f aca="false">Flights!$K$9</f>
        <v>EY</v>
      </c>
      <c r="G144" s="57" t="s">
        <v>81</v>
      </c>
      <c r="H144" s="57" t="s">
        <v>378</v>
      </c>
      <c r="I144" s="57" t="s">
        <v>405</v>
      </c>
      <c r="J144" s="57" t="s">
        <v>409</v>
      </c>
      <c r="K144" s="67" t="s">
        <v>407</v>
      </c>
      <c r="L144" s="67" t="s">
        <v>382</v>
      </c>
      <c r="M144" s="67"/>
      <c r="N144" s="67" t="s">
        <v>383</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60"/>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open",IF(AND(NOT(OR(LEN(AZ144)&lt;15,ISNUMBER(MATCH(AZ144,L_Placeholder,0)))),BK144=0,NOT(OR(LEN(AU144)&lt;2,ISNUMBER(MATCH(AU144,L_Placeholder,0)))),NOT(OR(LEN(AX144)&lt;2,ISNUMBER(MATCH(AX144,L_Placeholder,0)))),TRIM(AE144)&lt;&gt;TRIM(T144)),"N/A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missing",IF(OR(OR(LEN(AU144)&lt;2,ISNUMBER(MATCH(AU144,L_Placeholder,0))),BR144&lt;3),"INVALID – PIC missing or not a named person (a role such as QA / CSM is not a name)",IF(OR(LEN(AV144)&lt;2,ISNUMBER(MATCH(AV144,L_Placeholder,0))),"INVALID – result / assessment missing",IF(OR(OR(LEN(AW144)&lt;3,ISNUMBER(MATCH(AW144,L_Placeholder,0))),SUMPRODUCT(--ISNUMBER(SEARCH(" "&amp;L_EvidencePhrase&amp;" ",BD144)))&gt;0,BI144=1),"INVALID – evidence missing, placeholder or not yet on file",IF(ISNA(MATCH(TRIM(S144),L_EvidenceType,0)),"INVALID – choose the evidence type from the list (column S)",IF(BL144=0,"INVALID – evidence ID must be the record's ID only (e.g. SF-2210, IMG_2231, 1045521), or a link / path for links",IF(OR(OR(LEN(AX144)&lt;2,ISNUMBER(MATCH(AX144,L_Placeholder,0))),BS144&lt;3),"INVALID – verifier missing or not a named person (a role such as QA / CSM is not a name)",IF(OR(AX144=AU144,AND(LEN(AU144)&gt;=4,ISNUMBER(SEARCH(AU144,AX144))),AND(LEN(AX144)&gt;=4,ISNUMBER(SEARCH(AX144,AU144)))),"INVALID – verifier must be a different, named person (not the PIC or a role)",IF(BH144=1,"INVALID – result not yet available (awaiting / TBC)",IF(BV144=1,"INVALID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future",IF(AND(ISNUMBER(BY144),AG144&lt;BY144),IF(H144="Physical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")))/(LEN(L_PendNeg)+1))+SUMPRODUCT((LEN(BC144)-LEN(SUBSTITUTE(BC144," "&amp;L_PendPrep&amp;" "," ")))/(LEN(L_PendPrep)+1)),1,0),1)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")))/(LEN(L_PendNeg)+1))+SUMPRODUCT((LEN(BE144)-LEN(SUBSTITUTE(BE144," "&amp;L_PendPrep&amp;" "," ")))/(LEN(L_PendPrep)+1)),1,0),1)</f>
        <v>0</v>
      </c>
      <c r="BK144" s="61" t="n">
        <f aca="false">IFERROR(IF(SUMPRODUCT((LEN(BF144)-LEN(SUBSTITUTE(BF144," "&amp;L_PendStrict&amp;" "," ")))/(LEN(L_PendStrict)+1))&gt;SUMPRODUCT((LEN(BF144)-LEN(SUBSTITUTE(BF144," "&amp;L_PendNeg&amp;" "," ")))/(LEN(L_PendNeg)+1)),1,0),1)</f>
        <v>0</v>
      </c>
      <c r="BL144" s="61" t="n">
        <f aca="false">IF(ISNA(MATCH(TRIM(S144),L_EvidenceType,0)),0,BZ144)</f>
        <v>0</v>
      </c>
      <c r="BM144" s="61" t="str">
        <f aca="false">SUBSTITUTE(SUBSTITUTE(SUBSTITUTE(SUBSTITUTE(SUBSTITUTE(SUBSTITUTE(SUBSTITUTE(SUBSTITUTE(SUBSTITUTE(LOWER(Z144&amp;""),"1","0"),"2","0"),"3","0"),"4","0"),"5","0"),"6","0"),"7","0"),"8","0"),"9","0")</f>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144,"jan",""),"feb",""),"mar",""),"apr",""),"may",""),"jun",""),"jul",""),"aug",""),"sep",""),"oct",""),"nov",""),"dec",""),"hrs",""),"hr",""),"lt",""),"utc",""),"am",""),"pm",""),"rev",""),"ver",""),"b","a"),"c","a"),"d","a"),"e","a"),"f","a"),"g","a"),"h","a"),"i","a"),"j","a"),"k","a"),"l","a"),"m","a"),"n","a"),"o","a"),"p","a"),"q","a"),"r","a"),"s","a"),"t","a"),"u","a"),"v","a"),"w","a"),"x","a"),"y","a"),"z","a")</f>
        <v/>
      </c>
      <c r="BO144" s="61" t="str">
        <f aca="false">SUBSTITUTE(SUBSTITUTE(SUBSTITUTE(SUBSTITUTE(SUBSTITUTE(SUBSTITUTE(SUBSTITUTE(SUBSTITUTE(SUBSTITUTE(LOWER(W144&amp;""),"1","0"),"2","0"),"3","0"),"4","0"),"5","0"),"6","0"),"7","0"),"8","0"),"9","0")</f>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c>
      <c r="BQ144" s="61" t="n">
        <f aca="false">IFERROR(IF(AND(ISERROR(SEARCH(" mh"," "&amp;LOWER(W144))),ISNA(MATCH(LEFT(TRIM(BP144),255),{"0000a","000a","00a","0000aa","000aa","00.00.0000","00/00/0000","00-00-0000","0000-00-00","00.00.00","00/00/00","00-00-00","0.00.0000","0/00/0000","0-00-0000"},0)),OR(SUMPRODUCT(--ISNUMBER(SEARCH({"a0","a-0","a_0","a/0","a.0","a#0","0a","0-a","0_a","0/a"},BP144)))&gt;0,ISNUMBER(SEARCH("000000",BP144)))),1,0),0)</f>
        <v>0</v>
      </c>
      <c r="BR1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144,"supervisor",""),"inspector",""),"controller",""),"executive",""),"catering",""),"manager",""),"officer",""),"caterer",""),"station",""),"captain",""),"verified",""),"verifier",""),"checked",""),"senior",""),"leader",""),"cabin",""),"staff",""),"crew",""),"team",""),"duty",""),"lead",""),"head",""),"chef",""),"pasb",""),"mcat",""),"magcs",""),"qaqc",""),"ccic",""),"cic",""),"csm",""),"ops",""),"pic",""),"self",""),"qa",""),"qc",""),"by",""),"sr",""))</f>
        <v>0</v>
      </c>
      <c r="BS1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144,"supervisor",""),"inspector",""),"controller",""),"executive",""),"catering",""),"manager",""),"officer",""),"caterer",""),"station",""),"captain",""),"verified",""),"verifier",""),"checked",""),"senior",""),"leader",""),"cabin",""),"staff",""),"crew",""),"team",""),"duty",""),"lead",""),"head",""),"chef",""),"pasb",""),"mcat",""),"magcs",""),"qaqc",""),"ccic",""),"cic",""),"csm",""),"ops",""),"pic",""),"self",""),"qa",""),"qc",""),"by",""),"sr",""))</f>
        <v>0</v>
      </c>
      <c r="BT144" s="61"/>
      <c r="BU144" s="61"/>
      <c r="BV144" s="61" t="n">
        <f aca="false">0</f>
        <v>0</v>
      </c>
      <c r="BW144" s="61"/>
      <c r="BX144" s="61"/>
      <c r="BY144" s="62" t="n">
        <f aca="false">Q144-T7EarlyD*24/24</f>
        <v>46289.0451388889</v>
      </c>
      <c r="BZ144" s="61" t="n">
        <f aca="false">IFERROR(IF(IF(TRIM(S144)="Link / file path",AND(LEN(TRIM(Z144))&gt;=5,SUMPRODUCT(--ISNUMBER(SEARCH({"http","www.","\\",":\",".pdf",".jpg",".jpeg",".png",".heic",".xls",".doc",".msg",".eml",".ppt",".txt",".zip"},Z144)))&gt;0),AND(ISERROR(FIND(" ",TRIM(Z144))),NOT(OR(LOWER(TRIM(Z144))=LOWER(Flights!$F$9),AND(LEFT(LOWER(TRIM(Z144)),2)="mh",(LEN(BN144)-LEN(SUBSTITUTE(BN144,"a","")))&lt;=2))),NOT(ISNUMBER(MATCH(LEFT(BN144,255),{"0000a","000a","00a","0000aa","000aa","00.00.0000","00/00/0000","00-00-0000","0000-00-00","00.00.00","00/00/00","00-00-00","0.00.0000","0/00/0000","0-00-0000"},0))),OR(AND((LEN(BN144)-LEN(SUBSTITUTE(BN144,"a","")))&gt;=1,(LEN(BN144)-LEN(SUBSTITUTE(BN144,"0","")))&gt;=2,SUMPRODUCT(--ISNUMBER(SEARCH({"a0","a-0","a_0","a/0","a.0","a#0","0a","0-a","0_a","0/a"},BN144)))&gt;0),AND((LEN(BN144)-LEN(SUBSTITUTE(BN144,"a","")))=0,(LEN(BN144)-LEN(SUBSTITUTE(BN144,"0","")))&gt;=5)))),1,0),0)</f>
        <v>0</v>
      </c>
    </row>
    <row r="145" customFormat="false" ht="39.75" hidden="false" customHeight="true" outlineLevel="0" collapsed="false">
      <c r="A145" s="57" t="s">
        <v>669</v>
      </c>
      <c r="B145" s="57" t="s">
        <v>228</v>
      </c>
      <c r="C145" s="57" t="str">
        <f aca="false">Flights!$F$9</f>
        <v>MH0089</v>
      </c>
      <c r="D145" s="58" t="n">
        <f aca="false">Flights!$D$9</f>
        <v>46310</v>
      </c>
      <c r="E145" s="57" t="str">
        <f aca="false">Flights!$G$9&amp;"-"&amp;Flights!$H$9</f>
        <v>NRT-KUL</v>
      </c>
      <c r="F145" s="57" t="str">
        <f aca="false">Flights!$K$9</f>
        <v>EY</v>
      </c>
      <c r="G145" s="57" t="s">
        <v>81</v>
      </c>
      <c r="H145" s="57" t="s">
        <v>378</v>
      </c>
      <c r="I145" s="57" t="s">
        <v>411</v>
      </c>
      <c r="J145" s="57" t="s">
        <v>412</v>
      </c>
      <c r="K145" s="67" t="s">
        <v>670</v>
      </c>
      <c r="L145" s="67" t="s">
        <v>591</v>
      </c>
      <c r="M145" s="67"/>
      <c r="N145" s="67" t="s">
        <v>383</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60"/>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open",IF(AND(NOT(OR(LEN(AZ145)&lt;15,ISNUMBER(MATCH(AZ145,L_Placeholder,0)))),BK145=0,NOT(OR(LEN(AU145)&lt;2,ISNUMBER(MATCH(AU145,L_Placeholder,0)))),NOT(OR(LEN(AX145)&lt;2,ISNUMBER(MATCH(AX145,L_Placeholder,0)))),TRIM(AE145)&lt;&gt;TRIM(T145)),"N/A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missing",IF(OR(OR(LEN(AU145)&lt;2,ISNUMBER(MATCH(AU145,L_Placeholder,0))),BR145&lt;3),"INVALID – PIC missing or not a named person (a role such as QA / CSM is not a name)",IF(OR(LEN(AV145)&lt;2,ISNUMBER(MATCH(AV145,L_Placeholder,0))),"INVALID – result / assessment missing",IF(OR(OR(LEN(AW145)&lt;3,ISNUMBER(MATCH(AW145,L_Placeholder,0))),SUMPRODUCT(--ISNUMBER(SEARCH(" "&amp;L_EvidencePhrase&amp;" ",BD145)))&gt;0,BI145=1),"INVALID – evidence missing, placeholder or not yet on file",IF(ISNA(MATCH(TRIM(S145),L_EvidenceType,0)),"INVALID – choose the evidence type from the list (column S)",IF(BL145=0,"INVALID – evidence ID must be the record's ID only (e.g. SF-2210, IMG_2231, 1045521), or a link / path for links",IF(OR(OR(LEN(AX145)&lt;2,ISNUMBER(MATCH(AX145,L_Placeholder,0))),BS145&lt;3),"INVALID – verifier missing or not a named person (a role such as QA / CSM is not a name)",IF(OR(AX145=AU145,AND(LEN(AU145)&gt;=4,ISNUMBER(SEARCH(AU145,AX145))),AND(LEN(AX145)&gt;=4,ISNUMBER(SEARCH(AX145,AU145)))),"INVALID – verifier must be a different, named person (not the PIC or a role)",IF(BH145=1,"INVALID – result not yet available (awaiting / TBC)",IF(BV145=1,"INVALID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future",IF(AND(ISNUMBER(BY145),AG145&lt;BY145),IF(H145="Physical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")))/(LEN(L_PendNeg)+1))+SUMPRODUCT((LEN(BC145)-LEN(SUBSTITUTE(BC145," "&amp;L_PendPrep&amp;" "," ")))/(LEN(L_PendPrep)+1)),1,0),1)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")))/(LEN(L_PendNeg)+1))+SUMPRODUCT((LEN(BE145)-LEN(SUBSTITUTE(BE145," "&amp;L_PendPrep&amp;" "," ")))/(LEN(L_PendPrep)+1)),1,0),1)</f>
        <v>0</v>
      </c>
      <c r="BK145" s="61" t="n">
        <f aca="false">IFERROR(IF(SUMPRODUCT((LEN(BF145)-LEN(SUBSTITUTE(BF145," "&amp;L_PendStrict&amp;" "," ")))/(LEN(L_PendStrict)+1))&gt;SUMPRODUCT((LEN(BF145)-LEN(SUBSTITUTE(BF145," "&amp;L_PendNeg&amp;" "," ")))/(LEN(L_PendNeg)+1)),1,0),1)</f>
        <v>0</v>
      </c>
      <c r="BL145" s="61" t="n">
        <f aca="false">IF(ISNA(MATCH(TRIM(S145),L_EvidenceType,0)),0,BZ145)</f>
        <v>0</v>
      </c>
      <c r="BM145" s="61" t="str">
        <f aca="false">SUBSTITUTE(SUBSTITUTE(SUBSTITUTE(SUBSTITUTE(SUBSTITUTE(SUBSTITUTE(SUBSTITUTE(SUBSTITUTE(SUBSTITUTE(LOWER(Z145&amp;""),"1","0"),"2","0"),"3","0"),"4","0"),"5","0"),"6","0"),"7","0"),"8","0"),"9","0")</f>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145,"jan",""),"feb",""),"mar",""),"apr",""),"may",""),"jun",""),"jul",""),"aug",""),"sep",""),"oct",""),"nov",""),"dec",""),"hrs",""),"hr",""),"lt",""),"utc",""),"am",""),"pm",""),"rev",""),"ver",""),"b","a"),"c","a"),"d","a"),"e","a"),"f","a"),"g","a"),"h","a"),"i","a"),"j","a"),"k","a"),"l","a"),"m","a"),"n","a"),"o","a"),"p","a"),"q","a"),"r","a"),"s","a"),"t","a"),"u","a"),"v","a"),"w","a"),"x","a"),"y","a"),"z","a")</f>
        <v/>
      </c>
      <c r="BO145" s="61" t="str">
        <f aca="false">SUBSTITUTE(SUBSTITUTE(SUBSTITUTE(SUBSTITUTE(SUBSTITUTE(SUBSTITUTE(SUBSTITUTE(SUBSTITUTE(SUBSTITUTE(LOWER(W145&amp;""),"1","0"),"2","0"),"3","0"),"4","0"),"5","0"),"6","0"),"7","0"),"8","0"),"9","0")</f>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c>
      <c r="BQ145" s="61" t="n">
        <f aca="false">IFERROR(IF(AND(ISERROR(SEARCH(" mh"," "&amp;LOWER(W145))),ISNA(MATCH(LEFT(TRIM(BP145),255),{"0000a","000a","00a","0000aa","000aa","00.00.0000","00/00/0000","00-00-0000","0000-00-00","00.00.00","00/00/00","00-00-00","0.00.0000","0/00/0000","0-00-0000"},0)),OR(SUMPRODUCT(--ISNUMBER(SEARCH({"a0","a-0","a_0","a/0","a.0","a#0","0a","0-a","0_a","0/a"},BP145)))&gt;0,ISNUMBER(SEARCH("000000",BP145)))),1,0),0)</f>
        <v>0</v>
      </c>
      <c r="BR1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145,"supervisor",""),"inspector",""),"controller",""),"executive",""),"catering",""),"manager",""),"officer",""),"caterer",""),"station",""),"captain",""),"verified",""),"verifier",""),"checked",""),"senior",""),"leader",""),"cabin",""),"staff",""),"crew",""),"team",""),"duty",""),"lead",""),"head",""),"chef",""),"pasb",""),"mcat",""),"magcs",""),"qaqc",""),"ccic",""),"cic",""),"csm",""),"ops",""),"pic",""),"self",""),"qa",""),"qc",""),"by",""),"sr",""))</f>
        <v>0</v>
      </c>
      <c r="BS1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145,"supervisor",""),"inspector",""),"controller",""),"executive",""),"catering",""),"manager",""),"officer",""),"caterer",""),"station",""),"captain",""),"verified",""),"verifier",""),"checked",""),"senior",""),"leader",""),"cabin",""),"staff",""),"crew",""),"team",""),"duty",""),"lead",""),"head",""),"chef",""),"pasb",""),"mcat",""),"magcs",""),"qaqc",""),"ccic",""),"cic",""),"csm",""),"ops",""),"pic",""),"self",""),"qa",""),"qc",""),"by",""),"sr",""))</f>
        <v>0</v>
      </c>
      <c r="BT145" s="61"/>
      <c r="BU145" s="61"/>
      <c r="BV145" s="61" t="n">
        <f aca="false">0</f>
        <v>0</v>
      </c>
      <c r="BW145" s="61"/>
      <c r="BX145" s="61"/>
      <c r="BY145" s="62" t="n">
        <f aca="false">Q145-T7EarlyD*24/24</f>
        <v>46289.0451388889</v>
      </c>
      <c r="BZ145" s="61" t="n">
        <f aca="false">IFERROR(IF(IF(TRIM(S145)="Link / file path",AND(LEN(TRIM(Z145))&gt;=5,SUMPRODUCT(--ISNUMBER(SEARCH({"http","www.","\\",":\",".pdf",".jpg",".jpeg",".png",".heic",".xls",".doc",".msg",".eml",".ppt",".txt",".zip"},Z145)))&gt;0),AND(ISERROR(FIND(" ",TRIM(Z145))),NOT(OR(LOWER(TRIM(Z145))=LOWER(Flights!$F$9),AND(LEFT(LOWER(TRIM(Z145)),2)="mh",(LEN(BN145)-LEN(SUBSTITUTE(BN145,"a","")))&lt;=2))),NOT(ISNUMBER(MATCH(LEFT(BN145,255),{"0000a","000a","00a","0000aa","000aa","00.00.0000","00/00/0000","00-00-0000","0000-00-00","00.00.00","00/00/00","00-00-00","0.00.0000","0/00/0000","0-00-0000"},0))),OR(AND((LEN(BN145)-LEN(SUBSTITUTE(BN145,"a","")))&gt;=1,(LEN(BN145)-LEN(SUBSTITUTE(BN145,"0","")))&gt;=2,SUMPRODUCT(--ISNUMBER(SEARCH({"a0","a-0","a_0","a/0","a.0","a#0","0a","0-a","0_a","0/a"},BN145)))&gt;0),AND((LEN(BN145)-LEN(SUBSTITUTE(BN145,"a","")))=0,(LEN(BN145)-LEN(SUBSTITUTE(BN145,"0","")))&gt;=5)))),1,0),0)</f>
        <v>0</v>
      </c>
    </row>
    <row r="146" customFormat="false" ht="91.5" hidden="false" customHeight="true" outlineLevel="0" collapsed="false">
      <c r="A146" s="57" t="s">
        <v>671</v>
      </c>
      <c r="B146" s="57" t="s">
        <v>228</v>
      </c>
      <c r="C146" s="57" t="str">
        <f aca="false">Flights!$F$9</f>
        <v>MH0089</v>
      </c>
      <c r="D146" s="58" t="n">
        <f aca="false">Flights!$D$9</f>
        <v>46310</v>
      </c>
      <c r="E146" s="57" t="str">
        <f aca="false">Flights!$G$9&amp;"-"&amp;Flights!$H$9</f>
        <v>NRT-KUL</v>
      </c>
      <c r="F146" s="57" t="str">
        <f aca="false">Flights!$K$9</f>
        <v>EY</v>
      </c>
      <c r="G146" s="57" t="s">
        <v>81</v>
      </c>
      <c r="H146" s="57" t="s">
        <v>378</v>
      </c>
      <c r="I146" s="57" t="s">
        <v>411</v>
      </c>
      <c r="J146" s="57" t="s">
        <v>672</v>
      </c>
      <c r="K146" s="67" t="s">
        <v>673</v>
      </c>
      <c r="L146" s="67" t="s">
        <v>674</v>
      </c>
      <c r="M146" s="67"/>
      <c r="N146" s="67" t="s">
        <v>444</v>
      </c>
      <c r="O146" s="67" t="s">
        <v>675</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60"/>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open",IF(AND(NOT(OR(LEN(AZ146)&lt;15,ISNUMBER(MATCH(AZ146,L_Placeholder,0)))),BK146=0,NOT(OR(LEN(AU146)&lt;2,ISNUMBER(MATCH(AU146,L_Placeholder,0)))),NOT(OR(LEN(AX146)&lt;2,ISNUMBER(MATCH(AX146,L_Placeholder,0)))),TRIM(AE146)&lt;&gt;TRIM(T146)),"N/A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missing",IF(OR(OR(LEN(AU146)&lt;2,ISNUMBER(MATCH(AU146,L_Placeholder,0))),BR146&lt;3),"INVALID – PIC missing or not a named person (a role such as QA / CSM is not a name)",IF(OR(LEN(AV146)&lt;2,ISNUMBER(MATCH(AV146,L_Placeholder,0))),"INVALID – result / assessment missing",IF(OR(OR(LEN(AW146)&lt;3,ISNUMBER(MATCH(AW146,L_Placeholder,0))),SUMPRODUCT(--ISNUMBER(SEARCH(" "&amp;L_EvidencePhrase&amp;" ",BD146)))&gt;0,BI146=1),"INVALID – evidence missing, placeholder or not yet on file",IF(ISNA(MATCH(TRIM(S146),L_EvidenceType,0)),"INVALID – choose the evidence type from the list (column S)",IF(BL146=0,"INVALID – evidence ID must be the record's ID only (e.g. SF-2210, IMG_2231, 1045521), or a link / path for links",IF(OR(OR(LEN(AX146)&lt;2,ISNUMBER(MATCH(AX146,L_Placeholder,0))),BS146&lt;3),"INVALID – verifier missing or not a named person (a role such as QA / CSM is not a name)",IF(OR(AX146=AU146,AND(LEN(AU146)&gt;=4,ISNUMBER(SEARCH(AU146,AX146))),AND(LEN(AX146)&gt;=4,ISNUMBER(SEARCH(AX146,AU146)))),"INVALID – verifier must be a different, named person (not the PIC or a role)",IF(BH146=1,"INVALID – result not yet available (awaiting / TBC)",IF(BV146=1,"INVALID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future",IF(AND(ISNUMBER(BY146),AG146&lt;BY146),IF(H146="Physical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")))/(LEN(L_PendNeg)+1))+SUMPRODUCT((LEN(BC146)-LEN(SUBSTITUTE(BC146," "&amp;L_PendPrep&amp;" "," ")))/(LEN(L_PendPrep)+1)),1,0),1)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")))/(LEN(L_PendNeg)+1))+SUMPRODUCT((LEN(BE146)-LEN(SUBSTITUTE(BE146," "&amp;L_PendPrep&amp;" "," ")))/(LEN(L_PendPrep)+1)),1,0),1)</f>
        <v>0</v>
      </c>
      <c r="BK146" s="61" t="n">
        <f aca="false">IFERROR(IF(SUMPRODUCT((LEN(BF146)-LEN(SUBSTITUTE(BF146," "&amp;L_PendStrict&amp;" "," ")))/(LEN(L_PendStrict)+1))&gt;SUMPRODUCT((LEN(BF146)-LEN(SUBSTITUTE(BF146," "&amp;L_PendNeg&amp;" "," ")))/(LEN(L_PendNeg)+1)),1,0),1)</f>
        <v>0</v>
      </c>
      <c r="BL146" s="61" t="n">
        <f aca="false">IF(ISNA(MATCH(TRIM(S146),L_EvidenceType,0)),0,BZ146)</f>
        <v>0</v>
      </c>
      <c r="BM146" s="61" t="str">
        <f aca="false">SUBSTITUTE(SUBSTITUTE(SUBSTITUTE(SUBSTITUTE(SUBSTITUTE(SUBSTITUTE(SUBSTITUTE(SUBSTITUTE(SUBSTITUTE(LOWER(Z146&amp;""),"1","0"),"2","0"),"3","0"),"4","0"),"5","0"),"6","0"),"7","0"),"8","0"),"9","0")</f>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146,"jan",""),"feb",""),"mar",""),"apr",""),"may",""),"jun",""),"jul",""),"aug",""),"sep",""),"oct",""),"nov",""),"dec",""),"hrs",""),"hr",""),"lt",""),"utc",""),"am",""),"pm",""),"rev",""),"ver",""),"b","a"),"c","a"),"d","a"),"e","a"),"f","a"),"g","a"),"h","a"),"i","a"),"j","a"),"k","a"),"l","a"),"m","a"),"n","a"),"o","a"),"p","a"),"q","a"),"r","a"),"s","a"),"t","a"),"u","a"),"v","a"),"w","a"),"x","a"),"y","a"),"z","a")</f>
        <v/>
      </c>
      <c r="BO146" s="61" t="str">
        <f aca="false">SUBSTITUTE(SUBSTITUTE(SUBSTITUTE(SUBSTITUTE(SUBSTITUTE(SUBSTITUTE(SUBSTITUTE(SUBSTITUTE(SUBSTITUTE(LOWER(W146&amp;""),"1","0"),"2","0"),"3","0"),"4","0"),"5","0"),"6","0"),"7","0"),"8","0"),"9","0")</f>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c>
      <c r="BQ146" s="61" t="n">
        <f aca="false">IFERROR(IF(AND(ISERROR(SEARCH(" mh"," "&amp;LOWER(W146))),ISNA(MATCH(LEFT(TRIM(BP146),255),{"0000a","000a","00a","0000aa","000aa","00.00.0000","00/00/0000","00-00-0000","0000-00-00","00.00.00","00/00/00","00-00-00","0.00.0000","0/00/0000","0-00-0000"},0)),OR(SUMPRODUCT(--ISNUMBER(SEARCH({"a0","a-0","a_0","a/0","a.0","a#0","0a","0-a","0_a","0/a"},BP146)))&gt;0,ISNUMBER(SEARCH("000000",BP146)))),1,0),0)</f>
        <v>0</v>
      </c>
      <c r="BR1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146,"supervisor",""),"inspector",""),"controller",""),"executive",""),"catering",""),"manager",""),"officer",""),"caterer",""),"station",""),"captain",""),"verified",""),"verifier",""),"checked",""),"senior",""),"leader",""),"cabin",""),"staff",""),"crew",""),"team",""),"duty",""),"lead",""),"head",""),"chef",""),"pasb",""),"mcat",""),"magcs",""),"qaqc",""),"ccic",""),"cic",""),"csm",""),"ops",""),"pic",""),"self",""),"qa",""),"qc",""),"by",""),"sr",""))</f>
        <v>0</v>
      </c>
      <c r="BS1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146,"supervisor",""),"inspector",""),"controller",""),"executive",""),"catering",""),"manager",""),"officer",""),"caterer",""),"station",""),"captain",""),"verified",""),"verifier",""),"checked",""),"senior",""),"leader",""),"cabin",""),"staff",""),"crew",""),"team",""),"duty",""),"lead",""),"head",""),"chef",""),"pasb",""),"mcat",""),"magcs",""),"qaqc",""),"ccic",""),"cic",""),"csm",""),"ops",""),"pic",""),"self",""),"qa",""),"qc",""),"by",""),"sr",""))</f>
        <v>0</v>
      </c>
      <c r="BT146" s="61"/>
      <c r="BU146" s="61"/>
      <c r="BV146" s="61" t="n">
        <f aca="false">0</f>
        <v>0</v>
      </c>
      <c r="BW146" s="61"/>
      <c r="BX146" s="61"/>
      <c r="BY146" s="62" t="n">
        <f aca="false">Q146-T7EarlyD*24/24</f>
        <v>46289.0451388889</v>
      </c>
      <c r="BZ146" s="61" t="n">
        <f aca="false">IFERROR(IF(IF(TRIM(S146)="Link / file path",AND(LEN(TRIM(Z146))&gt;=5,SUMPRODUCT(--ISNUMBER(SEARCH({"http","www.","\\",":\",".pdf",".jpg",".jpeg",".png",".heic",".xls",".doc",".msg",".eml",".ppt",".txt",".zip"},Z146)))&gt;0),AND(ISERROR(FIND(" ",TRIM(Z146))),NOT(OR(LOWER(TRIM(Z146))=LOWER(Flights!$F$9),AND(LEFT(LOWER(TRIM(Z146)),2)="mh",(LEN(BN146)-LEN(SUBSTITUTE(BN146,"a","")))&lt;=2))),NOT(ISNUMBER(MATCH(LEFT(BN146,255),{"0000a","000a","00a","0000aa","000aa","00.00.0000","00/00/0000","00-00-0000","0000-00-00","00.00.00","00/00/00","00-00-00","0.00.0000","0/00/0000","0-00-0000"},0))),OR(AND((LEN(BN146)-LEN(SUBSTITUTE(BN146,"a","")))&gt;=1,(LEN(BN146)-LEN(SUBSTITUTE(BN146,"0","")))&gt;=2,SUMPRODUCT(--ISNUMBER(SEARCH({"a0","a-0","a_0","a/0","a.0","a#0","0a","0-a","0_a","0/a"},BN146)))&gt;0),AND((LEN(BN146)-LEN(SUBSTITUTE(BN146,"a","")))=0,(LEN(BN146)-LEN(SUBSTITUTE(BN146,"0","")))&gt;=5)))),1,0),0)</f>
        <v>0</v>
      </c>
    </row>
    <row r="147" customFormat="false" ht="39.75" hidden="false" customHeight="true" outlineLevel="0" collapsed="false">
      <c r="A147" s="57" t="s">
        <v>676</v>
      </c>
      <c r="B147" s="57" t="s">
        <v>228</v>
      </c>
      <c r="C147" s="57" t="str">
        <f aca="false">Flights!$F$9</f>
        <v>MH0089</v>
      </c>
      <c r="D147" s="58" t="n">
        <f aca="false">Flights!$D$9</f>
        <v>46310</v>
      </c>
      <c r="E147" s="57" t="str">
        <f aca="false">Flights!$G$9&amp;"-"&amp;Flights!$H$9</f>
        <v>NRT-KUL</v>
      </c>
      <c r="F147" s="57" t="str">
        <f aca="false">Flights!$K$9</f>
        <v>EY</v>
      </c>
      <c r="G147" s="57" t="s">
        <v>83</v>
      </c>
      <c r="H147" s="57" t="s">
        <v>378</v>
      </c>
      <c r="I147" s="57" t="s">
        <v>379</v>
      </c>
      <c r="J147" s="57" t="s">
        <v>416</v>
      </c>
      <c r="K147" s="67" t="s">
        <v>417</v>
      </c>
      <c r="L147" s="67" t="s">
        <v>418</v>
      </c>
      <c r="M147" s="67"/>
      <c r="N147" s="67" t="s">
        <v>383</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60"/>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open",IF(AND(NOT(OR(LEN(AZ147)&lt;15,ISNUMBER(MATCH(AZ147,L_Placeholder,0)))),BK147=0,NOT(OR(LEN(AU147)&lt;2,ISNUMBER(MATCH(AU147,L_Placeholder,0)))),NOT(OR(LEN(AX147)&lt;2,ISNUMBER(MATCH(AX147,L_Placeholder,0)))),TRIM(AE147)&lt;&gt;TRIM(T147)),"N/A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missing",IF(OR(OR(LEN(AU147)&lt;2,ISNUMBER(MATCH(AU147,L_Placeholder,0))),BR147&lt;3),"INVALID – PIC missing or not a named person (a role such as QA / CSM is not a name)",IF(OR(LEN(AV147)&lt;2,ISNUMBER(MATCH(AV147,L_Placeholder,0))),"INVALID – result / assessment missing",IF(OR(OR(LEN(AW147)&lt;3,ISNUMBER(MATCH(AW147,L_Placeholder,0))),SUMPRODUCT(--ISNUMBER(SEARCH(" "&amp;L_EvidencePhrase&amp;" ",BD147)))&gt;0,BI147=1),"INVALID – evidence missing, placeholder or not yet on file",IF(ISNA(MATCH(TRIM(S147),L_EvidenceType,0)),"INVALID – choose the evidence type from the list (column S)",IF(BL147=0,"INVALID – evidence ID must be the record's ID only (e.g. SF-2210, IMG_2231, 1045521), or a link / path for links",IF(OR(OR(LEN(AX147)&lt;2,ISNUMBER(MATCH(AX147,L_Placeholder,0))),BS147&lt;3),"INVALID – verifier missing or not a named person (a role such as QA / CSM is not a name)",IF(OR(AX147=AU147,AND(LEN(AU147)&gt;=4,ISNUMBER(SEARCH(AU147,AX147))),AND(LEN(AX147)&gt;=4,ISNUMBER(SEARCH(AX147,AU147)))),"INVALID – verifier must be a different, named person (not the PIC or a role)",IF(BH147=1,"INVALID – result not yet available (awaiting / TBC)",IF(BV147=1,"INVALID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future",IF(AND(ISNUMBER(BY147),AG147&lt;BY147),IF(H147="Physical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")))/(LEN(L_PendNeg)+1))+SUMPRODUCT((LEN(BC147)-LEN(SUBSTITUTE(BC147," "&amp;L_PendPrep&amp;" "," ")))/(LEN(L_PendPrep)+1)),1,0),1)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")))/(LEN(L_PendNeg)+1))+SUMPRODUCT((LEN(BE147)-LEN(SUBSTITUTE(BE147," "&amp;L_PendPrep&amp;" "," ")))/(LEN(L_PendPrep)+1)),1,0),1)</f>
        <v>0</v>
      </c>
      <c r="BK147" s="61" t="n">
        <f aca="false">IFERROR(IF(SUMPRODUCT((LEN(BF147)-LEN(SUBSTITUTE(BF147," "&amp;L_PendStrict&amp;" "," ")))/(LEN(L_PendStrict)+1))&gt;SUMPRODUCT((LEN(BF147)-LEN(SUBSTITUTE(BF147," "&amp;L_PendNeg&amp;" "," ")))/(LEN(L_PendNeg)+1)),1,0),1)</f>
        <v>0</v>
      </c>
      <c r="BL147" s="61" t="n">
        <f aca="false">IF(ISNA(MATCH(TRIM(S147),L_EvidenceType,0)),0,BZ147)</f>
        <v>0</v>
      </c>
      <c r="BM147" s="61" t="str">
        <f aca="false">SUBSTITUTE(SUBSTITUTE(SUBSTITUTE(SUBSTITUTE(SUBSTITUTE(SUBSTITUTE(SUBSTITUTE(SUBSTITUTE(SUBSTITUTE(LOWER(Z147&amp;""),"1","0"),"2","0"),"3","0"),"4","0"),"5","0"),"6","0"),"7","0"),"8","0"),"9","0")</f>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147,"jan",""),"feb",""),"mar",""),"apr",""),"may",""),"jun",""),"jul",""),"aug",""),"sep",""),"oct",""),"nov",""),"dec",""),"hrs",""),"hr",""),"lt",""),"utc",""),"am",""),"pm",""),"rev",""),"ver",""),"b","a"),"c","a"),"d","a"),"e","a"),"f","a"),"g","a"),"h","a"),"i","a"),"j","a"),"k","a"),"l","a"),"m","a"),"n","a"),"o","a"),"p","a"),"q","a"),"r","a"),"s","a"),"t","a"),"u","a"),"v","a"),"w","a"),"x","a"),"y","a"),"z","a")</f>
        <v/>
      </c>
      <c r="BO147" s="61" t="str">
        <f aca="false">SUBSTITUTE(SUBSTITUTE(SUBSTITUTE(SUBSTITUTE(SUBSTITUTE(SUBSTITUTE(SUBSTITUTE(SUBSTITUTE(SUBSTITUTE(LOWER(W147&amp;""),"1","0"),"2","0"),"3","0"),"4","0"),"5","0"),"6","0"),"7","0"),"8","0"),"9","0")</f>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c>
      <c r="BQ147" s="61" t="n">
        <f aca="false">IFERROR(IF(AND(ISERROR(SEARCH(" mh"," "&amp;LOWER(W147))),ISNA(MATCH(LEFT(TRIM(BP147),255),{"0000a","000a","00a","0000aa","000aa","00.00.0000","00/00/0000","00-00-0000","0000-00-00","00.00.00","00/00/00","00-00-00","0.00.0000","0/00/0000","0-00-0000"},0)),OR(SUMPRODUCT(--ISNUMBER(SEARCH({"a0","a-0","a_0","a/0","a.0","a#0","0a","0-a","0_a","0/a"},BP147)))&gt;0,ISNUMBER(SEARCH("000000",BP147)))),1,0),0)</f>
        <v>0</v>
      </c>
      <c r="BR1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147,"supervisor",""),"inspector",""),"controller",""),"executive",""),"catering",""),"manager",""),"officer",""),"caterer",""),"station",""),"captain",""),"verified",""),"verifier",""),"checked",""),"senior",""),"leader",""),"cabin",""),"staff",""),"crew",""),"team",""),"duty",""),"lead",""),"head",""),"chef",""),"pasb",""),"mcat",""),"magcs",""),"qaqc",""),"ccic",""),"cic",""),"csm",""),"ops",""),"pic",""),"self",""),"qa",""),"qc",""),"by",""),"sr",""))</f>
        <v>0</v>
      </c>
      <c r="BS1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147,"supervisor",""),"inspector",""),"controller",""),"executive",""),"catering",""),"manager",""),"officer",""),"caterer",""),"station",""),"captain",""),"verified",""),"verifier",""),"checked",""),"senior",""),"leader",""),"cabin",""),"staff",""),"crew",""),"team",""),"duty",""),"lead",""),"head",""),"chef",""),"pasb",""),"mcat",""),"magcs",""),"qaqc",""),"ccic",""),"cic",""),"csm",""),"ops",""),"pic",""),"self",""),"qa",""),"qc",""),"by",""),"sr",""))</f>
        <v>0</v>
      </c>
      <c r="BT147" s="61"/>
      <c r="BU147" s="61"/>
      <c r="BV147" s="61" t="n">
        <f aca="false">0</f>
        <v>0</v>
      </c>
      <c r="BW147" s="61"/>
      <c r="BX147" s="61"/>
      <c r="BY147" s="62" t="n">
        <f aca="false">Q147-T24EarlyH/24</f>
        <v>46308.0451388889</v>
      </c>
      <c r="BZ147" s="61" t="n">
        <f aca="false">IFERROR(IF(IF(TRIM(S147)="Link / file path",AND(LEN(TRIM(Z147))&gt;=5,SUMPRODUCT(--ISNUMBER(SEARCH({"http","www.","\\",":\",".pdf",".jpg",".jpeg",".png",".heic",".xls",".doc",".msg",".eml",".ppt",".txt",".zip"},Z147)))&gt;0),AND(ISERROR(FIND(" ",TRIM(Z147))),NOT(OR(LOWER(TRIM(Z147))=LOWER(Flights!$F$9),AND(LEFT(LOWER(TRIM(Z147)),2)="mh",(LEN(BN147)-LEN(SUBSTITUTE(BN147,"a","")))&lt;=2))),NOT(ISNUMBER(MATCH(LEFT(BN147,255),{"0000a","000a","00a","0000aa","000aa","00.00.0000","00/00/0000","00-00-0000","0000-00-00","00.00.00","00/00/00","00-00-00","0.00.0000","0/00/0000","0-00-0000"},0))),OR(AND((LEN(BN147)-LEN(SUBSTITUTE(BN147,"a","")))&gt;=1,(LEN(BN147)-LEN(SUBSTITUTE(BN147,"0","")))&gt;=2,SUMPRODUCT(--ISNUMBER(SEARCH({"a0","a-0","a_0","a/0","a.0","a#0","0a","0-a","0_a","0/a"},BN147)))&gt;0),AND((LEN(BN147)-LEN(SUBSTITUTE(BN147,"a","")))=0,(LEN(BN147)-LEN(SUBSTITUTE(BN147,"0","")))&gt;=5)))),1,0),0)</f>
        <v>0</v>
      </c>
    </row>
    <row r="148" customFormat="false" ht="39.75" hidden="false" customHeight="true" outlineLevel="0" collapsed="false">
      <c r="A148" s="57" t="s">
        <v>677</v>
      </c>
      <c r="B148" s="57" t="s">
        <v>228</v>
      </c>
      <c r="C148" s="57" t="str">
        <f aca="false">Flights!$F$9</f>
        <v>MH0089</v>
      </c>
      <c r="D148" s="58" t="n">
        <f aca="false">Flights!$D$9</f>
        <v>46310</v>
      </c>
      <c r="E148" s="57" t="str">
        <f aca="false">Flights!$G$9&amp;"-"&amp;Flights!$H$9</f>
        <v>NRT-KUL</v>
      </c>
      <c r="F148" s="57" t="str">
        <f aca="false">Flights!$K$9</f>
        <v>EY</v>
      </c>
      <c r="G148" s="57" t="s">
        <v>420</v>
      </c>
      <c r="H148" s="57" t="s">
        <v>378</v>
      </c>
      <c r="I148" s="57" t="s">
        <v>379</v>
      </c>
      <c r="J148" s="57" t="s">
        <v>421</v>
      </c>
      <c r="K148" s="67"/>
      <c r="L148" s="67" t="s">
        <v>422</v>
      </c>
      <c r="M148" s="67"/>
      <c r="N148" s="67" t="s">
        <v>383</v>
      </c>
      <c r="O148" s="67" t="s">
        <v>423</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60"/>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open",IF(AND(NOT(OR(LEN(AZ148)&lt;15,ISNUMBER(MATCH(AZ148,L_Placeholder,0)))),BK148=0,NOT(OR(LEN(AU148)&lt;2,ISNUMBER(MATCH(AU148,L_Placeholder,0)))),NOT(OR(LEN(AX148)&lt;2,ISNUMBER(MATCH(AX148,L_Placeholder,0)))),TRIM(AE148)&lt;&gt;TRIM(T148)),"N/A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missing",IF(OR(OR(LEN(AU148)&lt;2,ISNUMBER(MATCH(AU148,L_Placeholder,0))),BR148&lt;3),"INVALID – PIC missing or not a named person (a role such as QA / CSM is not a name)",IF(OR(LEN(AV148)&lt;2,ISNUMBER(MATCH(AV148,L_Placeholder,0))),"INVALID – result / assessment missing",IF(OR(OR(LEN(AW148)&lt;3,ISNUMBER(MATCH(AW148,L_Placeholder,0))),SUMPRODUCT(--ISNUMBER(SEARCH(" "&amp;L_EvidencePhrase&amp;" ",BD148)))&gt;0,BI148=1),"INVALID – evidence missing, placeholder or not yet on file",IF(ISNA(MATCH(TRIM(S148),L_EvidenceType,0)),"INVALID – choose the evidence type from the list (column S)",IF(BL148=0,"INVALID – evidence ID must be the record's ID only (e.g. SF-2210, IMG_2231, 1045521), or a link / path for links",IF(OR(OR(LEN(AX148)&lt;2,ISNUMBER(MATCH(AX148,L_Placeholder,0))),BS148&lt;3),"INVALID – verifier missing or not a named person (a role such as QA / CSM is not a name)",IF(OR(AX148=AU148,AND(LEN(AU148)&gt;=4,ISNUMBER(SEARCH(AU148,AX148))),AND(LEN(AX148)&gt;=4,ISNUMBER(SEARCH(AX148,AU148)))),"INVALID – verifier must be a different, named person (not the PIC or a role)",IF(BH148=1,"INVALID – result not yet available (awaiting / TBC)",IF(BV148=1,"INVALID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future",IF(AND(ISNUMBER(BY148),AG148&lt;BY148),IF(H148="Physical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")))/(LEN(L_PendNeg)+1))+SUMPRODUCT((LEN(BC148)-LEN(SUBSTITUTE(BC148," "&amp;L_PendPrep&amp;" "," ")))/(LEN(L_PendPrep)+1)),1,0),1)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")))/(LEN(L_PendNeg)+1))+SUMPRODUCT((LEN(BE148)-LEN(SUBSTITUTE(BE148," "&amp;L_PendPrep&amp;" "," ")))/(LEN(L_PendPrep)+1)),1,0),1)</f>
        <v>0</v>
      </c>
      <c r="BK148" s="61" t="n">
        <f aca="false">IFERROR(IF(SUMPRODUCT((LEN(BF148)-LEN(SUBSTITUTE(BF148," "&amp;L_PendStrict&amp;" "," ")))/(LEN(L_PendStrict)+1))&gt;SUMPRODUCT((LEN(BF148)-LEN(SUBSTITUTE(BF148," "&amp;L_PendNeg&amp;" "," ")))/(LEN(L_PendNeg)+1)),1,0),1)</f>
        <v>0</v>
      </c>
      <c r="BL148" s="61" t="n">
        <f aca="false">IF(ISNA(MATCH(TRIM(S148),L_EvidenceType,0)),0,BZ148)</f>
        <v>0</v>
      </c>
      <c r="BM148" s="61" t="str">
        <f aca="false">SUBSTITUTE(SUBSTITUTE(SUBSTITUTE(SUBSTITUTE(SUBSTITUTE(SUBSTITUTE(SUBSTITUTE(SUBSTITUTE(SUBSTITUTE(LOWER(Z148&amp;""),"1","0"),"2","0"),"3","0"),"4","0"),"5","0"),"6","0"),"7","0"),"8","0"),"9","0")</f>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148,"jan",""),"feb",""),"mar",""),"apr",""),"may",""),"jun",""),"jul",""),"aug",""),"sep",""),"oct",""),"nov",""),"dec",""),"hrs",""),"hr",""),"lt",""),"utc",""),"am",""),"pm",""),"rev",""),"ver",""),"b","a"),"c","a"),"d","a"),"e","a"),"f","a"),"g","a"),"h","a"),"i","a"),"j","a"),"k","a"),"l","a"),"m","a"),"n","a"),"o","a"),"p","a"),"q","a"),"r","a"),"s","a"),"t","a"),"u","a"),"v","a"),"w","a"),"x","a"),"y","a"),"z","a")</f>
        <v/>
      </c>
      <c r="BO148" s="61" t="str">
        <f aca="false">SUBSTITUTE(SUBSTITUTE(SUBSTITUTE(SUBSTITUTE(SUBSTITUTE(SUBSTITUTE(SUBSTITUTE(SUBSTITUTE(SUBSTITUTE(LOWER(W148&amp;""),"1","0"),"2","0"),"3","0"),"4","0"),"5","0"),"6","0"),"7","0"),"8","0"),"9","0")</f>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c>
      <c r="BQ148" s="61" t="n">
        <f aca="false">IFERROR(IF(AND(ISERROR(SEARCH(" mh"," "&amp;LOWER(W148))),ISNA(MATCH(LEFT(TRIM(BP148),255),{"0000a","000a","00a","0000aa","000aa","00.00.0000","00/00/0000","00-00-0000","0000-00-00","00.00.00","00/00/00","00-00-00","0.00.0000","0/00/0000","0-00-0000"},0)),OR(SUMPRODUCT(--ISNUMBER(SEARCH({"a0","a-0","a_0","a/0","a.0","a#0","0a","0-a","0_a","0/a"},BP148)))&gt;0,ISNUMBER(SEARCH("000000",BP148)))),1,0),0)</f>
        <v>0</v>
      </c>
      <c r="BR1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148,"supervisor",""),"inspector",""),"controller",""),"executive",""),"catering",""),"manager",""),"officer",""),"caterer",""),"station",""),"captain",""),"verified",""),"verifier",""),"checked",""),"senior",""),"leader",""),"cabin",""),"staff",""),"crew",""),"team",""),"duty",""),"lead",""),"head",""),"chef",""),"pasb",""),"mcat",""),"magcs",""),"qaqc",""),"ccic",""),"cic",""),"csm",""),"ops",""),"pic",""),"self",""),"qa",""),"qc",""),"by",""),"sr",""))</f>
        <v>0</v>
      </c>
      <c r="BS1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148,"supervisor",""),"inspector",""),"controller",""),"executive",""),"catering",""),"manager",""),"officer",""),"caterer",""),"station",""),"captain",""),"verified",""),"verifier",""),"checked",""),"senior",""),"leader",""),"cabin",""),"staff",""),"crew",""),"team",""),"duty",""),"lead",""),"head",""),"chef",""),"pasb",""),"mcat",""),"magcs",""),"qaqc",""),"ccic",""),"cic",""),"csm",""),"ops",""),"pic",""),"self",""),"qa",""),"qc",""),"by",""),"sr",""))</f>
        <v>0</v>
      </c>
      <c r="BT148" s="61"/>
      <c r="BU148" s="61"/>
      <c r="BV148" s="61" t="n">
        <f aca="false">0</f>
        <v>0</v>
      </c>
      <c r="BW148" s="61"/>
      <c r="BX148" s="61"/>
      <c r="BY148" s="62" t="n">
        <f aca="false">Q148-T12EarlyH/24</f>
        <v>46309.0451388889</v>
      </c>
      <c r="BZ148" s="61" t="n">
        <f aca="false">IFERROR(IF(IF(TRIM(S148)="Link / file path",AND(LEN(TRIM(Z148))&gt;=5,SUMPRODUCT(--ISNUMBER(SEARCH({"http","www.","\\",":\",".pdf",".jpg",".jpeg",".png",".heic",".xls",".doc",".msg",".eml",".ppt",".txt",".zip"},Z148)))&gt;0),AND(ISERROR(FIND(" ",TRIM(Z148))),NOT(OR(LOWER(TRIM(Z148))=LOWER(Flights!$F$9),AND(LEFT(LOWER(TRIM(Z148)),2)="mh",(LEN(BN148)-LEN(SUBSTITUTE(BN148,"a","")))&lt;=2))),NOT(ISNUMBER(MATCH(LEFT(BN148,255),{"0000a","000a","00a","0000aa","000aa","00.00.0000","00/00/0000","00-00-0000","0000-00-00","00.00.00","00/00/00","00-00-00","0.00.0000","0/00/0000","0-00-0000"},0))),OR(AND((LEN(BN148)-LEN(SUBSTITUTE(BN148,"a","")))&gt;=1,(LEN(BN148)-LEN(SUBSTITUTE(BN148,"0","")))&gt;=2,SUMPRODUCT(--ISNUMBER(SEARCH({"a0","a-0","a_0","a/0","a.0","a#0","0a","0-a","0_a","0/a"},BN148)))&gt;0),AND((LEN(BN148)-LEN(SUBSTITUTE(BN148,"a","")))=0,(LEN(BN148)-LEN(SUBSTITUTE(BN148,"0","")))&gt;=5)))),1,0),0)</f>
        <v>0</v>
      </c>
    </row>
    <row r="149" customFormat="false" ht="39.75" hidden="false" customHeight="true" outlineLevel="0" collapsed="false">
      <c r="A149" s="57" t="s">
        <v>678</v>
      </c>
      <c r="B149" s="57" t="s">
        <v>228</v>
      </c>
      <c r="C149" s="57" t="str">
        <f aca="false">Flights!$F$9</f>
        <v>MH0089</v>
      </c>
      <c r="D149" s="58" t="n">
        <f aca="false">Flights!$D$9</f>
        <v>46310</v>
      </c>
      <c r="E149" s="57" t="str">
        <f aca="false">Flights!$G$9&amp;"-"&amp;Flights!$H$9</f>
        <v>NRT-KUL</v>
      </c>
      <c r="F149" s="57" t="str">
        <f aca="false">Flights!$K$9</f>
        <v>EY</v>
      </c>
      <c r="G149" s="57" t="s">
        <v>420</v>
      </c>
      <c r="H149" s="57" t="s">
        <v>378</v>
      </c>
      <c r="I149" s="57" t="s">
        <v>379</v>
      </c>
      <c r="J149" s="57" t="s">
        <v>425</v>
      </c>
      <c r="K149" s="67" t="s">
        <v>426</v>
      </c>
      <c r="L149" s="67" t="s">
        <v>422</v>
      </c>
      <c r="M149" s="67"/>
      <c r="N149" s="67" t="s">
        <v>383</v>
      </c>
      <c r="O149" s="67" t="s">
        <v>423</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60"/>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open",IF(AND(NOT(OR(LEN(AZ149)&lt;15,ISNUMBER(MATCH(AZ149,L_Placeholder,0)))),BK149=0,NOT(OR(LEN(AU149)&lt;2,ISNUMBER(MATCH(AU149,L_Placeholder,0)))),NOT(OR(LEN(AX149)&lt;2,ISNUMBER(MATCH(AX149,L_Placeholder,0)))),TRIM(AE149)&lt;&gt;TRIM(T149)),"N/A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missing",IF(OR(OR(LEN(AU149)&lt;2,ISNUMBER(MATCH(AU149,L_Placeholder,0))),BR149&lt;3),"INVALID – PIC missing or not a named person (a role such as QA / CSM is not a name)",IF(OR(LEN(AV149)&lt;2,ISNUMBER(MATCH(AV149,L_Placeholder,0))),"INVALID – result / assessment missing",IF(OR(OR(LEN(AW149)&lt;3,ISNUMBER(MATCH(AW149,L_Placeholder,0))),SUMPRODUCT(--ISNUMBER(SEARCH(" "&amp;L_EvidencePhrase&amp;" ",BD149)))&gt;0,BI149=1),"INVALID – evidence missing, placeholder or not yet on file",IF(ISNA(MATCH(TRIM(S149),L_EvidenceType,0)),"INVALID – choose the evidence type from the list (column S)",IF(BL149=0,"INVALID – evidence ID must be the record's ID only (e.g. SF-2210, IMG_2231, 1045521), or a link / path for links",IF(OR(OR(LEN(AX149)&lt;2,ISNUMBER(MATCH(AX149,L_Placeholder,0))),BS149&lt;3),"INVALID – verifier missing or not a named person (a role such as QA / CSM is not a name)",IF(OR(AX149=AU149,AND(LEN(AU149)&gt;=4,ISNUMBER(SEARCH(AU149,AX149))),AND(LEN(AX149)&gt;=4,ISNUMBER(SEARCH(AX149,AU149)))),"INVALID – verifier must be a different, named person (not the PIC or a role)",IF(BH149=1,"INVALID – result not yet available (awaiting / TBC)",IF(BV149=1,"INVALID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future",IF(AND(ISNUMBER(BY149),AG149&lt;BY149),IF(H149="Physical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")))/(LEN(L_PendNeg)+1))+SUMPRODUCT((LEN(BC149)-LEN(SUBSTITUTE(BC149," "&amp;L_PendPrep&amp;" "," ")))/(LEN(L_PendPrep)+1)),1,0),1)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")))/(LEN(L_PendNeg)+1))+SUMPRODUCT((LEN(BE149)-LEN(SUBSTITUTE(BE149," "&amp;L_PendPrep&amp;" "," ")))/(LEN(L_PendPrep)+1)),1,0),1)</f>
        <v>0</v>
      </c>
      <c r="BK149" s="61" t="n">
        <f aca="false">IFERROR(IF(SUMPRODUCT((LEN(BF149)-LEN(SUBSTITUTE(BF149," "&amp;L_PendStrict&amp;" "," ")))/(LEN(L_PendStrict)+1))&gt;SUMPRODUCT((LEN(BF149)-LEN(SUBSTITUTE(BF149," "&amp;L_PendNeg&amp;" "," ")))/(LEN(L_PendNeg)+1)),1,0),1)</f>
        <v>0</v>
      </c>
      <c r="BL149" s="61" t="n">
        <f aca="false">IF(ISNA(MATCH(TRIM(S149),L_EvidenceType,0)),0,BZ149)</f>
        <v>0</v>
      </c>
      <c r="BM149" s="61" t="str">
        <f aca="false">SUBSTITUTE(SUBSTITUTE(SUBSTITUTE(SUBSTITUTE(SUBSTITUTE(SUBSTITUTE(SUBSTITUTE(SUBSTITUTE(SUBSTITUTE(LOWER(Z149&amp;""),"1","0"),"2","0"),"3","0"),"4","0"),"5","0"),"6","0"),"7","0"),"8","0"),"9","0")</f>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149,"jan",""),"feb",""),"mar",""),"apr",""),"may",""),"jun",""),"jul",""),"aug",""),"sep",""),"oct",""),"nov",""),"dec",""),"hrs",""),"hr",""),"lt",""),"utc",""),"am",""),"pm",""),"rev",""),"ver",""),"b","a"),"c","a"),"d","a"),"e","a"),"f","a"),"g","a"),"h","a"),"i","a"),"j","a"),"k","a"),"l","a"),"m","a"),"n","a"),"o","a"),"p","a"),"q","a"),"r","a"),"s","a"),"t","a"),"u","a"),"v","a"),"w","a"),"x","a"),"y","a"),"z","a")</f>
        <v/>
      </c>
      <c r="BO149" s="61" t="str">
        <f aca="false">SUBSTITUTE(SUBSTITUTE(SUBSTITUTE(SUBSTITUTE(SUBSTITUTE(SUBSTITUTE(SUBSTITUTE(SUBSTITUTE(SUBSTITUTE(LOWER(W149&amp;""),"1","0"),"2","0"),"3","0"),"4","0"),"5","0"),"6","0"),"7","0"),"8","0"),"9","0")</f>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c>
      <c r="BQ149" s="61" t="n">
        <f aca="false">IFERROR(IF(AND(ISERROR(SEARCH(" mh"," "&amp;LOWER(W149))),ISNA(MATCH(LEFT(TRIM(BP149),255),{"0000a","000a","00a","0000aa","000aa","00.00.0000","00/00/0000","00-00-0000","0000-00-00","00.00.00","00/00/00","00-00-00","0.00.0000","0/00/0000","0-00-0000"},0)),OR(SUMPRODUCT(--ISNUMBER(SEARCH({"a0","a-0","a_0","a/0","a.0","a#0","0a","0-a","0_a","0/a"},BP149)))&gt;0,ISNUMBER(SEARCH("000000",BP149)))),1,0),0)</f>
        <v>0</v>
      </c>
      <c r="BR1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149,"supervisor",""),"inspector",""),"controller",""),"executive",""),"catering",""),"manager",""),"officer",""),"caterer",""),"station",""),"captain",""),"verified",""),"verifier",""),"checked",""),"senior",""),"leader",""),"cabin",""),"staff",""),"crew",""),"team",""),"duty",""),"lead",""),"head",""),"chef",""),"pasb",""),"mcat",""),"magcs",""),"qaqc",""),"ccic",""),"cic",""),"csm",""),"ops",""),"pic",""),"self",""),"qa",""),"qc",""),"by",""),"sr",""))</f>
        <v>0</v>
      </c>
      <c r="BS1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149,"supervisor",""),"inspector",""),"controller",""),"executive",""),"catering",""),"manager",""),"officer",""),"caterer",""),"station",""),"captain",""),"verified",""),"verifier",""),"checked",""),"senior",""),"leader",""),"cabin",""),"staff",""),"crew",""),"team",""),"duty",""),"lead",""),"head",""),"chef",""),"pasb",""),"mcat",""),"magcs",""),"qaqc",""),"ccic",""),"cic",""),"csm",""),"ops",""),"pic",""),"self",""),"qa",""),"qc",""),"by",""),"sr",""))</f>
        <v>0</v>
      </c>
      <c r="BT149" s="61"/>
      <c r="BU149" s="61"/>
      <c r="BV149" s="61" t="n">
        <f aca="false">0</f>
        <v>0</v>
      </c>
      <c r="BW149" s="61"/>
      <c r="BX149" s="61"/>
      <c r="BY149" s="62" t="n">
        <f aca="false">Q149-T12EarlyH/24</f>
        <v>46309.0451388889</v>
      </c>
      <c r="BZ149" s="61" t="n">
        <f aca="false">IFERROR(IF(IF(TRIM(S149)="Link / file path",AND(LEN(TRIM(Z149))&gt;=5,SUMPRODUCT(--ISNUMBER(SEARCH({"http","www.","\\",":\",".pdf",".jpg",".jpeg",".png",".heic",".xls",".doc",".msg",".eml",".ppt",".txt",".zip"},Z149)))&gt;0),AND(ISERROR(FIND(" ",TRIM(Z149))),NOT(OR(LOWER(TRIM(Z149))=LOWER(Flights!$F$9),AND(LEFT(LOWER(TRIM(Z149)),2)="mh",(LEN(BN149)-LEN(SUBSTITUTE(BN149,"a","")))&lt;=2))),NOT(ISNUMBER(MATCH(LEFT(BN149,255),{"0000a","000a","00a","0000aa","000aa","00.00.0000","00/00/0000","00-00-0000","0000-00-00","00.00.00","00/00/00","00-00-00","0.00.0000","0/00/0000","0-00-0000"},0))),OR(AND((LEN(BN149)-LEN(SUBSTITUTE(BN149,"a","")))&gt;=1,(LEN(BN149)-LEN(SUBSTITUTE(BN149,"0","")))&gt;=2,SUMPRODUCT(--ISNUMBER(SEARCH({"a0","a-0","a_0","a/0","a.0","a#0","0a","0-a","0_a","0/a"},BN149)))&gt;0),AND((LEN(BN149)-LEN(SUBSTITUTE(BN149,"a","")))=0,(LEN(BN149)-LEN(SUBSTITUTE(BN149,"0","")))&gt;=5)))),1,0),0)</f>
        <v>0</v>
      </c>
    </row>
    <row r="150" customFormat="false" ht="39.75" hidden="false" customHeight="true" outlineLevel="0" collapsed="false">
      <c r="A150" s="57" t="s">
        <v>679</v>
      </c>
      <c r="B150" s="57" t="s">
        <v>228</v>
      </c>
      <c r="C150" s="57" t="str">
        <f aca="false">Flights!$F$9</f>
        <v>MH0089</v>
      </c>
      <c r="D150" s="58" t="n">
        <f aca="false">Flights!$D$9</f>
        <v>46310</v>
      </c>
      <c r="E150" s="57" t="str">
        <f aca="false">Flights!$G$9&amp;"-"&amp;Flights!$H$9</f>
        <v>NRT-KUL</v>
      </c>
      <c r="F150" s="57" t="str">
        <f aca="false">Flights!$K$9</f>
        <v>EY</v>
      </c>
      <c r="G150" s="57" t="s">
        <v>420</v>
      </c>
      <c r="H150" s="57" t="s">
        <v>378</v>
      </c>
      <c r="I150" s="57" t="s">
        <v>428</v>
      </c>
      <c r="J150" s="57" t="s">
        <v>429</v>
      </c>
      <c r="K150" s="67"/>
      <c r="L150" s="67" t="s">
        <v>422</v>
      </c>
      <c r="M150" s="67"/>
      <c r="N150" s="67" t="s">
        <v>383</v>
      </c>
      <c r="O150" s="67" t="s">
        <v>423</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60"/>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open",IF(AND(NOT(OR(LEN(AZ150)&lt;15,ISNUMBER(MATCH(AZ150,L_Placeholder,0)))),BK150=0,NOT(OR(LEN(AU150)&lt;2,ISNUMBER(MATCH(AU150,L_Placeholder,0)))),NOT(OR(LEN(AX150)&lt;2,ISNUMBER(MATCH(AX150,L_Placeholder,0)))),TRIM(AE150)&lt;&gt;TRIM(T150)),"N/A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missing",IF(OR(OR(LEN(AU150)&lt;2,ISNUMBER(MATCH(AU150,L_Placeholder,0))),BR150&lt;3),"INVALID – PIC missing or not a named person (a role such as QA / CSM is not a name)",IF(OR(LEN(AV150)&lt;2,ISNUMBER(MATCH(AV150,L_Placeholder,0))),"INVALID – result / assessment missing",IF(OR(OR(LEN(AW150)&lt;3,ISNUMBER(MATCH(AW150,L_Placeholder,0))),SUMPRODUCT(--ISNUMBER(SEARCH(" "&amp;L_EvidencePhrase&amp;" ",BD150)))&gt;0,BI150=1),"INVALID – evidence missing, placeholder or not yet on file",IF(ISNA(MATCH(TRIM(S150),L_EvidenceType,0)),"INVALID – choose the evidence type from the list (column S)",IF(BL150=0,"INVALID – evidence ID must be the record's ID only (e.g. SF-2210, IMG_2231, 1045521), or a link / path for links",IF(OR(OR(LEN(AX150)&lt;2,ISNUMBER(MATCH(AX150,L_Placeholder,0))),BS150&lt;3),"INVALID – verifier missing or not a named person (a role such as QA / CSM is not a name)",IF(OR(AX150=AU150,AND(LEN(AU150)&gt;=4,ISNUMBER(SEARCH(AU150,AX150))),AND(LEN(AX150)&gt;=4,ISNUMBER(SEARCH(AX150,AU150)))),"INVALID – verifier must be a different, named person (not the PIC or a role)",IF(BH150=1,"INVALID – result not yet available (awaiting / TBC)",IF(BV150=1,"INVALID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future",IF(AND(ISNUMBER(BY150),AG150&lt;BY150),IF(H150="Physical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")))/(LEN(L_PendNeg)+1))+SUMPRODUCT((LEN(BC150)-LEN(SUBSTITUTE(BC150," "&amp;L_PendPrep&amp;" "," ")))/(LEN(L_PendPrep)+1)),1,0),1)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")))/(LEN(L_PendNeg)+1))+SUMPRODUCT((LEN(BE150)-LEN(SUBSTITUTE(BE150," "&amp;L_PendPrep&amp;" "," ")))/(LEN(L_PendPrep)+1)),1,0),1)</f>
        <v>0</v>
      </c>
      <c r="BK150" s="61" t="n">
        <f aca="false">IFERROR(IF(SUMPRODUCT((LEN(BF150)-LEN(SUBSTITUTE(BF150," "&amp;L_PendStrict&amp;" "," ")))/(LEN(L_PendStrict)+1))&gt;SUMPRODUCT((LEN(BF150)-LEN(SUBSTITUTE(BF150," "&amp;L_PendNeg&amp;" "," ")))/(LEN(L_PendNeg)+1)),1,0),1)</f>
        <v>0</v>
      </c>
      <c r="BL150" s="61" t="n">
        <f aca="false">IF(ISNA(MATCH(TRIM(S150),L_EvidenceType,0)),0,BZ150)</f>
        <v>0</v>
      </c>
      <c r="BM150" s="61" t="str">
        <f aca="false">SUBSTITUTE(SUBSTITUTE(SUBSTITUTE(SUBSTITUTE(SUBSTITUTE(SUBSTITUTE(SUBSTITUTE(SUBSTITUTE(SUBSTITUTE(LOWER(Z150&amp;""),"1","0"),"2","0"),"3","0"),"4","0"),"5","0"),"6","0"),"7","0"),"8","0"),"9","0")</f>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150,"jan",""),"feb",""),"mar",""),"apr",""),"may",""),"jun",""),"jul",""),"aug",""),"sep",""),"oct",""),"nov",""),"dec",""),"hrs",""),"hr",""),"lt",""),"utc",""),"am",""),"pm",""),"rev",""),"ver",""),"b","a"),"c","a"),"d","a"),"e","a"),"f","a"),"g","a"),"h","a"),"i","a"),"j","a"),"k","a"),"l","a"),"m","a"),"n","a"),"o","a"),"p","a"),"q","a"),"r","a"),"s","a"),"t","a"),"u","a"),"v","a"),"w","a"),"x","a"),"y","a"),"z","a")</f>
        <v/>
      </c>
      <c r="BO150" s="61" t="str">
        <f aca="false">SUBSTITUTE(SUBSTITUTE(SUBSTITUTE(SUBSTITUTE(SUBSTITUTE(SUBSTITUTE(SUBSTITUTE(SUBSTITUTE(SUBSTITUTE(LOWER(W150&amp;""),"1","0"),"2","0"),"3","0"),"4","0"),"5","0"),"6","0"),"7","0"),"8","0"),"9","0")</f>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c>
      <c r="BQ150" s="61" t="n">
        <f aca="false">IFERROR(IF(AND(ISERROR(SEARCH(" mh"," "&amp;LOWER(W150))),ISNA(MATCH(LEFT(TRIM(BP150),255),{"0000a","000a","00a","0000aa","000aa","00.00.0000","00/00/0000","00-00-0000","0000-00-00","00.00.00","00/00/00","00-00-00","0.00.0000","0/00/0000","0-00-0000"},0)),OR(SUMPRODUCT(--ISNUMBER(SEARCH({"a0","a-0","a_0","a/0","a.0","a#0","0a","0-a","0_a","0/a"},BP150)))&gt;0,ISNUMBER(SEARCH("000000",BP150)))),1,0),0)</f>
        <v>0</v>
      </c>
      <c r="BR1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150,"supervisor",""),"inspector",""),"controller",""),"executive",""),"catering",""),"manager",""),"officer",""),"caterer",""),"station",""),"captain",""),"verified",""),"verifier",""),"checked",""),"senior",""),"leader",""),"cabin",""),"staff",""),"crew",""),"team",""),"duty",""),"lead",""),"head",""),"chef",""),"pasb",""),"mcat",""),"magcs",""),"qaqc",""),"ccic",""),"cic",""),"csm",""),"ops",""),"pic",""),"self",""),"qa",""),"qc",""),"by",""),"sr",""))</f>
        <v>0</v>
      </c>
      <c r="BS1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150,"supervisor",""),"inspector",""),"controller",""),"executive",""),"catering",""),"manager",""),"officer",""),"caterer",""),"station",""),"captain",""),"verified",""),"verifier",""),"checked",""),"senior",""),"leader",""),"cabin",""),"staff",""),"crew",""),"team",""),"duty",""),"lead",""),"head",""),"chef",""),"pasb",""),"mcat",""),"magcs",""),"qaqc",""),"ccic",""),"cic",""),"csm",""),"ops",""),"pic",""),"self",""),"qa",""),"qc",""),"by",""),"sr",""))</f>
        <v>0</v>
      </c>
      <c r="BT150" s="61"/>
      <c r="BU150" s="61"/>
      <c r="BV150" s="61" t="n">
        <f aca="false">0</f>
        <v>0</v>
      </c>
      <c r="BW150" s="61"/>
      <c r="BX150" s="61"/>
      <c r="BY150" s="62" t="n">
        <f aca="false">Q150-T12EarlyH/24</f>
        <v>46309.0451388889</v>
      </c>
      <c r="BZ150" s="61" t="n">
        <f aca="false">IFERROR(IF(IF(TRIM(S150)="Link / file path",AND(LEN(TRIM(Z150))&gt;=5,SUMPRODUCT(--ISNUMBER(SEARCH({"http","www.","\\",":\",".pdf",".jpg",".jpeg",".png",".heic",".xls",".doc",".msg",".eml",".ppt",".txt",".zip"},Z150)))&gt;0),AND(ISERROR(FIND(" ",TRIM(Z150))),NOT(OR(LOWER(TRIM(Z150))=LOWER(Flights!$F$9),AND(LEFT(LOWER(TRIM(Z150)),2)="mh",(LEN(BN150)-LEN(SUBSTITUTE(BN150,"a","")))&lt;=2))),NOT(ISNUMBER(MATCH(LEFT(BN150,255),{"0000a","000a","00a","0000aa","000aa","00.00.0000","00/00/0000","00-00-0000","0000-00-00","00.00.00","00/00/00","00-00-00","0.00.0000","0/00/0000","0-00-0000"},0))),OR(AND((LEN(BN150)-LEN(SUBSTITUTE(BN150,"a","")))&gt;=1,(LEN(BN150)-LEN(SUBSTITUTE(BN150,"0","")))&gt;=2,SUMPRODUCT(--ISNUMBER(SEARCH({"a0","a-0","a_0","a/0","a.0","a#0","0a","0-a","0_a","0/a"},BN150)))&gt;0),AND((LEN(BN150)-LEN(SUBSTITUTE(BN150,"a","")))=0,(LEN(BN150)-LEN(SUBSTITUTE(BN150,"0","")))&gt;=5)))),1,0),0)</f>
        <v>0</v>
      </c>
    </row>
    <row r="151" customFormat="false" ht="39.75" hidden="false" customHeight="true" outlineLevel="0" collapsed="false">
      <c r="A151" s="57" t="s">
        <v>680</v>
      </c>
      <c r="B151" s="57" t="s">
        <v>228</v>
      </c>
      <c r="C151" s="57" t="str">
        <f aca="false">Flights!$F$9</f>
        <v>MH0089</v>
      </c>
      <c r="D151" s="58" t="n">
        <f aca="false">Flights!$D$9</f>
        <v>46310</v>
      </c>
      <c r="E151" s="57" t="str">
        <f aca="false">Flights!$G$9&amp;"-"&amp;Flights!$H$9</f>
        <v>NRT-KUL</v>
      </c>
      <c r="F151" s="57" t="str">
        <f aca="false">Flights!$K$9</f>
        <v>EY</v>
      </c>
      <c r="G151" s="57" t="s">
        <v>420</v>
      </c>
      <c r="H151" s="57" t="s">
        <v>378</v>
      </c>
      <c r="I151" s="57" t="s">
        <v>428</v>
      </c>
      <c r="J151" s="57" t="s">
        <v>431</v>
      </c>
      <c r="K151" s="67"/>
      <c r="L151" s="67" t="s">
        <v>422</v>
      </c>
      <c r="M151" s="67"/>
      <c r="N151" s="67" t="s">
        <v>383</v>
      </c>
      <c r="O151" s="67" t="s">
        <v>423</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60"/>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open",IF(AND(NOT(OR(LEN(AZ151)&lt;15,ISNUMBER(MATCH(AZ151,L_Placeholder,0)))),BK151=0,NOT(OR(LEN(AU151)&lt;2,ISNUMBER(MATCH(AU151,L_Placeholder,0)))),NOT(OR(LEN(AX151)&lt;2,ISNUMBER(MATCH(AX151,L_Placeholder,0)))),TRIM(AE151)&lt;&gt;TRIM(T151)),"N/A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missing",IF(OR(OR(LEN(AU151)&lt;2,ISNUMBER(MATCH(AU151,L_Placeholder,0))),BR151&lt;3),"INVALID – PIC missing or not a named person (a role such as QA / CSM is not a name)",IF(OR(LEN(AV151)&lt;2,ISNUMBER(MATCH(AV151,L_Placeholder,0))),"INVALID – result / assessment missing",IF(OR(OR(LEN(AW151)&lt;3,ISNUMBER(MATCH(AW151,L_Placeholder,0))),SUMPRODUCT(--ISNUMBER(SEARCH(" "&amp;L_EvidencePhrase&amp;" ",BD151)))&gt;0,BI151=1),"INVALID – evidence missing, placeholder or not yet on file",IF(ISNA(MATCH(TRIM(S151),L_EvidenceType,0)),"INVALID – choose the evidence type from the list (column S)",IF(BL151=0,"INVALID – evidence ID must be the record's ID only (e.g. SF-2210, IMG_2231, 1045521), or a link / path for links",IF(OR(OR(LEN(AX151)&lt;2,ISNUMBER(MATCH(AX151,L_Placeholder,0))),BS151&lt;3),"INVALID – verifier missing or not a named person (a role such as QA / CSM is not a name)",IF(OR(AX151=AU151,AND(LEN(AU151)&gt;=4,ISNUMBER(SEARCH(AU151,AX151))),AND(LEN(AX151)&gt;=4,ISNUMBER(SEARCH(AX151,AU151)))),"INVALID – verifier must be a different, named person (not the PIC or a role)",IF(BH151=1,"INVALID – result not yet available (awaiting / TBC)",IF(BV151=1,"INVALID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future",IF(AND(ISNUMBER(BY151),AG151&lt;BY151),IF(H151="Physical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")))/(LEN(L_PendNeg)+1))+SUMPRODUCT((LEN(BC151)-LEN(SUBSTITUTE(BC151," "&amp;L_PendPrep&amp;" "," ")))/(LEN(L_PendPrep)+1)),1,0),1)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")))/(LEN(L_PendNeg)+1))+SUMPRODUCT((LEN(BE151)-LEN(SUBSTITUTE(BE151," "&amp;L_PendPrep&amp;" "," ")))/(LEN(L_PendPrep)+1)),1,0),1)</f>
        <v>0</v>
      </c>
      <c r="BK151" s="61" t="n">
        <f aca="false">IFERROR(IF(SUMPRODUCT((LEN(BF151)-LEN(SUBSTITUTE(BF151," "&amp;L_PendStrict&amp;" "," ")))/(LEN(L_PendStrict)+1))&gt;SUMPRODUCT((LEN(BF151)-LEN(SUBSTITUTE(BF151," "&amp;L_PendNeg&amp;" "," ")))/(LEN(L_PendNeg)+1)),1,0),1)</f>
        <v>0</v>
      </c>
      <c r="BL151" s="61" t="n">
        <f aca="false">IF(ISNA(MATCH(TRIM(S151),L_EvidenceType,0)),0,BZ151)</f>
        <v>0</v>
      </c>
      <c r="BM151" s="61" t="str">
        <f aca="false">SUBSTITUTE(SUBSTITUTE(SUBSTITUTE(SUBSTITUTE(SUBSTITUTE(SUBSTITUTE(SUBSTITUTE(SUBSTITUTE(SUBSTITUTE(LOWER(Z151&amp;""),"1","0"),"2","0"),"3","0"),"4","0"),"5","0"),"6","0"),"7","0"),"8","0"),"9","0")</f>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151,"jan",""),"feb",""),"mar",""),"apr",""),"may",""),"jun",""),"jul",""),"aug",""),"sep",""),"oct",""),"nov",""),"dec",""),"hrs",""),"hr",""),"lt",""),"utc",""),"am",""),"pm",""),"rev",""),"ver",""),"b","a"),"c","a"),"d","a"),"e","a"),"f","a"),"g","a"),"h","a"),"i","a"),"j","a"),"k","a"),"l","a"),"m","a"),"n","a"),"o","a"),"p","a"),"q","a"),"r","a"),"s","a"),"t","a"),"u","a"),"v","a"),"w","a"),"x","a"),"y","a"),"z","a")</f>
        <v/>
      </c>
      <c r="BO151" s="61" t="str">
        <f aca="false">SUBSTITUTE(SUBSTITUTE(SUBSTITUTE(SUBSTITUTE(SUBSTITUTE(SUBSTITUTE(SUBSTITUTE(SUBSTITUTE(SUBSTITUTE(LOWER(W151&amp;""),"1","0"),"2","0"),"3","0"),"4","0"),"5","0"),"6","0"),"7","0"),"8","0"),"9","0")</f>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c>
      <c r="BQ151" s="61" t="n">
        <f aca="false">IFERROR(IF(AND(ISERROR(SEARCH(" mh"," "&amp;LOWER(W151))),ISNA(MATCH(LEFT(TRIM(BP151),255),{"0000a","000a","00a","0000aa","000aa","00.00.0000","00/00/0000","00-00-0000","0000-00-00","00.00.00","00/00/00","00-00-00","0.00.0000","0/00/0000","0-00-0000"},0)),OR(SUMPRODUCT(--ISNUMBER(SEARCH({"a0","a-0","a_0","a/0","a.0","a#0","0a","0-a","0_a","0/a"},BP151)))&gt;0,ISNUMBER(SEARCH("000000",BP151)))),1,0),0)</f>
        <v>0</v>
      </c>
      <c r="BR1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151,"supervisor",""),"inspector",""),"controller",""),"executive",""),"catering",""),"manager",""),"officer",""),"caterer",""),"station",""),"captain",""),"verified",""),"verifier",""),"checked",""),"senior",""),"leader",""),"cabin",""),"staff",""),"crew",""),"team",""),"duty",""),"lead",""),"head",""),"chef",""),"pasb",""),"mcat",""),"magcs",""),"qaqc",""),"ccic",""),"cic",""),"csm",""),"ops",""),"pic",""),"self",""),"qa",""),"qc",""),"by",""),"sr",""))</f>
        <v>0</v>
      </c>
      <c r="BS1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151,"supervisor",""),"inspector",""),"controller",""),"executive",""),"catering",""),"manager",""),"officer",""),"caterer",""),"station",""),"captain",""),"verified",""),"verifier",""),"checked",""),"senior",""),"leader",""),"cabin",""),"staff",""),"crew",""),"team",""),"duty",""),"lead",""),"head",""),"chef",""),"pasb",""),"mcat",""),"magcs",""),"qaqc",""),"ccic",""),"cic",""),"csm",""),"ops",""),"pic",""),"self",""),"qa",""),"qc",""),"by",""),"sr",""))</f>
        <v>0</v>
      </c>
      <c r="BT151" s="61"/>
      <c r="BU151" s="61"/>
      <c r="BV151" s="61" t="n">
        <f aca="false">0</f>
        <v>0</v>
      </c>
      <c r="BW151" s="61"/>
      <c r="BX151" s="61"/>
      <c r="BY151" s="62" t="n">
        <f aca="false">Q151-T12EarlyH/24</f>
        <v>46309.0451388889</v>
      </c>
      <c r="BZ151" s="61" t="n">
        <f aca="false">IFERROR(IF(IF(TRIM(S151)="Link / file path",AND(LEN(TRIM(Z151))&gt;=5,SUMPRODUCT(--ISNUMBER(SEARCH({"http","www.","\\",":\",".pdf",".jpg",".jpeg",".png",".heic",".xls",".doc",".msg",".eml",".ppt",".txt",".zip"},Z151)))&gt;0),AND(ISERROR(FIND(" ",TRIM(Z151))),NOT(OR(LOWER(TRIM(Z151))=LOWER(Flights!$F$9),AND(LEFT(LOWER(TRIM(Z151)),2)="mh",(LEN(BN151)-LEN(SUBSTITUTE(BN151,"a","")))&lt;=2))),NOT(ISNUMBER(MATCH(LEFT(BN151,255),{"0000a","000a","00a","0000aa","000aa","00.00.0000","00/00/0000","00-00-0000","0000-00-00","00.00.00","00/00/00","00-00-00","0.00.0000","0/00/0000","0-00-0000"},0))),OR(AND((LEN(BN151)-LEN(SUBSTITUTE(BN151,"a","")))&gt;=1,(LEN(BN151)-LEN(SUBSTITUTE(BN151,"0","")))&gt;=2,SUMPRODUCT(--ISNUMBER(SEARCH({"a0","a-0","a_0","a/0","a.0","a#0","0a","0-a","0_a","0/a"},BN151)))&gt;0),AND((LEN(BN151)-LEN(SUBSTITUTE(BN151,"a","")))=0,(LEN(BN151)-LEN(SUBSTITUTE(BN151,"0","")))&gt;=5)))),1,0),0)</f>
        <v>0</v>
      </c>
    </row>
    <row r="152" customFormat="false" ht="39.75" hidden="false" customHeight="true" outlineLevel="0" collapsed="false">
      <c r="A152" s="57" t="s">
        <v>681</v>
      </c>
      <c r="B152" s="57" t="s">
        <v>228</v>
      </c>
      <c r="C152" s="57" t="str">
        <f aca="false">Flights!$F$9</f>
        <v>MH0089</v>
      </c>
      <c r="D152" s="58" t="n">
        <f aca="false">Flights!$D$9</f>
        <v>46310</v>
      </c>
      <c r="E152" s="57" t="str">
        <f aca="false">Flights!$G$9&amp;"-"&amp;Flights!$H$9</f>
        <v>NRT-KUL</v>
      </c>
      <c r="F152" s="57" t="str">
        <f aca="false">Flights!$K$9</f>
        <v>EY</v>
      </c>
      <c r="G152" s="57" t="s">
        <v>420</v>
      </c>
      <c r="H152" s="57" t="s">
        <v>378</v>
      </c>
      <c r="I152" s="57" t="s">
        <v>428</v>
      </c>
      <c r="J152" s="57" t="s">
        <v>433</v>
      </c>
      <c r="K152" s="67"/>
      <c r="L152" s="67" t="s">
        <v>422</v>
      </c>
      <c r="M152" s="67"/>
      <c r="N152" s="67" t="s">
        <v>383</v>
      </c>
      <c r="O152" s="67" t="s">
        <v>423</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60"/>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open",IF(AND(NOT(OR(LEN(AZ152)&lt;15,ISNUMBER(MATCH(AZ152,L_Placeholder,0)))),BK152=0,NOT(OR(LEN(AU152)&lt;2,ISNUMBER(MATCH(AU152,L_Placeholder,0)))),NOT(OR(LEN(AX152)&lt;2,ISNUMBER(MATCH(AX152,L_Placeholder,0)))),TRIM(AE152)&lt;&gt;TRIM(T152)),"N/A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missing",IF(OR(OR(LEN(AU152)&lt;2,ISNUMBER(MATCH(AU152,L_Placeholder,0))),BR152&lt;3),"INVALID – PIC missing or not a named person (a role such as QA / CSM is not a name)",IF(OR(LEN(AV152)&lt;2,ISNUMBER(MATCH(AV152,L_Placeholder,0))),"INVALID – result / assessment missing",IF(OR(OR(LEN(AW152)&lt;3,ISNUMBER(MATCH(AW152,L_Placeholder,0))),SUMPRODUCT(--ISNUMBER(SEARCH(" "&amp;L_EvidencePhrase&amp;" ",BD152)))&gt;0,BI152=1),"INVALID – evidence missing, placeholder or not yet on file",IF(ISNA(MATCH(TRIM(S152),L_EvidenceType,0)),"INVALID – choose the evidence type from the list (column S)",IF(BL152=0,"INVALID – evidence ID must be the record's ID only (e.g. SF-2210, IMG_2231, 1045521), or a link / path for links",IF(OR(OR(LEN(AX152)&lt;2,ISNUMBER(MATCH(AX152,L_Placeholder,0))),BS152&lt;3),"INVALID – verifier missing or not a named person (a role such as QA / CSM is not a name)",IF(OR(AX152=AU152,AND(LEN(AU152)&gt;=4,ISNUMBER(SEARCH(AU152,AX152))),AND(LEN(AX152)&gt;=4,ISNUMBER(SEARCH(AX152,AU152)))),"INVALID – verifier must be a different, named person (not the PIC or a role)",IF(BH152=1,"INVALID – result not yet available (awaiting / TBC)",IF(BV152=1,"INVALID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future",IF(AND(ISNUMBER(BY152),AG152&lt;BY152),IF(H152="Physical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")))/(LEN(L_PendNeg)+1))+SUMPRODUCT((LEN(BC152)-LEN(SUBSTITUTE(BC152," "&amp;L_PendPrep&amp;" "," ")))/(LEN(L_PendPrep)+1)),1,0),1)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")))/(LEN(L_PendNeg)+1))+SUMPRODUCT((LEN(BE152)-LEN(SUBSTITUTE(BE152," "&amp;L_PendPrep&amp;" "," ")))/(LEN(L_PendPrep)+1)),1,0),1)</f>
        <v>0</v>
      </c>
      <c r="BK152" s="61" t="n">
        <f aca="false">IFERROR(IF(SUMPRODUCT((LEN(BF152)-LEN(SUBSTITUTE(BF152," "&amp;L_PendStrict&amp;" "," ")))/(LEN(L_PendStrict)+1))&gt;SUMPRODUCT((LEN(BF152)-LEN(SUBSTITUTE(BF152," "&amp;L_PendNeg&amp;" "," ")))/(LEN(L_PendNeg)+1)),1,0),1)</f>
        <v>0</v>
      </c>
      <c r="BL152" s="61" t="n">
        <f aca="false">IF(ISNA(MATCH(TRIM(S152),L_EvidenceType,0)),0,BZ152)</f>
        <v>0</v>
      </c>
      <c r="BM152" s="61" t="str">
        <f aca="false">SUBSTITUTE(SUBSTITUTE(SUBSTITUTE(SUBSTITUTE(SUBSTITUTE(SUBSTITUTE(SUBSTITUTE(SUBSTITUTE(SUBSTITUTE(LOWER(Z152&amp;""),"1","0"),"2","0"),"3","0"),"4","0"),"5","0"),"6","0"),"7","0"),"8","0"),"9","0")</f>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152,"jan",""),"feb",""),"mar",""),"apr",""),"may",""),"jun",""),"jul",""),"aug",""),"sep",""),"oct",""),"nov",""),"dec",""),"hrs",""),"hr",""),"lt",""),"utc",""),"am",""),"pm",""),"rev",""),"ver",""),"b","a"),"c","a"),"d","a"),"e","a"),"f","a"),"g","a"),"h","a"),"i","a"),"j","a"),"k","a"),"l","a"),"m","a"),"n","a"),"o","a"),"p","a"),"q","a"),"r","a"),"s","a"),"t","a"),"u","a"),"v","a"),"w","a"),"x","a"),"y","a"),"z","a")</f>
        <v/>
      </c>
      <c r="BO152" s="61" t="str">
        <f aca="false">SUBSTITUTE(SUBSTITUTE(SUBSTITUTE(SUBSTITUTE(SUBSTITUTE(SUBSTITUTE(SUBSTITUTE(SUBSTITUTE(SUBSTITUTE(LOWER(W152&amp;""),"1","0"),"2","0"),"3","0"),"4","0"),"5","0"),"6","0"),"7","0"),"8","0"),"9","0")</f>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c>
      <c r="BQ152" s="61" t="n">
        <f aca="false">IFERROR(IF(AND(ISERROR(SEARCH(" mh"," "&amp;LOWER(W152))),ISNA(MATCH(LEFT(TRIM(BP152),255),{"0000a","000a","00a","0000aa","000aa","00.00.0000","00/00/0000","00-00-0000","0000-00-00","00.00.00","00/00/00","00-00-00","0.00.0000","0/00/0000","0-00-0000"},0)),OR(SUMPRODUCT(--ISNUMBER(SEARCH({"a0","a-0","a_0","a/0","a.0","a#0","0a","0-a","0_a","0/a"},BP152)))&gt;0,ISNUMBER(SEARCH("000000",BP152)))),1,0),0)</f>
        <v>0</v>
      </c>
      <c r="BR1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152,"supervisor",""),"inspector",""),"controller",""),"executive",""),"catering",""),"manager",""),"officer",""),"caterer",""),"station",""),"captain",""),"verified",""),"verifier",""),"checked",""),"senior",""),"leader",""),"cabin",""),"staff",""),"crew",""),"team",""),"duty",""),"lead",""),"head",""),"chef",""),"pasb",""),"mcat",""),"magcs",""),"qaqc",""),"ccic",""),"cic",""),"csm",""),"ops",""),"pic",""),"self",""),"qa",""),"qc",""),"by",""),"sr",""))</f>
        <v>0</v>
      </c>
      <c r="BS1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152,"supervisor",""),"inspector",""),"controller",""),"executive",""),"catering",""),"manager",""),"officer",""),"caterer",""),"station",""),"captain",""),"verified",""),"verifier",""),"checked",""),"senior",""),"leader",""),"cabin",""),"staff",""),"crew",""),"team",""),"duty",""),"lead",""),"head",""),"chef",""),"pasb",""),"mcat",""),"magcs",""),"qaqc",""),"ccic",""),"cic",""),"csm",""),"ops",""),"pic",""),"self",""),"qa",""),"qc",""),"by",""),"sr",""))</f>
        <v>0</v>
      </c>
      <c r="BT152" s="61"/>
      <c r="BU152" s="61"/>
      <c r="BV152" s="61" t="n">
        <f aca="false">0</f>
        <v>0</v>
      </c>
      <c r="BW152" s="61"/>
      <c r="BX152" s="61"/>
      <c r="BY152" s="62" t="n">
        <f aca="false">Q152-T12EarlyH/24</f>
        <v>46309.0451388889</v>
      </c>
      <c r="BZ152" s="61" t="n">
        <f aca="false">IFERROR(IF(IF(TRIM(S152)="Link / file path",AND(LEN(TRIM(Z152))&gt;=5,SUMPRODUCT(--ISNUMBER(SEARCH({"http","www.","\\",":\",".pdf",".jpg",".jpeg",".png",".heic",".xls",".doc",".msg",".eml",".ppt",".txt",".zip"},Z152)))&gt;0),AND(ISERROR(FIND(" ",TRIM(Z152))),NOT(OR(LOWER(TRIM(Z152))=LOWER(Flights!$F$9),AND(LEFT(LOWER(TRIM(Z152)),2)="mh",(LEN(BN152)-LEN(SUBSTITUTE(BN152,"a","")))&lt;=2))),NOT(ISNUMBER(MATCH(LEFT(BN152,255),{"0000a","000a","00a","0000aa","000aa","00.00.0000","00/00/0000","00-00-0000","0000-00-00","00.00.00","00/00/00","00-00-00","0.00.0000","0/00/0000","0-00-0000"},0))),OR(AND((LEN(BN152)-LEN(SUBSTITUTE(BN152,"a","")))&gt;=1,(LEN(BN152)-LEN(SUBSTITUTE(BN152,"0","")))&gt;=2,SUMPRODUCT(--ISNUMBER(SEARCH({"a0","a-0","a_0","a/0","a.0","a#0","0a","0-a","0_a","0/a"},BN152)))&gt;0),AND((LEN(BN152)-LEN(SUBSTITUTE(BN152,"a","")))=0,(LEN(BN152)-LEN(SUBSTITUTE(BN152,"0","")))&gt;=5)))),1,0),0)</f>
        <v>0</v>
      </c>
    </row>
    <row r="153" customFormat="false" ht="141" hidden="false" customHeight="true" outlineLevel="0" collapsed="false">
      <c r="A153" s="57" t="s">
        <v>682</v>
      </c>
      <c r="B153" s="57" t="s">
        <v>228</v>
      </c>
      <c r="C153" s="57" t="str">
        <f aca="false">Flights!$F$9</f>
        <v>MH0089</v>
      </c>
      <c r="D153" s="58" t="n">
        <f aca="false">Flights!$D$9</f>
        <v>46310</v>
      </c>
      <c r="E153" s="57" t="str">
        <f aca="false">Flights!$G$9&amp;"-"&amp;Flights!$H$9</f>
        <v>NRT-KUL</v>
      </c>
      <c r="F153" s="57" t="str">
        <f aca="false">Flights!$K$9</f>
        <v>EY</v>
      </c>
      <c r="G153" s="57" t="s">
        <v>420</v>
      </c>
      <c r="H153" s="57" t="s">
        <v>378</v>
      </c>
      <c r="I153" s="57" t="s">
        <v>428</v>
      </c>
      <c r="J153" s="57" t="s">
        <v>435</v>
      </c>
      <c r="K153" s="67" t="s">
        <v>436</v>
      </c>
      <c r="L153" s="67" t="s">
        <v>422</v>
      </c>
      <c r="M153" s="67"/>
      <c r="N153" s="67" t="s">
        <v>383</v>
      </c>
      <c r="O153" s="67" t="s">
        <v>423</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60"/>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open",IF(AND(NOT(OR(LEN(AZ153)&lt;15,ISNUMBER(MATCH(AZ153,L_Placeholder,0)))),BK153=0,NOT(OR(LEN(AU153)&lt;2,ISNUMBER(MATCH(AU153,L_Placeholder,0)))),NOT(OR(LEN(AX153)&lt;2,ISNUMBER(MATCH(AX153,L_Placeholder,0)))),TRIM(AE153)&lt;&gt;TRIM(T153)),"N/A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missing",IF(OR(OR(LEN(AU153)&lt;2,ISNUMBER(MATCH(AU153,L_Placeholder,0))),BR153&lt;3),"INVALID – PIC missing or not a named person (a role such as QA / CSM is not a name)",IF(OR(LEN(AV153)&lt;2,ISNUMBER(MATCH(AV153,L_Placeholder,0))),"INVALID – result / assessment missing",IF(OR(OR(LEN(AW153)&lt;3,ISNUMBER(MATCH(AW153,L_Placeholder,0))),SUMPRODUCT(--ISNUMBER(SEARCH(" "&amp;L_EvidencePhrase&amp;" ",BD153)))&gt;0,BI153=1),"INVALID – evidence missing, placeholder or not yet on file",IF(ISNA(MATCH(TRIM(S153),L_EvidenceType,0)),"INVALID – choose the evidence type from the list (column S)",IF(BL153=0,"INVALID – evidence ID must be the record's ID only (e.g. SF-2210, IMG_2231, 1045521), or a link / path for links",IF(OR(OR(LEN(AX153)&lt;2,ISNUMBER(MATCH(AX153,L_Placeholder,0))),BS153&lt;3),"INVALID – verifier missing or not a named person (a role such as QA / CSM is not a name)",IF(OR(AX153=AU153,AND(LEN(AU153)&gt;=4,ISNUMBER(SEARCH(AU153,AX153))),AND(LEN(AX153)&gt;=4,ISNUMBER(SEARCH(AX153,AU153)))),"INVALID – verifier must be a different, named person (not the PIC or a role)",IF(BH153=1,"INVALID – result not yet available (awaiting / TBC)",IF(BV153=1,"INVALID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future",IF(AND(ISNUMBER(BY153),AG153&lt;BY153),IF(H153="Physical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")))/(LEN(L_PendNeg)+1))+SUMPRODUCT((LEN(BC153)-LEN(SUBSTITUTE(BC153," "&amp;L_PendPrep&amp;" "," ")))/(LEN(L_PendPrep)+1)),1,0),1)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")))/(LEN(L_PendNeg)+1))+SUMPRODUCT((LEN(BE153)-LEN(SUBSTITUTE(BE153," "&amp;L_PendPrep&amp;" "," ")))/(LEN(L_PendPrep)+1)),1,0),1)</f>
        <v>0</v>
      </c>
      <c r="BK153" s="61" t="n">
        <f aca="false">IFERROR(IF(SUMPRODUCT((LEN(BF153)-LEN(SUBSTITUTE(BF153," "&amp;L_PendStrict&amp;" "," ")))/(LEN(L_PendStrict)+1))&gt;SUMPRODUCT((LEN(BF153)-LEN(SUBSTITUTE(BF153," "&amp;L_PendNeg&amp;" "," ")))/(LEN(L_PendNeg)+1)),1,0),1)</f>
        <v>0</v>
      </c>
      <c r="BL153" s="61" t="n">
        <f aca="false">IF(ISNA(MATCH(TRIM(S153),L_EvidenceType,0)),0,BZ153)</f>
        <v>0</v>
      </c>
      <c r="BM153" s="61" t="str">
        <f aca="false">SUBSTITUTE(SUBSTITUTE(SUBSTITUTE(SUBSTITUTE(SUBSTITUTE(SUBSTITUTE(SUBSTITUTE(SUBSTITUTE(SUBSTITUTE(LOWER(Z153&amp;""),"1","0"),"2","0"),"3","0"),"4","0"),"5","0"),"6","0"),"7","0"),"8","0"),"9","0")</f>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153,"jan",""),"feb",""),"mar",""),"apr",""),"may",""),"jun",""),"jul",""),"aug",""),"sep",""),"oct",""),"nov",""),"dec",""),"hrs",""),"hr",""),"lt",""),"utc",""),"am",""),"pm",""),"rev",""),"ver",""),"b","a"),"c","a"),"d","a"),"e","a"),"f","a"),"g","a"),"h","a"),"i","a"),"j","a"),"k","a"),"l","a"),"m","a"),"n","a"),"o","a"),"p","a"),"q","a"),"r","a"),"s","a"),"t","a"),"u","a"),"v","a"),"w","a"),"x","a"),"y","a"),"z","a")</f>
        <v/>
      </c>
      <c r="BO153" s="61" t="str">
        <f aca="false">SUBSTITUTE(SUBSTITUTE(SUBSTITUTE(SUBSTITUTE(SUBSTITUTE(SUBSTITUTE(SUBSTITUTE(SUBSTITUTE(SUBSTITUTE(LOWER(W153&amp;""),"1","0"),"2","0"),"3","0"),"4","0"),"5","0"),"6","0"),"7","0"),"8","0"),"9","0")</f>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c>
      <c r="BQ153" s="61" t="n">
        <f aca="false">IFERROR(IF(AND(ISERROR(SEARCH(" mh"," "&amp;LOWER(W153))),ISNA(MATCH(LEFT(TRIM(BP153),255),{"0000a","000a","00a","0000aa","000aa","00.00.0000","00/00/0000","00-00-0000","0000-00-00","00.00.00","00/00/00","00-00-00","0.00.0000","0/00/0000","0-00-0000"},0)),OR(SUMPRODUCT(--ISNUMBER(SEARCH({"a0","a-0","a_0","a/0","a.0","a#0","0a","0-a","0_a","0/a"},BP153)))&gt;0,ISNUMBER(SEARCH("000000",BP153)))),1,0),0)</f>
        <v>0</v>
      </c>
      <c r="BR1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153,"supervisor",""),"inspector",""),"controller",""),"executive",""),"catering",""),"manager",""),"officer",""),"caterer",""),"station",""),"captain",""),"verified",""),"verifier",""),"checked",""),"senior",""),"leader",""),"cabin",""),"staff",""),"crew",""),"team",""),"duty",""),"lead",""),"head",""),"chef",""),"pasb",""),"mcat",""),"magcs",""),"qaqc",""),"ccic",""),"cic",""),"csm",""),"ops",""),"pic",""),"self",""),"qa",""),"qc",""),"by",""),"sr",""))</f>
        <v>0</v>
      </c>
      <c r="BS1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153,"supervisor",""),"inspector",""),"controller",""),"executive",""),"catering",""),"manager",""),"officer",""),"caterer",""),"station",""),"captain",""),"verified",""),"verifier",""),"checked",""),"senior",""),"leader",""),"cabin",""),"staff",""),"crew",""),"team",""),"duty",""),"lead",""),"head",""),"chef",""),"pasb",""),"mcat",""),"magcs",""),"qaqc",""),"ccic",""),"cic",""),"csm",""),"ops",""),"pic",""),"self",""),"qa",""),"qc",""),"by",""),"sr",""))</f>
        <v>0</v>
      </c>
      <c r="BT153" s="61"/>
      <c r="BU153" s="61"/>
      <c r="BV153" s="61" t="n">
        <f aca="false">0</f>
        <v>0</v>
      </c>
      <c r="BW153" s="61"/>
      <c r="BX153" s="61"/>
      <c r="BY153" s="62" t="n">
        <f aca="false">Q153-T12EarlyH/24</f>
        <v>46309.0451388889</v>
      </c>
      <c r="BZ153" s="61" t="n">
        <f aca="false">IFERROR(IF(IF(TRIM(S153)="Link / file path",AND(LEN(TRIM(Z153))&gt;=5,SUMPRODUCT(--ISNUMBER(SEARCH({"http","www.","\\",":\",".pdf",".jpg",".jpeg",".png",".heic",".xls",".doc",".msg",".eml",".ppt",".txt",".zip"},Z153)))&gt;0),AND(ISERROR(FIND(" ",TRIM(Z153))),NOT(OR(LOWER(TRIM(Z153))=LOWER(Flights!$F$9),AND(LEFT(LOWER(TRIM(Z153)),2)="mh",(LEN(BN153)-LEN(SUBSTITUTE(BN153,"a","")))&lt;=2))),NOT(ISNUMBER(MATCH(LEFT(BN153,255),{"0000a","000a","00a","0000aa","000aa","00.00.0000","00/00/0000","00-00-0000","0000-00-00","00.00.00","00/00/00","00-00-00","0.00.0000","0/00/0000","0-00-0000"},0))),OR(AND((LEN(BN153)-LEN(SUBSTITUTE(BN153,"a","")))&gt;=1,(LEN(BN153)-LEN(SUBSTITUTE(BN153,"0","")))&gt;=2,SUMPRODUCT(--ISNUMBER(SEARCH({"a0","a-0","a_0","a/0","a.0","a#0","0a","0-a","0_a","0/a"},BN153)))&gt;0),AND((LEN(BN153)-LEN(SUBSTITUTE(BN153,"a","")))=0,(LEN(BN153)-LEN(SUBSTITUTE(BN153,"0","")))&gt;=5)))),1,0),0)</f>
        <v>0</v>
      </c>
    </row>
    <row r="154" customFormat="false" ht="39.75" hidden="false" customHeight="true" outlineLevel="0" collapsed="false">
      <c r="A154" s="57" t="s">
        <v>683</v>
      </c>
      <c r="B154" s="57" t="s">
        <v>228</v>
      </c>
      <c r="C154" s="57" t="str">
        <f aca="false">Flights!$F$9</f>
        <v>MH0089</v>
      </c>
      <c r="D154" s="58" t="n">
        <f aca="false">Flights!$D$9</f>
        <v>46310</v>
      </c>
      <c r="E154" s="57" t="str">
        <f aca="false">Flights!$G$9&amp;"-"&amp;Flights!$H$9</f>
        <v>NRT-KUL</v>
      </c>
      <c r="F154" s="57" t="str">
        <f aca="false">Flights!$K$9</f>
        <v>EY</v>
      </c>
      <c r="G154" s="57" t="s">
        <v>420</v>
      </c>
      <c r="H154" s="57" t="s">
        <v>378</v>
      </c>
      <c r="I154" s="57" t="s">
        <v>428</v>
      </c>
      <c r="J154" s="57" t="s">
        <v>438</v>
      </c>
      <c r="K154" s="67"/>
      <c r="L154" s="67" t="s">
        <v>422</v>
      </c>
      <c r="M154" s="67"/>
      <c r="N154" s="67" t="s">
        <v>383</v>
      </c>
      <c r="O154" s="67" t="s">
        <v>423</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60"/>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open",IF(AND(NOT(OR(LEN(AZ154)&lt;15,ISNUMBER(MATCH(AZ154,L_Placeholder,0)))),BK154=0,NOT(OR(LEN(AU154)&lt;2,ISNUMBER(MATCH(AU154,L_Placeholder,0)))),NOT(OR(LEN(AX154)&lt;2,ISNUMBER(MATCH(AX154,L_Placeholder,0)))),TRIM(AE154)&lt;&gt;TRIM(T154)),"N/A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missing",IF(OR(OR(LEN(AU154)&lt;2,ISNUMBER(MATCH(AU154,L_Placeholder,0))),BR154&lt;3),"INVALID – PIC missing or not a named person (a role such as QA / CSM is not a name)",IF(OR(LEN(AV154)&lt;2,ISNUMBER(MATCH(AV154,L_Placeholder,0))),"INVALID – result / assessment missing",IF(OR(OR(LEN(AW154)&lt;3,ISNUMBER(MATCH(AW154,L_Placeholder,0))),SUMPRODUCT(--ISNUMBER(SEARCH(" "&amp;L_EvidencePhrase&amp;" ",BD154)))&gt;0,BI154=1),"INVALID – evidence missing, placeholder or not yet on file",IF(ISNA(MATCH(TRIM(S154),L_EvidenceType,0)),"INVALID – choose the evidence type from the list (column S)",IF(BL154=0,"INVALID – evidence ID must be the record's ID only (e.g. SF-2210, IMG_2231, 1045521), or a link / path for links",IF(OR(OR(LEN(AX154)&lt;2,ISNUMBER(MATCH(AX154,L_Placeholder,0))),BS154&lt;3),"INVALID – verifier missing or not a named person (a role such as QA / CSM is not a name)",IF(OR(AX154=AU154,AND(LEN(AU154)&gt;=4,ISNUMBER(SEARCH(AU154,AX154))),AND(LEN(AX154)&gt;=4,ISNUMBER(SEARCH(AX154,AU154)))),"INVALID – verifier must be a different, named person (not the PIC or a role)",IF(BH154=1,"INVALID – result not yet available (awaiting / TBC)",IF(BV154=1,"INVALID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future",IF(AND(ISNUMBER(BY154),AG154&lt;BY154),IF(H154="Physical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")))/(LEN(L_PendNeg)+1))+SUMPRODUCT((LEN(BC154)-LEN(SUBSTITUTE(BC154," "&amp;L_PendPrep&amp;" "," ")))/(LEN(L_PendPrep)+1)),1,0),1)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")))/(LEN(L_PendNeg)+1))+SUMPRODUCT((LEN(BE154)-LEN(SUBSTITUTE(BE154," "&amp;L_PendPrep&amp;" "," ")))/(LEN(L_PendPrep)+1)),1,0),1)</f>
        <v>0</v>
      </c>
      <c r="BK154" s="61" t="n">
        <f aca="false">IFERROR(IF(SUMPRODUCT((LEN(BF154)-LEN(SUBSTITUTE(BF154," "&amp;L_PendStrict&amp;" "," ")))/(LEN(L_PendStrict)+1))&gt;SUMPRODUCT((LEN(BF154)-LEN(SUBSTITUTE(BF154," "&amp;L_PendNeg&amp;" "," ")))/(LEN(L_PendNeg)+1)),1,0),1)</f>
        <v>0</v>
      </c>
      <c r="BL154" s="61" t="n">
        <f aca="false">IF(ISNA(MATCH(TRIM(S154),L_EvidenceType,0)),0,BZ154)</f>
        <v>0</v>
      </c>
      <c r="BM154" s="61" t="str">
        <f aca="false">SUBSTITUTE(SUBSTITUTE(SUBSTITUTE(SUBSTITUTE(SUBSTITUTE(SUBSTITUTE(SUBSTITUTE(SUBSTITUTE(SUBSTITUTE(LOWER(Z154&amp;""),"1","0"),"2","0"),"3","0"),"4","0"),"5","0"),"6","0"),"7","0"),"8","0"),"9","0")</f>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154,"jan",""),"feb",""),"mar",""),"apr",""),"may",""),"jun",""),"jul",""),"aug",""),"sep",""),"oct",""),"nov",""),"dec",""),"hrs",""),"hr",""),"lt",""),"utc",""),"am",""),"pm",""),"rev",""),"ver",""),"b","a"),"c","a"),"d","a"),"e","a"),"f","a"),"g","a"),"h","a"),"i","a"),"j","a"),"k","a"),"l","a"),"m","a"),"n","a"),"o","a"),"p","a"),"q","a"),"r","a"),"s","a"),"t","a"),"u","a"),"v","a"),"w","a"),"x","a"),"y","a"),"z","a")</f>
        <v/>
      </c>
      <c r="BO154" s="61" t="str">
        <f aca="false">SUBSTITUTE(SUBSTITUTE(SUBSTITUTE(SUBSTITUTE(SUBSTITUTE(SUBSTITUTE(SUBSTITUTE(SUBSTITUTE(SUBSTITUTE(LOWER(W154&amp;""),"1","0"),"2","0"),"3","0"),"4","0"),"5","0"),"6","0"),"7","0"),"8","0"),"9","0")</f>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c>
      <c r="BQ154" s="61" t="n">
        <f aca="false">IFERROR(IF(AND(ISERROR(SEARCH(" mh"," "&amp;LOWER(W154))),ISNA(MATCH(LEFT(TRIM(BP154),255),{"0000a","000a","00a","0000aa","000aa","00.00.0000","00/00/0000","00-00-0000","0000-00-00","00.00.00","00/00/00","00-00-00","0.00.0000","0/00/0000","0-00-0000"},0)),OR(SUMPRODUCT(--ISNUMBER(SEARCH({"a0","a-0","a_0","a/0","a.0","a#0","0a","0-a","0_a","0/a"},BP154)))&gt;0,ISNUMBER(SEARCH("000000",BP154)))),1,0),0)</f>
        <v>0</v>
      </c>
      <c r="BR1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154,"supervisor",""),"inspector",""),"controller",""),"executive",""),"catering",""),"manager",""),"officer",""),"caterer",""),"station",""),"captain",""),"verified",""),"verifier",""),"checked",""),"senior",""),"leader",""),"cabin",""),"staff",""),"crew",""),"team",""),"duty",""),"lead",""),"head",""),"chef",""),"pasb",""),"mcat",""),"magcs",""),"qaqc",""),"ccic",""),"cic",""),"csm",""),"ops",""),"pic",""),"self",""),"qa",""),"qc",""),"by",""),"sr",""))</f>
        <v>0</v>
      </c>
      <c r="BS1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154,"supervisor",""),"inspector",""),"controller",""),"executive",""),"catering",""),"manager",""),"officer",""),"caterer",""),"station",""),"captain",""),"verified",""),"verifier",""),"checked",""),"senior",""),"leader",""),"cabin",""),"staff",""),"crew",""),"team",""),"duty",""),"lead",""),"head",""),"chef",""),"pasb",""),"mcat",""),"magcs",""),"qaqc",""),"ccic",""),"cic",""),"csm",""),"ops",""),"pic",""),"self",""),"qa",""),"qc",""),"by",""),"sr",""))</f>
        <v>0</v>
      </c>
      <c r="BT154" s="61"/>
      <c r="BU154" s="61"/>
      <c r="BV154" s="61" t="n">
        <f aca="false">0</f>
        <v>0</v>
      </c>
      <c r="BW154" s="61"/>
      <c r="BX154" s="61"/>
      <c r="BY154" s="62" t="n">
        <f aca="false">Q154-T12EarlyH/24</f>
        <v>46309.0451388889</v>
      </c>
      <c r="BZ154" s="61" t="n">
        <f aca="false">IFERROR(IF(IF(TRIM(S154)="Link / file path",AND(LEN(TRIM(Z154))&gt;=5,SUMPRODUCT(--ISNUMBER(SEARCH({"http","www.","\\",":\",".pdf",".jpg",".jpeg",".png",".heic",".xls",".doc",".msg",".eml",".ppt",".txt",".zip"},Z154)))&gt;0),AND(ISERROR(FIND(" ",TRIM(Z154))),NOT(OR(LOWER(TRIM(Z154))=LOWER(Flights!$F$9),AND(LEFT(LOWER(TRIM(Z154)),2)="mh",(LEN(BN154)-LEN(SUBSTITUTE(BN154,"a","")))&lt;=2))),NOT(ISNUMBER(MATCH(LEFT(BN154,255),{"0000a","000a","00a","0000aa","000aa","00.00.0000","00/00/0000","00-00-0000","0000-00-00","00.00.00","00/00/00","00-00-00","0.00.0000","0/00/0000","0-00-0000"},0))),OR(AND((LEN(BN154)-LEN(SUBSTITUTE(BN154,"a","")))&gt;=1,(LEN(BN154)-LEN(SUBSTITUTE(BN154,"0","")))&gt;=2,SUMPRODUCT(--ISNUMBER(SEARCH({"a0","a-0","a_0","a/0","a.0","a#0","0a","0-a","0_a","0/a"},BN154)))&gt;0),AND((LEN(BN154)-LEN(SUBSTITUTE(BN154,"a","")))=0,(LEN(BN154)-LEN(SUBSTITUTE(BN154,"0","")))&gt;=5)))),1,0),0)</f>
        <v>0</v>
      </c>
    </row>
    <row r="155" customFormat="false" ht="78.75" hidden="false" customHeight="true" outlineLevel="0" collapsed="false">
      <c r="A155" s="57" t="s">
        <v>684</v>
      </c>
      <c r="B155" s="57" t="s">
        <v>228</v>
      </c>
      <c r="C155" s="57" t="str">
        <f aca="false">Flights!$F$9</f>
        <v>MH0089</v>
      </c>
      <c r="D155" s="58" t="n">
        <f aca="false">Flights!$D$9</f>
        <v>46310</v>
      </c>
      <c r="E155" s="57" t="str">
        <f aca="false">Flights!$G$9&amp;"-"&amp;Flights!$H$9</f>
        <v>NRT-KUL</v>
      </c>
      <c r="F155" s="57" t="str">
        <f aca="false">Flights!$K$9</f>
        <v>EY</v>
      </c>
      <c r="G155" s="57" t="s">
        <v>420</v>
      </c>
      <c r="H155" s="57" t="s">
        <v>378</v>
      </c>
      <c r="I155" s="57" t="s">
        <v>440</v>
      </c>
      <c r="J155" s="57" t="s">
        <v>441</v>
      </c>
      <c r="K155" s="67" t="s">
        <v>442</v>
      </c>
      <c r="L155" s="67" t="s">
        <v>601</v>
      </c>
      <c r="M155" s="67" t="s">
        <v>187</v>
      </c>
      <c r="N155" s="67" t="s">
        <v>444</v>
      </c>
      <c r="O155" s="67" t="s">
        <v>685</v>
      </c>
      <c r="P155" s="57" t="s">
        <v>187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60"/>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open",IF(AND(NOT(OR(LEN(AZ155)&lt;15,ISNUMBER(MATCH(AZ155,L_Placeholder,0)))),BK155=0,NOT(OR(LEN(AU155)&lt;2,ISNUMBER(MATCH(AU155,L_Placeholder,0)))),NOT(OR(LEN(AX155)&lt;2,ISNUMBER(MATCH(AX155,L_Placeholder,0)))),TRIM(AE155)&lt;&gt;TRIM(T155)),"N/A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missing",IF(OR(OR(LEN(AU155)&lt;2,ISNUMBER(MATCH(AU155,L_Placeholder,0))),BR155&lt;3),"INVALID – PIC missing or not a named person (a role such as QA / CSM is not a name)",IF(OR(LEN(AV155)&lt;2,ISNUMBER(MATCH(AV155,L_Placeholder,0))),"INVALID – result / assessment missing",IF(OR(OR(LEN(AW155)&lt;3,ISNUMBER(MATCH(AW155,L_Placeholder,0))),SUMPRODUCT(--ISNUMBER(SEARCH(" "&amp;L_EvidencePhrase&amp;" ",BD155)))&gt;0,BI155=1),"INVALID – evidence missing, placeholder or not yet on file",IF(ISNA(MATCH(TRIM(S155),L_EvidenceType,0)),"INVALID – choose the evidence type from the list (column S)",IF(BL155=0,"INVALID – evidence ID must be the record's ID only (e.g. SF-2210, IMG_2231, 1045521), or a link / path for links",IF(OR(OR(LEN(AX155)&lt;2,ISNUMBER(MATCH(AX155,L_Placeholder,0))),BS155&lt;3),"INVALID – verifier missing or not a named person (a role such as QA / CSM is not a name)",IF(OR(AX155=AU155,AND(LEN(AU155)&gt;=4,ISNUMBER(SEARCH(AU155,AX155))),AND(LEN(AX155)&gt;=4,ISNUMBER(SEARCH(AX155,AU155)))),"INVALID – verifier must be a different, named person (not the PIC or a role)",IF(BH155=1,"INVALID – result not yet available (awaiting / TBC)",IF(BV155=1,"INVALID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future",IF(AND(ISNUMBER(BY155),AG155&lt;BY155),IF(H155="Physical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t="n">
        <f aca="false">IF(ISNA(MATCH(TRIM(S155),L_EvidenceType,0)),0,BZ155)</f>
        <v>0</v>
      </c>
      <c r="BM155" s="61" t="str">
        <f aca="false">SUBSTITUTE(SUBSTITUTE(SUBSTITUTE(SUBSTITUTE(SUBSTITUTE(SUBSTITUTE(SUBSTITUTE(SUBSTITUTE(SUBSTITUTE(LOWER(Z155&amp;""),"1","0"),"2","0"),"3","0"),"4","0"),"5","0"),"6","0"),"7","0"),"8","0"),"9","0")</f>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155,"jan",""),"feb",""),"mar",""),"apr",""),"may",""),"jun",""),"jul",""),"aug",""),"sep",""),"oct",""),"nov",""),"dec",""),"hrs",""),"hr",""),"lt",""),"utc",""),"am",""),"pm",""),"rev",""),"ver",""),"b","a"),"c","a"),"d","a"),"e","a"),"f","a"),"g","a"),"h","a"),"i","a"),"j","a"),"k","a"),"l","a"),"m","a"),"n","a"),"o","a"),"p","a"),"q","a"),"r","a"),"s","a"),"t","a"),"u","a"),"v","a"),"w","a"),"x","a"),"y","a"),"z","a")</f>
        <v/>
      </c>
      <c r="BO155" s="61" t="str">
        <f aca="false">SUBSTITUTE(SUBSTITUTE(SUBSTITUTE(SUBSTITUTE(SUBSTITUTE(SUBSTITUTE(SUBSTITUTE(SUBSTITUTE(SUBSTITUTE(LOWER(W155&amp;""),"1","0"),"2","0"),"3","0"),"4","0"),"5","0"),"6","0"),"7","0"),"8","0"),"9","0")</f>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c>
      <c r="BQ155" s="61" t="n">
        <f aca="false">IFERROR(IF(AND(ISERROR(SEARCH(" mh"," "&amp;LOWER(W155))),ISNA(MATCH(LEFT(TRIM(BP155),255),{"0000a","000a","00a","0000aa","000aa","00.00.0000","00/00/0000","00-00-0000","0000-00-00","00.00.00","00/00/00","00-00-00","0.00.0000","0/00/0000","0-00-0000"},0)),OR(SUMPRODUCT(--ISNUMBER(SEARCH({"a0","a-0","a_0","a/0","a.0","a#0","0a","0-a","0_a","0/a"},BP155)))&gt;0,ISNUMBER(SEARCH("000000",BP155)))),1,0),0)</f>
        <v>0</v>
      </c>
      <c r="BR1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155,"supervisor",""),"inspector",""),"controller",""),"executive",""),"catering",""),"manager",""),"officer",""),"caterer",""),"station",""),"captain",""),"verified",""),"verifier",""),"checked",""),"senior",""),"leader",""),"cabin",""),"staff",""),"crew",""),"team",""),"duty",""),"lead",""),"head",""),"chef",""),"pasb",""),"mcat",""),"magcs",""),"qaqc",""),"ccic",""),"cic",""),"csm",""),"ops",""),"pic",""),"self",""),"qa",""),"qc",""),"by",""),"sr",""))</f>
        <v>0</v>
      </c>
      <c r="BS1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155,"supervisor",""),"inspector",""),"controller",""),"executive",""),"catering",""),"manager",""),"officer",""),"caterer",""),"station",""),"captain",""),"verified",""),"verifier",""),"checked",""),"senior",""),"leader",""),"cabin",""),"staff",""),"crew",""),"team",""),"duty",""),"lead",""),"head",""),"chef",""),"pasb",""),"mcat",""),"magcs",""),"qaqc",""),"ccic",""),"cic",""),"csm",""),"ops",""),"pic",""),"self",""),"qa",""),"qc",""),"by",""),"sr",""))</f>
        <v>0</v>
      </c>
      <c r="BT155" s="61"/>
      <c r="BU155" s="61"/>
      <c r="BV155" s="61" t="n">
        <f aca="false">0</f>
        <v>0</v>
      </c>
      <c r="BW155" s="61"/>
      <c r="BX155" s="61"/>
      <c r="BY155" s="62" t="n">
        <f aca="false">Q155-T12EarlyH/24</f>
        <v>46304.8958333333</v>
      </c>
      <c r="BZ155" s="61" t="n">
        <f aca="false">IFERROR(IF(IF(TRIM(S155)="Link / file path",AND(LEN(TRIM(Z155))&gt;=5,SUMPRODUCT(--ISNUMBER(SEARCH({"http","www.","\\",":\",".pdf",".jpg",".jpeg",".png",".heic",".xls",".doc",".msg",".eml",".ppt",".txt",".zip"},Z155)))&gt;0),AND(ISERROR(FIND(" ",TRIM(Z155))),NOT(OR(LOWER(TRIM(Z155))=LOWER(Flights!$F$9),AND(LEFT(LOWER(TRIM(Z155)),2)="mh",(LEN(BN155)-LEN(SUBSTITUTE(BN155,"a","")))&lt;=2))),NOT(ISNUMBER(MATCH(LEFT(BN155,255),{"0000a","000a","00a","0000aa","000aa","00.00.0000","00/00/0000","00-00-0000","0000-00-00","00.00.00","00/00/00","00-00-00","0.00.0000","0/00/0000","0-00-0000"},0))),OR(AND((LEN(BN155)-LEN(SUBSTITUTE(BN155,"a","")))&gt;=1,(LEN(BN155)-LEN(SUBSTITUTE(BN155,"0","")))&gt;=2,SUMPRODUCT(--ISNUMBER(SEARCH({"a0","a-0","a_0","a/0","a.0","a#0","0a","0-a","0_a","0/a"},BN155)))&gt;0),AND((LEN(BN155)-LEN(SUBSTITUTE(BN155,"a","")))=0,(LEN(BN155)-LEN(SUBSTITUTE(BN155,"0","")))&gt;=5)))),1,0),0)</f>
        <v>0</v>
      </c>
    </row>
    <row r="156" customFormat="false" ht="41.25" hidden="false" customHeight="true" outlineLevel="0" collapsed="false">
      <c r="A156" s="57" t="s">
        <v>686</v>
      </c>
      <c r="B156" s="57" t="s">
        <v>228</v>
      </c>
      <c r="C156" s="57" t="str">
        <f aca="false">Flights!$F$9</f>
        <v>MH0089</v>
      </c>
      <c r="D156" s="58" t="n">
        <f aca="false">Flights!$D$9</f>
        <v>46310</v>
      </c>
      <c r="E156" s="57" t="str">
        <f aca="false">Flights!$G$9&amp;"-"&amp;Flights!$H$9</f>
        <v>NRT-KUL</v>
      </c>
      <c r="F156" s="57" t="str">
        <f aca="false">Flights!$K$9</f>
        <v>EY</v>
      </c>
      <c r="G156" s="57" t="s">
        <v>420</v>
      </c>
      <c r="H156" s="57" t="s">
        <v>378</v>
      </c>
      <c r="I156" s="57" t="s">
        <v>447</v>
      </c>
      <c r="J156" s="57" t="s">
        <v>448</v>
      </c>
      <c r="K156" s="67" t="s">
        <v>449</v>
      </c>
      <c r="L156" s="67" t="s">
        <v>687</v>
      </c>
      <c r="M156" s="67" t="s">
        <v>451</v>
      </c>
      <c r="N156" s="67" t="s">
        <v>383</v>
      </c>
      <c r="O156" s="67" t="s">
        <v>688</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60"/>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open",IF(AND(NOT(OR(LEN(AZ156)&lt;15,ISNUMBER(MATCH(AZ156,L_Placeholder,0)))),BK156=0,NOT(OR(LEN(AU156)&lt;2,ISNUMBER(MATCH(AU156,L_Placeholder,0)))),NOT(OR(LEN(AX156)&lt;2,ISNUMBER(MATCH(AX156,L_Placeholder,0)))),TRIM(AE156)&lt;&gt;TRIM(T156)),"N/A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missing",IF(OR(OR(LEN(AU156)&lt;2,ISNUMBER(MATCH(AU156,L_Placeholder,0))),BR156&lt;3),"INVALID – PIC missing or not a named person (a role such as QA / CSM is not a name)",IF(OR(LEN(AV156)&lt;2,ISNUMBER(MATCH(AV156,L_Placeholder,0))),"INVALID – result / assessment missing",IF(OR(OR(LEN(AW156)&lt;3,ISNUMBER(MATCH(AW156,L_Placeholder,0))),SUMPRODUCT(--ISNUMBER(SEARCH(" "&amp;L_EvidencePhrase&amp;" ",BD156)))&gt;0,BI156=1),"INVALID – evidence missing, placeholder or not yet on file",IF(ISNA(MATCH(TRIM(S156),L_EvidenceType,0)),"INVALID – choose the evidence type from the list (column S)",IF(BL156=0,"INVALID – evidence ID must be the record's ID only (e.g. SF-2210, IMG_2231, 1045521), or a link / path for links",IF(OR(OR(LEN(AX156)&lt;2,ISNUMBER(MATCH(AX156,L_Placeholder,0))),BS156&lt;3),"INVALID – verifier missing or not a named person (a role such as QA / CSM is not a name)",IF(OR(AX156=AU156,AND(LEN(AU156)&gt;=4,ISNUMBER(SEARCH(AU156,AX156))),AND(LEN(AX156)&gt;=4,ISNUMBER(SEARCH(AX156,AU156)))),"INVALID – verifier must be a different, named person (not the PIC or a role)",IF(BH156=1,"INVALID – result not yet available (awaiting / TBC)",IF(BV156=1,"INVALID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future",IF(AND(ISNUMBER(BY156),AG156&lt;BY156),IF(H156="Physical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t="n">
        <f aca="false">IF(ISNA(MATCH(TRIM(S156),L_EvidenceType,0)),0,BZ156)</f>
        <v>0</v>
      </c>
      <c r="BM156" s="61" t="str">
        <f aca="false">SUBSTITUTE(SUBSTITUTE(SUBSTITUTE(SUBSTITUTE(SUBSTITUTE(SUBSTITUTE(SUBSTITUTE(SUBSTITUTE(SUBSTITUTE(LOWER(Z156&amp;""),"1","0"),"2","0"),"3","0"),"4","0"),"5","0"),"6","0"),"7","0"),"8","0"),"9","0")</f>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156,"jan",""),"feb",""),"mar",""),"apr",""),"may",""),"jun",""),"jul",""),"aug",""),"sep",""),"oct",""),"nov",""),"dec",""),"hrs",""),"hr",""),"lt",""),"utc",""),"am",""),"pm",""),"rev",""),"ver",""),"b","a"),"c","a"),"d","a"),"e","a"),"f","a"),"g","a"),"h","a"),"i","a"),"j","a"),"k","a"),"l","a"),"m","a"),"n","a"),"o","a"),"p","a"),"q","a"),"r","a"),"s","a"),"t","a"),"u","a"),"v","a"),"w","a"),"x","a"),"y","a"),"z","a")</f>
        <v/>
      </c>
      <c r="BO156" s="61" t="str">
        <f aca="false">SUBSTITUTE(SUBSTITUTE(SUBSTITUTE(SUBSTITUTE(SUBSTITUTE(SUBSTITUTE(SUBSTITUTE(SUBSTITUTE(SUBSTITUTE(LOWER(W156&amp;""),"1","0"),"2","0"),"3","0"),"4","0"),"5","0"),"6","0"),"7","0"),"8","0"),"9","0")</f>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c>
      <c r="BQ156" s="61" t="n">
        <f aca="false">IFERROR(IF(AND(ISERROR(SEARCH(" mh"," "&amp;LOWER(W156))),ISNA(MATCH(LEFT(TRIM(BP156),255),{"0000a","000a","00a","0000aa","000aa","00.00.0000","00/00/0000","00-00-0000","0000-00-00","00.00.00","00/00/00","00-00-00","0.00.0000","0/00/0000","0-00-0000"},0)),OR(SUMPRODUCT(--ISNUMBER(SEARCH({"a0","a-0","a_0","a/0","a.0","a#0","0a","0-a","0_a","0/a"},BP156)))&gt;0,ISNUMBER(SEARCH("000000",BP156)))),1,0),0)</f>
        <v>0</v>
      </c>
      <c r="BR1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156,"supervisor",""),"inspector",""),"controller",""),"executive",""),"catering",""),"manager",""),"officer",""),"caterer",""),"station",""),"captain",""),"verified",""),"verifier",""),"checked",""),"senior",""),"leader",""),"cabin",""),"staff",""),"crew",""),"team",""),"duty",""),"lead",""),"head",""),"chef",""),"pasb",""),"mcat",""),"magcs",""),"qaqc",""),"ccic",""),"cic",""),"csm",""),"ops",""),"pic",""),"self",""),"qa",""),"qc",""),"by",""),"sr",""))</f>
        <v>0</v>
      </c>
      <c r="BS1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156,"supervisor",""),"inspector",""),"controller",""),"executive",""),"catering",""),"manager",""),"officer",""),"caterer",""),"station",""),"captain",""),"verified",""),"verifier",""),"checked",""),"senior",""),"leader",""),"cabin",""),"staff",""),"crew",""),"team",""),"duty",""),"lead",""),"head",""),"chef",""),"pasb",""),"mcat",""),"magcs",""),"qaqc",""),"ccic",""),"cic",""),"csm",""),"ops",""),"pic",""),"self",""),"qa",""),"qc",""),"by",""),"sr",""))</f>
        <v>0</v>
      </c>
      <c r="BT156" s="61"/>
      <c r="BU156" s="61"/>
      <c r="BV156" s="61" t="n">
        <f aca="false">0</f>
        <v>0</v>
      </c>
      <c r="BW156" s="61"/>
      <c r="BX156" s="61"/>
      <c r="BY156" s="62" t="n">
        <f aca="false">Q156-T12EarlyH/24</f>
        <v>46309.0451388889</v>
      </c>
      <c r="BZ156" s="61" t="n">
        <f aca="false">IFERROR(IF(IF(TRIM(S156)="Link / file path",AND(LEN(TRIM(Z156))&gt;=5,SUMPRODUCT(--ISNUMBER(SEARCH({"http","www.","\\",":\",".pdf",".jpg",".jpeg",".png",".heic",".xls",".doc",".msg",".eml",".ppt",".txt",".zip"},Z156)))&gt;0),AND(ISERROR(FIND(" ",TRIM(Z156))),NOT(OR(LOWER(TRIM(Z156))=LOWER(Flights!$F$9),AND(LEFT(LOWER(TRIM(Z156)),2)="mh",(LEN(BN156)-LEN(SUBSTITUTE(BN156,"a","")))&lt;=2))),NOT(ISNUMBER(MATCH(LEFT(BN156,255),{"0000a","000a","00a","0000aa","000aa","00.00.0000","00/00/0000","00-00-0000","0000-00-00","00.00.00","00/00/00","00-00-00","0.00.0000","0/00/0000","0-00-0000"},0))),OR(AND((LEN(BN156)-LEN(SUBSTITUTE(BN156,"a","")))&gt;=1,(LEN(BN156)-LEN(SUBSTITUTE(BN156,"0","")))&gt;=2,SUMPRODUCT(--ISNUMBER(SEARCH({"a0","a-0","a_0","a/0","a.0","a#0","0a","0-a","0_a","0/a"},BN156)))&gt;0),AND((LEN(BN156)-LEN(SUBSTITUTE(BN156,"a","")))=0,(LEN(BN156)-LEN(SUBSTITUTE(BN156,"0","")))&gt;=5)))),1,0),0)</f>
        <v>0</v>
      </c>
    </row>
    <row r="157" customFormat="false" ht="91.5" hidden="false" customHeight="true" outlineLevel="0" collapsed="false">
      <c r="A157" s="57" t="s">
        <v>689</v>
      </c>
      <c r="B157" s="57" t="s">
        <v>228</v>
      </c>
      <c r="C157" s="57" t="str">
        <f aca="false">Flights!$F$9</f>
        <v>MH0089</v>
      </c>
      <c r="D157" s="58" t="n">
        <f aca="false">Flights!$D$9</f>
        <v>46310</v>
      </c>
      <c r="E157" s="57" t="str">
        <f aca="false">Flights!$G$9&amp;"-"&amp;Flights!$H$9</f>
        <v>NRT-KUL</v>
      </c>
      <c r="F157" s="57" t="str">
        <f aca="false">Flights!$K$9</f>
        <v>EY</v>
      </c>
      <c r="G157" s="57" t="s">
        <v>420</v>
      </c>
      <c r="H157" s="57" t="s">
        <v>378</v>
      </c>
      <c r="I157" s="57" t="s">
        <v>447</v>
      </c>
      <c r="J157" s="57" t="s">
        <v>454</v>
      </c>
      <c r="K157" s="67" t="s">
        <v>455</v>
      </c>
      <c r="L157" s="67" t="s">
        <v>690</v>
      </c>
      <c r="M157" s="67" t="s">
        <v>451</v>
      </c>
      <c r="N157" s="67" t="s">
        <v>383</v>
      </c>
      <c r="O157" s="67" t="s">
        <v>691</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60"/>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open",IF(AND(NOT(OR(LEN(AZ157)&lt;15,ISNUMBER(MATCH(AZ157,L_Placeholder,0)))),BK157=0,NOT(OR(LEN(AU157)&lt;2,ISNUMBER(MATCH(AU157,L_Placeholder,0)))),NOT(OR(LEN(AX157)&lt;2,ISNUMBER(MATCH(AX157,L_Placeholder,0)))),TRIM(AE157)&lt;&gt;TRIM(T157)),"N/A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missing",IF(OR(OR(LEN(AU157)&lt;2,ISNUMBER(MATCH(AU157,L_Placeholder,0))),BR157&lt;3),"INVALID – PIC missing or not a named person (a role such as QA / CSM is not a name)",IF(OR(LEN(AV157)&lt;2,ISNUMBER(MATCH(AV157,L_Placeholder,0))),"INVALID – result / assessment missing",IF(OR(OR(LEN(AW157)&lt;3,ISNUMBER(MATCH(AW157,L_Placeholder,0))),SUMPRODUCT(--ISNUMBER(SEARCH(" "&amp;L_EvidencePhrase&amp;" ",BD157)))&gt;0,BI157=1),"INVALID – evidence missing, placeholder or not yet on file",IF(ISNA(MATCH(TRIM(S157),L_EvidenceType,0)),"INVALID – choose the evidence type from the list (column S)",IF(BL157=0,"INVALID – evidence ID must be the record's ID only (e.g. SF-2210, IMG_2231, 1045521), or a link / path for links",IF(OR(OR(LEN(AX157)&lt;2,ISNUMBER(MATCH(AX157,L_Placeholder,0))),BS157&lt;3),"INVALID – verifier missing or not a named person (a role such as QA / CSM is not a name)",IF(OR(AX157=AU157,AND(LEN(AU157)&gt;=4,ISNUMBER(SEARCH(AU157,AX157))),AND(LEN(AX157)&gt;=4,ISNUMBER(SEARCH(AX157,AU157)))),"INVALID – verifier must be a different, named person (not the PIC or a role)",IF(BH157=1,"INVALID – result not yet available (awaiting / TBC)",IF(BV157=1,"INVALID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future",IF(AND(ISNUMBER(BY157),AG157&lt;BY157),IF(H157="Physical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t="n">
        <f aca="false">IF(ISNA(MATCH(TRIM(S157),L_EvidenceType,0)),0,BZ157)</f>
        <v>0</v>
      </c>
      <c r="BM157" s="61" t="str">
        <f aca="false">SUBSTITUTE(SUBSTITUTE(SUBSTITUTE(SUBSTITUTE(SUBSTITUTE(SUBSTITUTE(SUBSTITUTE(SUBSTITUTE(SUBSTITUTE(LOWER(Z157&amp;""),"1","0"),"2","0"),"3","0"),"4","0"),"5","0"),"6","0"),"7","0"),"8","0"),"9","0")</f>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157,"jan",""),"feb",""),"mar",""),"apr",""),"may",""),"jun",""),"jul",""),"aug",""),"sep",""),"oct",""),"nov",""),"dec",""),"hrs",""),"hr",""),"lt",""),"utc",""),"am",""),"pm",""),"rev",""),"ver",""),"b","a"),"c","a"),"d","a"),"e","a"),"f","a"),"g","a"),"h","a"),"i","a"),"j","a"),"k","a"),"l","a"),"m","a"),"n","a"),"o","a"),"p","a"),"q","a"),"r","a"),"s","a"),"t","a"),"u","a"),"v","a"),"w","a"),"x","a"),"y","a"),"z","a")</f>
        <v/>
      </c>
      <c r="BO157" s="61" t="str">
        <f aca="false">SUBSTITUTE(SUBSTITUTE(SUBSTITUTE(SUBSTITUTE(SUBSTITUTE(SUBSTITUTE(SUBSTITUTE(SUBSTITUTE(SUBSTITUTE(LOWER(W157&amp;""),"1","0"),"2","0"),"3","0"),"4","0"),"5","0"),"6","0"),"7","0"),"8","0"),"9","0")</f>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c>
      <c r="BQ157" s="61" t="n">
        <f aca="false">IFERROR(IF(AND(ISERROR(SEARCH(" mh"," "&amp;LOWER(W157))),ISNA(MATCH(LEFT(TRIM(BP157),255),{"0000a","000a","00a","0000aa","000aa","00.00.0000","00/00/0000","00-00-0000","0000-00-00","00.00.00","00/00/00","00-00-00","0.00.0000","0/00/0000","0-00-0000"},0)),OR(SUMPRODUCT(--ISNUMBER(SEARCH({"a0","a-0","a_0","a/0","a.0","a#0","0a","0-a","0_a","0/a"},BP157)))&gt;0,ISNUMBER(SEARCH("000000",BP157)))),1,0),0)</f>
        <v>0</v>
      </c>
      <c r="BR1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157,"supervisor",""),"inspector",""),"controller",""),"executive",""),"catering",""),"manager",""),"officer",""),"caterer",""),"station",""),"captain",""),"verified",""),"verifier",""),"checked",""),"senior",""),"leader",""),"cabin",""),"staff",""),"crew",""),"team",""),"duty",""),"lead",""),"head",""),"chef",""),"pasb",""),"mcat",""),"magcs",""),"qaqc",""),"ccic",""),"cic",""),"csm",""),"ops",""),"pic",""),"self",""),"qa",""),"qc",""),"by",""),"sr",""))</f>
        <v>0</v>
      </c>
      <c r="BS1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157,"supervisor",""),"inspector",""),"controller",""),"executive",""),"catering",""),"manager",""),"officer",""),"caterer",""),"station",""),"captain",""),"verified",""),"verifier",""),"checked",""),"senior",""),"leader",""),"cabin",""),"staff",""),"crew",""),"team",""),"duty",""),"lead",""),"head",""),"chef",""),"pasb",""),"mcat",""),"magcs",""),"qaqc",""),"ccic",""),"cic",""),"csm",""),"ops",""),"pic",""),"self",""),"qa",""),"qc",""),"by",""),"sr",""))</f>
        <v>0</v>
      </c>
      <c r="BT157" s="61"/>
      <c r="BU157" s="61"/>
      <c r="BV157" s="61" t="n">
        <f aca="false">0</f>
        <v>0</v>
      </c>
      <c r="BW157" s="61"/>
      <c r="BX157" s="61"/>
      <c r="BY157" s="62" t="n">
        <f aca="false">Q157-T12EarlyH/24</f>
        <v>46309.0451388889</v>
      </c>
      <c r="BZ157" s="61" t="n">
        <f aca="false">IFERROR(IF(IF(TRIM(S157)="Link / file path",AND(LEN(TRIM(Z157))&gt;=5,SUMPRODUCT(--ISNUMBER(SEARCH({"http","www.","\\",":\",".pdf",".jpg",".jpeg",".png",".heic",".xls",".doc",".msg",".eml",".ppt",".txt",".zip"},Z157)))&gt;0),AND(ISERROR(FIND(" ",TRIM(Z157))),NOT(OR(LOWER(TRIM(Z157))=LOWER(Flights!$F$9),AND(LEFT(LOWER(TRIM(Z157)),2)="mh",(LEN(BN157)-LEN(SUBSTITUTE(BN157,"a","")))&lt;=2))),NOT(ISNUMBER(MATCH(LEFT(BN157,255),{"0000a","000a","00a","0000aa","000aa","00.00.0000","00/00/0000","00-00-0000","0000-00-00","00.00.00","00/00/00","00-00-00","0.00.0000","0/00/0000","0-00-0000"},0))),OR(AND((LEN(BN157)-LEN(SUBSTITUTE(BN157,"a","")))&gt;=1,(LEN(BN157)-LEN(SUBSTITUTE(BN157,"0","")))&gt;=2,SUMPRODUCT(--ISNUMBER(SEARCH({"a0","a-0","a_0","a/0","a.0","a#0","0a","0-a","0_a","0/a"},BN157)))&gt;0),AND((LEN(BN157)-LEN(SUBSTITUTE(BN157,"a","")))=0,(LEN(BN157)-LEN(SUBSTITUTE(BN157,"0","")))&gt;=5)))),1,0),0)</f>
        <v>0</v>
      </c>
    </row>
    <row r="158" customFormat="false" ht="103.5" hidden="false" customHeight="true" outlineLevel="0" collapsed="false">
      <c r="A158" s="57" t="s">
        <v>692</v>
      </c>
      <c r="B158" s="57" t="s">
        <v>228</v>
      </c>
      <c r="C158" s="57" t="str">
        <f aca="false">Flights!$F$9</f>
        <v>MH0089</v>
      </c>
      <c r="D158" s="58" t="n">
        <f aca="false">Flights!$D$9</f>
        <v>46310</v>
      </c>
      <c r="E158" s="57" t="str">
        <f aca="false">Flights!$G$9&amp;"-"&amp;Flights!$H$9</f>
        <v>NRT-KUL</v>
      </c>
      <c r="F158" s="57" t="str">
        <f aca="false">Flights!$K$9</f>
        <v>EY</v>
      </c>
      <c r="G158" s="57" t="s">
        <v>420</v>
      </c>
      <c r="H158" s="57" t="s">
        <v>378</v>
      </c>
      <c r="I158" s="57" t="s">
        <v>634</v>
      </c>
      <c r="J158" s="57" t="s">
        <v>635</v>
      </c>
      <c r="K158" s="67" t="s">
        <v>636</v>
      </c>
      <c r="L158" s="67" t="s">
        <v>637</v>
      </c>
      <c r="M158" s="67" t="s">
        <v>451</v>
      </c>
      <c r="N158" s="67" t="s">
        <v>444</v>
      </c>
      <c r="O158" s="67" t="s">
        <v>693</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60"/>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open",IF(AND(NOT(OR(LEN(AZ158)&lt;15,ISNUMBER(MATCH(AZ158,L_Placeholder,0)))),BK158=0,NOT(OR(LEN(AU158)&lt;2,ISNUMBER(MATCH(AU158,L_Placeholder,0)))),NOT(OR(LEN(AX158)&lt;2,ISNUMBER(MATCH(AX158,L_Placeholder,0)))),TRIM(AE158)&lt;&gt;TRIM(T158)),"N/A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missing",IF(OR(OR(LEN(AU158)&lt;2,ISNUMBER(MATCH(AU158,L_Placeholder,0))),BR158&lt;3),"INVALID – PIC missing or not a named person (a role such as QA / CSM is not a name)",IF(OR(LEN(AV158)&lt;2,ISNUMBER(MATCH(AV158,L_Placeholder,0))),"INVALID – result / assessment missing",IF(OR(OR(LEN(AW158)&lt;3,ISNUMBER(MATCH(AW158,L_Placeholder,0))),SUMPRODUCT(--ISNUMBER(SEARCH(" "&amp;L_EvidencePhrase&amp;" ",BD158)))&gt;0,BI158=1),"INVALID – evidence missing, placeholder or not yet on file",IF(ISNA(MATCH(TRIM(S158),L_EvidenceType,0)),"INVALID – choose the evidence type from the list (column S)",IF(BL158=0,"INVALID – evidence ID must be the record's ID only (e.g. SF-2210, IMG_2231, 1045521), or a link / path for links",IF(OR(OR(LEN(AX158)&lt;2,ISNUMBER(MATCH(AX158,L_Placeholder,0))),BS158&lt;3),"INVALID – verifier missing or not a named person (a role such as QA / CSM is not a name)",IF(OR(AX158=AU158,AND(LEN(AU158)&gt;=4,ISNUMBER(SEARCH(AU158,AX158))),AND(LEN(AX158)&gt;=4,ISNUMBER(SEARCH(AX158,AU158)))),"INVALID – verifier must be a different, named person (not the PIC or a role)",IF(BH158=1,"INVALID – result not yet available (awaiting / TBC)",IF(BV158=1,"INVALID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future",IF(AND(ISNUMBER(BY158),AG158&lt;BY158),IF(H158="Physical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t="n">
        <f aca="false">IF(ISNA(MATCH(TRIM(S158),L_EvidenceType,0)),0,BZ158)</f>
        <v>0</v>
      </c>
      <c r="BM158" s="61" t="str">
        <f aca="false">SUBSTITUTE(SUBSTITUTE(SUBSTITUTE(SUBSTITUTE(SUBSTITUTE(SUBSTITUTE(SUBSTITUTE(SUBSTITUTE(SUBSTITUTE(LOWER(Z158&amp;""),"1","0"),"2","0"),"3","0"),"4","0"),"5","0"),"6","0"),"7","0"),"8","0"),"9","0")</f>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158,"jan",""),"feb",""),"mar",""),"apr",""),"may",""),"jun",""),"jul",""),"aug",""),"sep",""),"oct",""),"nov",""),"dec",""),"hrs",""),"hr",""),"lt",""),"utc",""),"am",""),"pm",""),"rev",""),"ver",""),"b","a"),"c","a"),"d","a"),"e","a"),"f","a"),"g","a"),"h","a"),"i","a"),"j","a"),"k","a"),"l","a"),"m","a"),"n","a"),"o","a"),"p","a"),"q","a"),"r","a"),"s","a"),"t","a"),"u","a"),"v","a"),"w","a"),"x","a"),"y","a"),"z","a")</f>
        <v/>
      </c>
      <c r="BO158" s="61" t="str">
        <f aca="false">SUBSTITUTE(SUBSTITUTE(SUBSTITUTE(SUBSTITUTE(SUBSTITUTE(SUBSTITUTE(SUBSTITUTE(SUBSTITUTE(SUBSTITUTE(LOWER(W158&amp;""),"1","0"),"2","0"),"3","0"),"4","0"),"5","0"),"6","0"),"7","0"),"8","0"),"9","0")</f>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c>
      <c r="BQ158" s="61" t="n">
        <f aca="false">IFERROR(IF(AND(ISERROR(SEARCH(" mh"," "&amp;LOWER(W158))),ISNA(MATCH(LEFT(TRIM(BP158),255),{"0000a","000a","00a","0000aa","000aa","00.00.0000","00/00/0000","00-00-0000","0000-00-00","00.00.00","00/00/00","00-00-00","0.00.0000","0/00/0000","0-00-0000"},0)),OR(SUMPRODUCT(--ISNUMBER(SEARCH({"a0","a-0","a_0","a/0","a.0","a#0","0a","0-a","0_a","0/a"},BP158)))&gt;0,ISNUMBER(SEARCH("000000",BP158)))),1,0),0)</f>
        <v>0</v>
      </c>
      <c r="BR1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158,"supervisor",""),"inspector",""),"controller",""),"executive",""),"catering",""),"manager",""),"officer",""),"caterer",""),"station",""),"captain",""),"verified",""),"verifier",""),"checked",""),"senior",""),"leader",""),"cabin",""),"staff",""),"crew",""),"team",""),"duty",""),"lead",""),"head",""),"chef",""),"pasb",""),"mcat",""),"magcs",""),"qaqc",""),"ccic",""),"cic",""),"csm",""),"ops",""),"pic",""),"self",""),"qa",""),"qc",""),"by",""),"sr",""))</f>
        <v>0</v>
      </c>
      <c r="BS1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158,"supervisor",""),"inspector",""),"controller",""),"executive",""),"catering",""),"manager",""),"officer",""),"caterer",""),"station",""),"captain",""),"verified",""),"verifier",""),"checked",""),"senior",""),"leader",""),"cabin",""),"staff",""),"crew",""),"team",""),"duty",""),"lead",""),"head",""),"chef",""),"pasb",""),"mcat",""),"magcs",""),"qaqc",""),"ccic",""),"cic",""),"csm",""),"ops",""),"pic",""),"self",""),"qa",""),"qc",""),"by",""),"sr",""))</f>
        <v>0</v>
      </c>
      <c r="BT158" s="61"/>
      <c r="BU158" s="61"/>
      <c r="BV158" s="61" t="n">
        <f aca="false">0</f>
        <v>0</v>
      </c>
      <c r="BW158" s="61"/>
      <c r="BX158" s="61"/>
      <c r="BY158" s="62" t="n">
        <f aca="false">Q158-T12EarlyH/24</f>
        <v>46309.0451388889</v>
      </c>
      <c r="BZ158" s="61" t="n">
        <f aca="false">IFERROR(IF(IF(TRIM(S158)="Link / file path",AND(LEN(TRIM(Z158))&gt;=5,SUMPRODUCT(--ISNUMBER(SEARCH({"http","www.","\\",":\",".pdf",".jpg",".jpeg",".png",".heic",".xls",".doc",".msg",".eml",".ppt",".txt",".zip"},Z158)))&gt;0),AND(ISERROR(FIND(" ",TRIM(Z158))),NOT(OR(LOWER(TRIM(Z158))=LOWER(Flights!$F$9),AND(LEFT(LOWER(TRIM(Z158)),2)="mh",(LEN(BN158)-LEN(SUBSTITUTE(BN158,"a","")))&lt;=2))),NOT(ISNUMBER(MATCH(LEFT(BN158,255),{"0000a","000a","00a","0000aa","000aa","00.00.0000","00/00/0000","00-00-0000","0000-00-00","00.00.00","00/00/00","00-00-00","0.00.0000","0/00/0000","0-00-0000"},0))),OR(AND((LEN(BN158)-LEN(SUBSTITUTE(BN158,"a","")))&gt;=1,(LEN(BN158)-LEN(SUBSTITUTE(BN158,"0","")))&gt;=2,SUMPRODUCT(--ISNUMBER(SEARCH({"a0","a-0","a_0","a/0","a.0","a#0","0a","0-a","0_a","0/a"},BN158)))&gt;0),AND((LEN(BN158)-LEN(SUBSTITUTE(BN158,"a","")))=0,(LEN(BN158)-LEN(SUBSTITUTE(BN158,"0","")))&gt;=5)))),1,0),0)</f>
        <v>0</v>
      </c>
    </row>
    <row r="159" customFormat="false" ht="39.75" hidden="false" customHeight="true" outlineLevel="0" collapsed="false">
      <c r="A159" s="57" t="s">
        <v>694</v>
      </c>
      <c r="B159" s="57" t="s">
        <v>228</v>
      </c>
      <c r="C159" s="57" t="str">
        <f aca="false">Flights!$F$9</f>
        <v>MH0089</v>
      </c>
      <c r="D159" s="58" t="n">
        <f aca="false">Flights!$D$9</f>
        <v>46310</v>
      </c>
      <c r="E159" s="57" t="str">
        <f aca="false">Flights!$G$9&amp;"-"&amp;Flights!$H$9</f>
        <v>NRT-KUL</v>
      </c>
      <c r="F159" s="57" t="str">
        <f aca="false">Flights!$K$9</f>
        <v>EY</v>
      </c>
      <c r="G159" s="57" t="s">
        <v>459</v>
      </c>
      <c r="H159" s="57" t="s">
        <v>460</v>
      </c>
      <c r="I159" s="57" t="s">
        <v>379</v>
      </c>
      <c r="J159" s="57" t="s">
        <v>461</v>
      </c>
      <c r="K159" s="67" t="s">
        <v>426</v>
      </c>
      <c r="L159" s="67" t="s">
        <v>462</v>
      </c>
      <c r="M159" s="67"/>
      <c r="N159" s="67" t="s">
        <v>383</v>
      </c>
      <c r="O159" s="67" t="s">
        <v>463</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60"/>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open",IF(AND(NOT(OR(LEN(AZ159)&lt;15,ISNUMBER(MATCH(AZ159,L_Placeholder,0)))),BK159=0,NOT(OR(LEN(AU159)&lt;2,ISNUMBER(MATCH(AU159,L_Placeholder,0)))),NOT(OR(LEN(AX159)&lt;2,ISNUMBER(MATCH(AX159,L_Placeholder,0)))),TRIM(AE159)&lt;&gt;TRIM(T159)),"N/A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missing",IF(OR(OR(LEN(AU159)&lt;2,ISNUMBER(MATCH(AU159,L_Placeholder,0))),BR159&lt;3),"INVALID – PIC missing or not a named person (a role such as QA / CSM is not a name)",IF(OR(LEN(AV159)&lt;2,ISNUMBER(MATCH(AV159,L_Placeholder,0))),"INVALID – result / assessment missing",IF(OR(OR(LEN(AW159)&lt;3,ISNUMBER(MATCH(AW159,L_Placeholder,0))),SUMPRODUCT(--ISNUMBER(SEARCH(" "&amp;L_EvidencePhrase&amp;" ",BD159)))&gt;0,BI159=1),"INVALID – evidence missing, placeholder or not yet on file",IF(ISNA(MATCH(TRIM(S159),L_EvidenceType,0)),"INVALID – choose the evidence type from the list (column S)",IF(BL159=0,"INVALID – evidence ID must be the record's ID only (e.g. SF-2210, IMG_2231, 1045521), or a link / path for links",IF(OR(OR(LEN(AX159)&lt;2,ISNUMBER(MATCH(AX159,L_Placeholder,0))),BS159&lt;3),"INVALID – verifier missing or not a named person (a role such as QA / CSM is not a name)",IF(OR(AX159=AU159,AND(LEN(AU159)&gt;=4,ISNUMBER(SEARCH(AU159,AX159))),AND(LEN(AX159)&gt;=4,ISNUMBER(SEARCH(AX159,AU159)))),"INVALID – verifier must be a different, named person (not the PIC or a role)",IF(BH159=1,"INVALID – result not yet available (awaiting / TBC)",IF(BV159=1,"INVALID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future",IF(AND(ISNUMBER(BY159),AG159&lt;BY159),IF(H159="Physical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IF(ISNA(MATCH(TRIM(S159),L_EvidenceType,0)),0,BZ159)</f>
        <v>0</v>
      </c>
      <c r="BM159" s="61" t="str">
        <f aca="false">SUBSTITUTE(SUBSTITUTE(SUBSTITUTE(SUBSTITUTE(SUBSTITUTE(SUBSTITUTE(SUBSTITUTE(SUBSTITUTE(SUBSTITUTE(LOWER(Z159&amp;""),"1","0"),"2","0"),"3","0"),"4","0"),"5","0"),"6","0"),"7","0"),"8","0"),"9","0")</f>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159,"jan",""),"feb",""),"mar",""),"apr",""),"may",""),"jun",""),"jul",""),"aug",""),"sep",""),"oct",""),"nov",""),"dec",""),"hrs",""),"hr",""),"lt",""),"utc",""),"am",""),"pm",""),"rev",""),"ver",""),"b","a"),"c","a"),"d","a"),"e","a"),"f","a"),"g","a"),"h","a"),"i","a"),"j","a"),"k","a"),"l","a"),"m","a"),"n","a"),"o","a"),"p","a"),"q","a"),"r","a"),"s","a"),"t","a"),"u","a"),"v","a"),"w","a"),"x","a"),"y","a"),"z","a")</f>
        <v/>
      </c>
      <c r="BO159" s="61" t="str">
        <f aca="false">SUBSTITUTE(SUBSTITUTE(SUBSTITUTE(SUBSTITUTE(SUBSTITUTE(SUBSTITUTE(SUBSTITUTE(SUBSTITUTE(SUBSTITUTE(LOWER(W159&amp;""),"1","0"),"2","0"),"3","0"),"4","0"),"5","0"),"6","0"),"7","0"),"8","0"),"9","0")</f>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c>
      <c r="BQ159" s="61" t="n">
        <f aca="false">IFERROR(IF(AND(ISERROR(SEARCH(" mh"," "&amp;LOWER(W159))),ISNA(MATCH(LEFT(TRIM(BP159),255),{"0000a","000a","00a","0000aa","000aa","00.00.0000","00/00/0000","00-00-0000","0000-00-00","00.00.00","00/00/00","00-00-00","0.00.0000","0/00/0000","0-00-0000"},0)),OR(SUMPRODUCT(--ISNUMBER(SEARCH({"a0","a-0","a_0","a/0","a.0","a#0","0a","0-a","0_a","0/a"},BP159)))&gt;0,ISNUMBER(SEARCH("000000",BP159)))),1,0),0)</f>
        <v>0</v>
      </c>
      <c r="BR1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159,"supervisor",""),"inspector",""),"controller",""),"executive",""),"catering",""),"manager",""),"officer",""),"caterer",""),"station",""),"captain",""),"verified",""),"verifier",""),"checked",""),"senior",""),"leader",""),"cabin",""),"staff",""),"crew",""),"team",""),"duty",""),"lead",""),"head",""),"chef",""),"pasb",""),"mcat",""),"magcs",""),"qaqc",""),"ccic",""),"cic",""),"csm",""),"ops",""),"pic",""),"self",""),"qa",""),"qc",""),"by",""),"sr",""))</f>
        <v>0</v>
      </c>
      <c r="BS1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159,"supervisor",""),"inspector",""),"controller",""),"executive",""),"catering",""),"manager",""),"officer",""),"caterer",""),"station",""),"captain",""),"verified",""),"verifier",""),"checked",""),"senior",""),"leader",""),"cabin",""),"staff",""),"crew",""),"team",""),"duty",""),"lead",""),"head",""),"chef",""),"pasb",""),"mcat",""),"magcs",""),"qaqc",""),"ccic",""),"cic",""),"csm",""),"ops",""),"pic",""),"self",""),"qa",""),"qc",""),"by",""),"sr",""))</f>
        <v>0</v>
      </c>
      <c r="BT159" s="61"/>
      <c r="BU159" s="61"/>
      <c r="BV159" s="61" t="n">
        <f aca="false">IFERROR(IF(OR(SUMPRODUCT((LEN(BC159)-LEN(SUBSTITUTE(BC159," "&amp;L_NotLoaded&amp;" "," ")))/(LEN(L_NotLoaded)+1))&gt;SUMPRODUCT((LEN(BC159)-LEN(SUBSTITUTE(BC159," "&amp;L_NotLoadedNeg&amp;" "," ")))/(LEN(L_NotLoadedNeg)+1)),SUMPRODUCT((LEN(BD159)-LEN(SUBSTITUTE(BD159," "&amp;L_NotLoaded&amp;" "," ")))/(LEN(L_NotLoaded)+1))&gt;SUMPRODUCT((LEN(BD159)-LEN(SUBSTITUTE(BD159," "&amp;L_NotLoadedNeg&amp;" "," ")))/(LEN(L_NotLoadedNeg)+1))),1,0),0)</f>
        <v>0</v>
      </c>
      <c r="BW159" s="61"/>
      <c r="BX159" s="61"/>
      <c r="BY159" s="62" t="n">
        <f aca="false">IF(ISNUMBER(Flights!$AZ$9),MAX(Q159-UpliftWindowH/24,Flights!$AZ$9),Q159-UpliftWindowH/24)</f>
        <v>46309.7951388889</v>
      </c>
      <c r="BZ159" s="61" t="n">
        <f aca="false">IFERROR(IF(IF(TRIM(S159)="Link / file path",AND(LEN(TRIM(Z159))&gt;=5,SUMPRODUCT(--ISNUMBER(SEARCH({"http","www.","\\",":\",".pdf",".jpg",".jpeg",".png",".heic",".xls",".doc",".msg",".eml",".ppt",".txt",".zip"},Z159)))&gt;0),AND(ISERROR(FIND(" ",TRIM(Z159))),NOT(OR(LOWER(TRIM(Z159))=LOWER(Flights!$F$9),AND(LEFT(LOWER(TRIM(Z159)),2)="mh",(LEN(BN159)-LEN(SUBSTITUTE(BN159,"a","")))&lt;=2))),NOT(ISNUMBER(MATCH(LEFT(BN159,255),{"0000a","000a","00a","0000aa","000aa","00.00.0000","00/00/0000","00-00-0000","0000-00-00","00.00.00","00/00/00","00-00-00","0.00.0000","0/00/0000","0-00-0000"},0))),OR(AND((LEN(BN159)-LEN(SUBSTITUTE(BN159,"a","")))&gt;=1,(LEN(BN159)-LEN(SUBSTITUTE(BN159,"0","")))&gt;=2,SUMPRODUCT(--ISNUMBER(SEARCH({"a0","a-0","a_0","a/0","a.0","a#0","0a","0-a","0_a","0/a"},BN159)))&gt;0),AND((LEN(BN159)-LEN(SUBSTITUTE(BN159,"a","")))=0,(LEN(BN159)-LEN(SUBSTITUTE(BN159,"0","")))&gt;=5)))),1,0),0)</f>
        <v>0</v>
      </c>
    </row>
    <row r="160" customFormat="false" ht="39.75" hidden="false" customHeight="true" outlineLevel="0" collapsed="false">
      <c r="A160" s="57" t="s">
        <v>695</v>
      </c>
      <c r="B160" s="57" t="s">
        <v>228</v>
      </c>
      <c r="C160" s="57" t="str">
        <f aca="false">Flights!$F$9</f>
        <v>MH0089</v>
      </c>
      <c r="D160" s="58" t="n">
        <f aca="false">Flights!$D$9</f>
        <v>46310</v>
      </c>
      <c r="E160" s="57" t="str">
        <f aca="false">Flights!$G$9&amp;"-"&amp;Flights!$H$9</f>
        <v>NRT-KUL</v>
      </c>
      <c r="F160" s="57" t="str">
        <f aca="false">Flights!$K$9</f>
        <v>EY</v>
      </c>
      <c r="G160" s="57" t="s">
        <v>459</v>
      </c>
      <c r="H160" s="57" t="s">
        <v>460</v>
      </c>
      <c r="I160" s="57" t="s">
        <v>428</v>
      </c>
      <c r="J160" s="57" t="s">
        <v>465</v>
      </c>
      <c r="K160" s="67" t="s">
        <v>426</v>
      </c>
      <c r="L160" s="67" t="s">
        <v>462</v>
      </c>
      <c r="M160" s="67"/>
      <c r="N160" s="67" t="s">
        <v>383</v>
      </c>
      <c r="O160" s="67" t="s">
        <v>463</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60"/>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open",IF(AND(NOT(OR(LEN(AZ160)&lt;15,ISNUMBER(MATCH(AZ160,L_Placeholder,0)))),BK160=0,NOT(OR(LEN(AU160)&lt;2,ISNUMBER(MATCH(AU160,L_Placeholder,0)))),NOT(OR(LEN(AX160)&lt;2,ISNUMBER(MATCH(AX160,L_Placeholder,0)))),TRIM(AE160)&lt;&gt;TRIM(T160)),"N/A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missing",IF(OR(OR(LEN(AU160)&lt;2,ISNUMBER(MATCH(AU160,L_Placeholder,0))),BR160&lt;3),"INVALID – PIC missing or not a named person (a role such as QA / CSM is not a name)",IF(OR(LEN(AV160)&lt;2,ISNUMBER(MATCH(AV160,L_Placeholder,0))),"INVALID – result / assessment missing",IF(OR(OR(LEN(AW160)&lt;3,ISNUMBER(MATCH(AW160,L_Placeholder,0))),SUMPRODUCT(--ISNUMBER(SEARCH(" "&amp;L_EvidencePhrase&amp;" ",BD160)))&gt;0,BI160=1),"INVALID – evidence missing, placeholder or not yet on file",IF(ISNA(MATCH(TRIM(S160),L_EvidenceType,0)),"INVALID – choose the evidence type from the list (column S)",IF(BL160=0,"INVALID – evidence ID must be the record's ID only (e.g. SF-2210, IMG_2231, 1045521), or a link / path for links",IF(OR(OR(LEN(AX160)&lt;2,ISNUMBER(MATCH(AX160,L_Placeholder,0))),BS160&lt;3),"INVALID – verifier missing or not a named person (a role such as QA / CSM is not a name)",IF(OR(AX160=AU160,AND(LEN(AU160)&gt;=4,ISNUMBER(SEARCH(AU160,AX160))),AND(LEN(AX160)&gt;=4,ISNUMBER(SEARCH(AX160,AU160)))),"INVALID – verifier must be a different, named person (not the PIC or a role)",IF(BH160=1,"INVALID – result not yet available (awaiting / TBC)",IF(BV160=1,"INVALID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future",IF(AND(ISNUMBER(BY160),AG160&lt;BY160),IF(H160="Physical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IF(ISNA(MATCH(TRIM(S160),L_EvidenceType,0)),0,BZ160)</f>
        <v>0</v>
      </c>
      <c r="BM160" s="61" t="str">
        <f aca="false">SUBSTITUTE(SUBSTITUTE(SUBSTITUTE(SUBSTITUTE(SUBSTITUTE(SUBSTITUTE(SUBSTITUTE(SUBSTITUTE(SUBSTITUTE(LOWER(Z160&amp;""),"1","0"),"2","0"),"3","0"),"4","0"),"5","0"),"6","0"),"7","0"),"8","0"),"9","0")</f>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160,"jan",""),"feb",""),"mar",""),"apr",""),"may",""),"jun",""),"jul",""),"aug",""),"sep",""),"oct",""),"nov",""),"dec",""),"hrs",""),"hr",""),"lt",""),"utc",""),"am",""),"pm",""),"rev",""),"ver",""),"b","a"),"c","a"),"d","a"),"e","a"),"f","a"),"g","a"),"h","a"),"i","a"),"j","a"),"k","a"),"l","a"),"m","a"),"n","a"),"o","a"),"p","a"),"q","a"),"r","a"),"s","a"),"t","a"),"u","a"),"v","a"),"w","a"),"x","a"),"y","a"),"z","a")</f>
        <v/>
      </c>
      <c r="BO160" s="61" t="str">
        <f aca="false">SUBSTITUTE(SUBSTITUTE(SUBSTITUTE(SUBSTITUTE(SUBSTITUTE(SUBSTITUTE(SUBSTITUTE(SUBSTITUTE(SUBSTITUTE(LOWER(W160&amp;""),"1","0"),"2","0"),"3","0"),"4","0"),"5","0"),"6","0"),"7","0"),"8","0"),"9","0")</f>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c>
      <c r="BQ160" s="61" t="n">
        <f aca="false">IFERROR(IF(AND(ISERROR(SEARCH(" mh"," "&amp;LOWER(W160))),ISNA(MATCH(LEFT(TRIM(BP160),255),{"0000a","000a","00a","0000aa","000aa","00.00.0000","00/00/0000","00-00-0000","0000-00-00","00.00.00","00/00/00","00-00-00","0.00.0000","0/00/0000","0-00-0000"},0)),OR(SUMPRODUCT(--ISNUMBER(SEARCH({"a0","a-0","a_0","a/0","a.0","a#0","0a","0-a","0_a","0/a"},BP160)))&gt;0,ISNUMBER(SEARCH("000000",BP160)))),1,0),0)</f>
        <v>0</v>
      </c>
      <c r="BR1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160,"supervisor",""),"inspector",""),"controller",""),"executive",""),"catering",""),"manager",""),"officer",""),"caterer",""),"station",""),"captain",""),"verified",""),"verifier",""),"checked",""),"senior",""),"leader",""),"cabin",""),"staff",""),"crew",""),"team",""),"duty",""),"lead",""),"head",""),"chef",""),"pasb",""),"mcat",""),"magcs",""),"qaqc",""),"ccic",""),"cic",""),"csm",""),"ops",""),"pic",""),"self",""),"qa",""),"qc",""),"by",""),"sr",""))</f>
        <v>0</v>
      </c>
      <c r="BS1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160,"supervisor",""),"inspector",""),"controller",""),"executive",""),"catering",""),"manager",""),"officer",""),"caterer",""),"station",""),"captain",""),"verified",""),"verifier",""),"checked",""),"senior",""),"leader",""),"cabin",""),"staff",""),"crew",""),"team",""),"duty",""),"lead",""),"head",""),"chef",""),"pasb",""),"mcat",""),"magcs",""),"qaqc",""),"ccic",""),"cic",""),"csm",""),"ops",""),"pic",""),"self",""),"qa",""),"qc",""),"by",""),"sr",""))</f>
        <v>0</v>
      </c>
      <c r="BT160" s="61"/>
      <c r="BU160" s="61"/>
      <c r="BV160" s="61" t="n">
        <f aca="false">IFERROR(IF(OR(SUMPRODUCT((LEN(BC160)-LEN(SUBSTITUTE(BC160," "&amp;L_NotLoaded&amp;" "," ")))/(LEN(L_NotLoaded)+1))&gt;SUMPRODUCT((LEN(BC160)-LEN(SUBSTITUTE(BC160," "&amp;L_NotLoadedNeg&amp;" "," ")))/(LEN(L_NotLoadedNeg)+1)),SUMPRODUCT((LEN(BD160)-LEN(SUBSTITUTE(BD160," "&amp;L_NotLoaded&amp;" "," ")))/(LEN(L_NotLoaded)+1))&gt;SUMPRODUCT((LEN(BD160)-LEN(SUBSTITUTE(BD160," "&amp;L_NotLoadedNeg&amp;" "," ")))/(LEN(L_NotLoadedNeg)+1))),1,0),0)</f>
        <v>0</v>
      </c>
      <c r="BW160" s="61"/>
      <c r="BX160" s="61"/>
      <c r="BY160" s="62" t="n">
        <f aca="false">IF(ISNUMBER(Flights!$AZ$9),MAX(Q160-UpliftWindowH/24,Flights!$AZ$9),Q160-UpliftWindowH/24)</f>
        <v>46309.7951388889</v>
      </c>
      <c r="BZ160" s="61" t="n">
        <f aca="false">IFERROR(IF(IF(TRIM(S160)="Link / file path",AND(LEN(TRIM(Z160))&gt;=5,SUMPRODUCT(--ISNUMBER(SEARCH({"http","www.","\\",":\",".pdf",".jpg",".jpeg",".png",".heic",".xls",".doc",".msg",".eml",".ppt",".txt",".zip"},Z160)))&gt;0),AND(ISERROR(FIND(" ",TRIM(Z160))),NOT(OR(LOWER(TRIM(Z160))=LOWER(Flights!$F$9),AND(LEFT(LOWER(TRIM(Z160)),2)="mh",(LEN(BN160)-LEN(SUBSTITUTE(BN160,"a","")))&lt;=2))),NOT(ISNUMBER(MATCH(LEFT(BN160,255),{"0000a","000a","00a","0000aa","000aa","00.00.0000","00/00/0000","00-00-0000","0000-00-00","00.00.00","00/00/00","00-00-00","0.00.0000","0/00/0000","0-00-0000"},0))),OR(AND((LEN(BN160)-LEN(SUBSTITUTE(BN160,"a","")))&gt;=1,(LEN(BN160)-LEN(SUBSTITUTE(BN160,"0","")))&gt;=2,SUMPRODUCT(--ISNUMBER(SEARCH({"a0","a-0","a_0","a/0","a.0","a#0","0a","0-a","0_a","0/a"},BN160)))&gt;0),AND((LEN(BN160)-LEN(SUBSTITUTE(BN160,"a","")))=0,(LEN(BN160)-LEN(SUBSTITUTE(BN160,"0","")))&gt;=5)))),1,0),0)</f>
        <v>0</v>
      </c>
    </row>
    <row r="161" customFormat="false" ht="41.25" hidden="false" customHeight="true" outlineLevel="0" collapsed="false">
      <c r="A161" s="57" t="s">
        <v>696</v>
      </c>
      <c r="B161" s="57" t="s">
        <v>228</v>
      </c>
      <c r="C161" s="57" t="str">
        <f aca="false">Flights!$F$9</f>
        <v>MH0089</v>
      </c>
      <c r="D161" s="58" t="n">
        <f aca="false">Flights!$D$9</f>
        <v>46310</v>
      </c>
      <c r="E161" s="57" t="str">
        <f aca="false">Flights!$G$9&amp;"-"&amp;Flights!$H$9</f>
        <v>NRT-KUL</v>
      </c>
      <c r="F161" s="57" t="str">
        <f aca="false">Flights!$K$9</f>
        <v>EY</v>
      </c>
      <c r="G161" s="57" t="s">
        <v>459</v>
      </c>
      <c r="H161" s="57" t="s">
        <v>460</v>
      </c>
      <c r="I161" s="57" t="s">
        <v>411</v>
      </c>
      <c r="J161" s="57" t="s">
        <v>697</v>
      </c>
      <c r="K161" s="67" t="s">
        <v>698</v>
      </c>
      <c r="L161" s="67" t="s">
        <v>699</v>
      </c>
      <c r="M161" s="67"/>
      <c r="N161" s="67" t="s">
        <v>383</v>
      </c>
      <c r="O161" s="67" t="s">
        <v>700</v>
      </c>
      <c r="P161" s="57" t="s">
        <v>187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60"/>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open",IF(AND(NOT(OR(LEN(AZ161)&lt;15,ISNUMBER(MATCH(AZ161,L_Placeholder,0)))),BK161=0,NOT(OR(LEN(AU161)&lt;2,ISNUMBER(MATCH(AU161,L_Placeholder,0)))),NOT(OR(LEN(AX161)&lt;2,ISNUMBER(MATCH(AX161,L_Placeholder,0)))),TRIM(AE161)&lt;&gt;TRIM(T161)),"N/A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missing",IF(OR(OR(LEN(AU161)&lt;2,ISNUMBER(MATCH(AU161,L_Placeholder,0))),BR161&lt;3),"INVALID – PIC missing or not a named person (a role such as QA / CSM is not a name)",IF(OR(LEN(AV161)&lt;2,ISNUMBER(MATCH(AV161,L_Placeholder,0))),"INVALID – result / assessment missing",IF(OR(OR(LEN(AW161)&lt;3,ISNUMBER(MATCH(AW161,L_Placeholder,0))),SUMPRODUCT(--ISNUMBER(SEARCH(" "&amp;L_EvidencePhrase&amp;" ",BD161)))&gt;0,BI161=1),"INVALID – evidence missing, placeholder or not yet on file",IF(ISNA(MATCH(TRIM(S161),L_EvidenceType,0)),"INVALID – choose the evidence type from the list (column S)",IF(BL161=0,"INVALID – evidence ID must be the record's ID only (e.g. SF-2210, IMG_2231, 1045521), or a link / path for links",IF(OR(OR(LEN(AX161)&lt;2,ISNUMBER(MATCH(AX161,L_Placeholder,0))),BS161&lt;3),"INVALID – verifier missing or not a named person (a role such as QA / CSM is not a name)",IF(OR(AX161=AU161,AND(LEN(AU161)&gt;=4,ISNUMBER(SEARCH(AU161,AX161))),AND(LEN(AX161)&gt;=4,ISNUMBER(SEARCH(AX161,AU161)))),"INVALID – verifier must be a different, named person (not the PIC or a role)",IF(BH161=1,"INVALID – result not yet available (awaiting / TBC)",IF(BV161=1,"INVALID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future",IF(AND(ISNUMBER(BY161),AG161&lt;BY161),IF(H161="Physical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IF(ISNA(MATCH(TRIM(S161),L_EvidenceType,0)),0,BZ161)</f>
        <v>0</v>
      </c>
      <c r="BM161" s="61" t="str">
        <f aca="false">SUBSTITUTE(SUBSTITUTE(SUBSTITUTE(SUBSTITUTE(SUBSTITUTE(SUBSTITUTE(SUBSTITUTE(SUBSTITUTE(SUBSTITUTE(LOWER(Z161&amp;""),"1","0"),"2","0"),"3","0"),"4","0"),"5","0"),"6","0"),"7","0"),"8","0"),"9","0")</f>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161,"jan",""),"feb",""),"mar",""),"apr",""),"may",""),"jun",""),"jul",""),"aug",""),"sep",""),"oct",""),"nov",""),"dec",""),"hrs",""),"hr",""),"lt",""),"utc",""),"am",""),"pm",""),"rev",""),"ver",""),"b","a"),"c","a"),"d","a"),"e","a"),"f","a"),"g","a"),"h","a"),"i","a"),"j","a"),"k","a"),"l","a"),"m","a"),"n","a"),"o","a"),"p","a"),"q","a"),"r","a"),"s","a"),"t","a"),"u","a"),"v","a"),"w","a"),"x","a"),"y","a"),"z","a")</f>
        <v/>
      </c>
      <c r="BO161" s="61" t="str">
        <f aca="false">SUBSTITUTE(SUBSTITUTE(SUBSTITUTE(SUBSTITUTE(SUBSTITUTE(SUBSTITUTE(SUBSTITUTE(SUBSTITUTE(SUBSTITUTE(LOWER(W161&amp;""),"1","0"),"2","0"),"3","0"),"4","0"),"5","0"),"6","0"),"7","0"),"8","0"),"9","0")</f>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c>
      <c r="BQ161" s="61" t="n">
        <f aca="false">IFERROR(IF(AND(ISERROR(SEARCH(" mh"," "&amp;LOWER(W161))),ISNA(MATCH(LEFT(TRIM(BP161),255),{"0000a","000a","00a","0000aa","000aa","00.00.0000","00/00/0000","00-00-0000","0000-00-00","00.00.00","00/00/00","00-00-00","0.00.0000","0/00/0000","0-00-0000"},0)),OR(SUMPRODUCT(--ISNUMBER(SEARCH({"a0","a-0","a_0","a/0","a.0","a#0","0a","0-a","0_a","0/a"},BP161)))&gt;0,ISNUMBER(SEARCH("000000",BP161)))),1,0),0)</f>
        <v>0</v>
      </c>
      <c r="BR1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161,"supervisor",""),"inspector",""),"controller",""),"executive",""),"catering",""),"manager",""),"officer",""),"caterer",""),"station",""),"captain",""),"verified",""),"verifier",""),"checked",""),"senior",""),"leader",""),"cabin",""),"staff",""),"crew",""),"team",""),"duty",""),"lead",""),"head",""),"chef",""),"pasb",""),"mcat",""),"magcs",""),"qaqc",""),"ccic",""),"cic",""),"csm",""),"ops",""),"pic",""),"self",""),"qa",""),"qc",""),"by",""),"sr",""))</f>
        <v>0</v>
      </c>
      <c r="BS1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161,"supervisor",""),"inspector",""),"controller",""),"executive",""),"catering",""),"manager",""),"officer",""),"caterer",""),"station",""),"captain",""),"verified",""),"verifier",""),"checked",""),"senior",""),"leader",""),"cabin",""),"staff",""),"crew",""),"team",""),"duty",""),"lead",""),"head",""),"chef",""),"pasb",""),"mcat",""),"magcs",""),"qaqc",""),"ccic",""),"cic",""),"csm",""),"ops",""),"pic",""),"self",""),"qa",""),"qc",""),"by",""),"sr",""))</f>
        <v>0</v>
      </c>
      <c r="BT161" s="61"/>
      <c r="BU161" s="61"/>
      <c r="BV161" s="61" t="n">
        <f aca="false">IFERROR(IF(OR(SUMPRODUCT((LEN(BC161)-LEN(SUBSTITUTE(BC161," "&amp;L_NotLoaded&amp;" "," ")))/(LEN(L_NotLoaded)+1))&gt;SUMPRODUCT((LEN(BC161)-LEN(SUBSTITUTE(BC161," "&amp;L_NotLoadedNeg&amp;" "," ")))/(LEN(L_NotLoadedNeg)+1)),SUMPRODUCT((LEN(BD161)-LEN(SUBSTITUTE(BD161," "&amp;L_NotLoaded&amp;" "," ")))/(LEN(L_NotLoaded)+1))&gt;SUMPRODUCT((LEN(BD161)-LEN(SUBSTITUTE(BD161," "&amp;L_NotLoadedNeg&amp;" "," ")))/(LEN(L_NotLoadedNeg)+1))),1,0),0)</f>
        <v>0</v>
      </c>
      <c r="BW161" s="61"/>
      <c r="BX161" s="61"/>
      <c r="BY161" s="62" t="n">
        <f aca="false">Q161-UpliftWindowH/24</f>
        <v>46305.3958333333</v>
      </c>
      <c r="BZ161" s="61" t="n">
        <f aca="false">IFERROR(IF(IF(TRIM(S161)="Link / file path",AND(LEN(TRIM(Z161))&gt;=5,SUMPRODUCT(--ISNUMBER(SEARCH({"http","www.","\\",":\",".pdf",".jpg",".jpeg",".png",".heic",".xls",".doc",".msg",".eml",".ppt",".txt",".zip"},Z161)))&gt;0),AND(ISERROR(FIND(" ",TRIM(Z161))),NOT(OR(LOWER(TRIM(Z161))=LOWER(Flights!$F$9),AND(LEFT(LOWER(TRIM(Z161)),2)="mh",(LEN(BN161)-LEN(SUBSTITUTE(BN161,"a","")))&lt;=2))),NOT(ISNUMBER(MATCH(LEFT(BN161,255),{"0000a","000a","00a","0000aa","000aa","00.00.0000","00/00/0000","00-00-0000","0000-00-00","00.00.00","00/00/00","00-00-00","0.00.0000","0/00/0000","0-00-0000"},0))),OR(AND((LEN(BN161)-LEN(SUBSTITUTE(BN161,"a","")))&gt;=1,(LEN(BN161)-LEN(SUBSTITUTE(BN161,"0","")))&gt;=2,SUMPRODUCT(--ISNUMBER(SEARCH({"a0","a-0","a_0","a/0","a.0","a#0","0a","0-a","0_a","0/a"},BN161)))&gt;0),AND((LEN(BN161)-LEN(SUBSTITUTE(BN161,"a","")))=0,(LEN(BN161)-LEN(SUBSTITUTE(BN161,"0","")))&gt;=5)))),1,0),0)</f>
        <v>0</v>
      </c>
    </row>
    <row r="162" customFormat="false" ht="54" hidden="false" customHeight="true" outlineLevel="0" collapsed="false">
      <c r="A162" s="57" t="s">
        <v>701</v>
      </c>
      <c r="B162" s="57" t="s">
        <v>228</v>
      </c>
      <c r="C162" s="57" t="str">
        <f aca="false">Flights!$F$9</f>
        <v>MH0089</v>
      </c>
      <c r="D162" s="58" t="n">
        <f aca="false">Flights!$D$9</f>
        <v>46310</v>
      </c>
      <c r="E162" s="57" t="str">
        <f aca="false">Flights!$G$9&amp;"-"&amp;Flights!$H$9</f>
        <v>NRT-KUL</v>
      </c>
      <c r="F162" s="57" t="str">
        <f aca="false">Flights!$K$9</f>
        <v>EY</v>
      </c>
      <c r="G162" s="57" t="s">
        <v>459</v>
      </c>
      <c r="H162" s="57" t="s">
        <v>460</v>
      </c>
      <c r="I162" s="57" t="s">
        <v>440</v>
      </c>
      <c r="J162" s="57" t="s">
        <v>467</v>
      </c>
      <c r="K162" s="67" t="s">
        <v>442</v>
      </c>
      <c r="L162" s="67" t="s">
        <v>601</v>
      </c>
      <c r="M162" s="67" t="s">
        <v>187</v>
      </c>
      <c r="N162" s="67" t="s">
        <v>444</v>
      </c>
      <c r="O162" s="67" t="s">
        <v>445</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60"/>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open",IF(AND(NOT(OR(LEN(AZ162)&lt;15,ISNUMBER(MATCH(AZ162,L_Placeholder,0)))),BK162=0,NOT(OR(LEN(AU162)&lt;2,ISNUMBER(MATCH(AU162,L_Placeholder,0)))),NOT(OR(LEN(AX162)&lt;2,ISNUMBER(MATCH(AX162,L_Placeholder,0)))),TRIM(AE162)&lt;&gt;TRIM(T162)),"N/A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missing",IF(OR(OR(LEN(AU162)&lt;2,ISNUMBER(MATCH(AU162,L_Placeholder,0))),BR162&lt;3),"INVALID – PIC missing or not a named person (a role such as QA / CSM is not a name)",IF(OR(LEN(AV162)&lt;2,ISNUMBER(MATCH(AV162,L_Placeholder,0))),"INVALID – result / assessment missing",IF(OR(OR(LEN(AW162)&lt;3,ISNUMBER(MATCH(AW162,L_Placeholder,0))),SUMPRODUCT(--ISNUMBER(SEARCH(" "&amp;L_EvidencePhrase&amp;" ",BD162)))&gt;0,BI162=1),"INVALID – evidence missing, placeholder or not yet on file",IF(ISNA(MATCH(TRIM(S162),L_EvidenceType,0)),"INVALID – choose the evidence type from the list (column S)",IF(BL162=0,"INVALID – evidence ID must be the record's ID only (e.g. SF-2210, IMG_2231, 1045521), or a link / path for links",IF(OR(OR(LEN(AX162)&lt;2,ISNUMBER(MATCH(AX162,L_Placeholder,0))),BS162&lt;3),"INVALID – verifier missing or not a named person (a role such as QA / CSM is not a name)",IF(OR(AX162=AU162,AND(LEN(AU162)&gt;=4,ISNUMBER(SEARCH(AU162,AX162))),AND(LEN(AX162)&gt;=4,ISNUMBER(SEARCH(AX162,AU162)))),"INVALID – verifier must be a different, named person (not the PIC or a role)",IF(BH162=1,"INVALID – result not yet available (awaiting / TBC)",IF(BV162=1,"INVALID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future",IF(AND(ISNUMBER(BY162),AG162&lt;BY162),IF(H162="Physical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IF(ISNA(MATCH(TRIM(S162),L_EvidenceType,0)),0,BZ162)</f>
        <v>0</v>
      </c>
      <c r="BM162" s="61" t="str">
        <f aca="false">SUBSTITUTE(SUBSTITUTE(SUBSTITUTE(SUBSTITUTE(SUBSTITUTE(SUBSTITUTE(SUBSTITUTE(SUBSTITUTE(SUBSTITUTE(LOWER(Z162&amp;""),"1","0"),"2","0"),"3","0"),"4","0"),"5","0"),"6","0"),"7","0"),"8","0"),"9","0")</f>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162,"jan",""),"feb",""),"mar",""),"apr",""),"may",""),"jun",""),"jul",""),"aug",""),"sep",""),"oct",""),"nov",""),"dec",""),"hrs",""),"hr",""),"lt",""),"utc",""),"am",""),"pm",""),"rev",""),"ver",""),"b","a"),"c","a"),"d","a"),"e","a"),"f","a"),"g","a"),"h","a"),"i","a"),"j","a"),"k","a"),"l","a"),"m","a"),"n","a"),"o","a"),"p","a"),"q","a"),"r","a"),"s","a"),"t","a"),"u","a"),"v","a"),"w","a"),"x","a"),"y","a"),"z","a")</f>
        <v/>
      </c>
      <c r="BO162" s="61" t="str">
        <f aca="false">SUBSTITUTE(SUBSTITUTE(SUBSTITUTE(SUBSTITUTE(SUBSTITUTE(SUBSTITUTE(SUBSTITUTE(SUBSTITUTE(SUBSTITUTE(LOWER(W162&amp;""),"1","0"),"2","0"),"3","0"),"4","0"),"5","0"),"6","0"),"7","0"),"8","0"),"9","0")</f>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c>
      <c r="BQ162" s="61" t="n">
        <f aca="false">IFERROR(IF(AND(ISERROR(SEARCH(" mh"," "&amp;LOWER(W162))),ISNA(MATCH(LEFT(TRIM(BP162),255),{"0000a","000a","00a","0000aa","000aa","00.00.0000","00/00/0000","00-00-0000","0000-00-00","00.00.00","00/00/00","00-00-00","0.00.0000","0/00/0000","0-00-0000"},0)),OR(SUMPRODUCT(--ISNUMBER(SEARCH({"a0","a-0","a_0","a/0","a.0","a#0","0a","0-a","0_a","0/a"},BP162)))&gt;0,ISNUMBER(SEARCH("000000",BP162)))),1,0),0)</f>
        <v>0</v>
      </c>
      <c r="BR1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162,"supervisor",""),"inspector",""),"controller",""),"executive",""),"catering",""),"manager",""),"officer",""),"caterer",""),"station",""),"captain",""),"verified",""),"verifier",""),"checked",""),"senior",""),"leader",""),"cabin",""),"staff",""),"crew",""),"team",""),"duty",""),"lead",""),"head",""),"chef",""),"pasb",""),"mcat",""),"magcs",""),"qaqc",""),"ccic",""),"cic",""),"csm",""),"ops",""),"pic",""),"self",""),"qa",""),"qc",""),"by",""),"sr",""))</f>
        <v>0</v>
      </c>
      <c r="BS1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162,"supervisor",""),"inspector",""),"controller",""),"executive",""),"catering",""),"manager",""),"officer",""),"caterer",""),"station",""),"captain",""),"verified",""),"verifier",""),"checked",""),"senior",""),"leader",""),"cabin",""),"staff",""),"crew",""),"team",""),"duty",""),"lead",""),"head",""),"chef",""),"pasb",""),"mcat",""),"magcs",""),"qaqc",""),"ccic",""),"cic",""),"csm",""),"ops",""),"pic",""),"self",""),"qa",""),"qc",""),"by",""),"sr",""))</f>
        <v>0</v>
      </c>
      <c r="BT162" s="61"/>
      <c r="BU162" s="61"/>
      <c r="BV162" s="61" t="n">
        <f aca="false">IFERROR(IF(OR(SUMPRODUCT((LEN(BC162)-LEN(SUBSTITUTE(BC162," "&amp;L_NotLoaded&amp;" "," ")))/(LEN(L_NotLoaded)+1))&gt;SUMPRODUCT((LEN(BC162)-LEN(SUBSTITUTE(BC162," "&amp;L_NotLoadedNeg&amp;" "," ")))/(LEN(L_NotLoadedNeg)+1)),SUMPRODUCT((LEN(BD162)-LEN(SUBSTITUTE(BD162," "&amp;L_NotLoaded&amp;" "," ")))/(LEN(L_NotLoaded)+1))&gt;SUMPRODUCT((LEN(BD162)-LEN(SUBSTITUTE(BD162," "&amp;L_NotLoadedNeg&amp;" "," ")))/(LEN(L_NotLoadedNeg)+1))),1,0),0)</f>
        <v>0</v>
      </c>
      <c r="BW162" s="61"/>
      <c r="BX162" s="61"/>
      <c r="BY162" s="62" t="n">
        <f aca="false">IF(ISNUMBER(Flights!$AZ$9),MAX(Q162-UpliftWindowH/24,Flights!$AZ$9),Q162-UpliftWindowH/24)</f>
        <v>46309.7951388889</v>
      </c>
      <c r="BZ162" s="61" t="n">
        <f aca="false">IFERROR(IF(IF(TRIM(S162)="Link / file path",AND(LEN(TRIM(Z162))&gt;=5,SUMPRODUCT(--ISNUMBER(SEARCH({"http","www.","\\",":\",".pdf",".jpg",".jpeg",".png",".heic",".xls",".doc",".msg",".eml",".ppt",".txt",".zip"},Z162)))&gt;0),AND(ISERROR(FIND(" ",TRIM(Z162))),NOT(OR(LOWER(TRIM(Z162))=LOWER(Flights!$F$9),AND(LEFT(LOWER(TRIM(Z162)),2)="mh",(LEN(BN162)-LEN(SUBSTITUTE(BN162,"a","")))&lt;=2))),NOT(ISNUMBER(MATCH(LEFT(BN162,255),{"0000a","000a","00a","0000aa","000aa","00.00.0000","00/00/0000","00-00-0000","0000-00-00","00.00.00","00/00/00","00-00-00","0.00.0000","0/00/0000","0-00-0000"},0))),OR(AND((LEN(BN162)-LEN(SUBSTITUTE(BN162,"a","")))&gt;=1,(LEN(BN162)-LEN(SUBSTITUTE(BN162,"0","")))&gt;=2,SUMPRODUCT(--ISNUMBER(SEARCH({"a0","a-0","a_0","a/0","a.0","a#0","0a","0-a","0_a","0/a"},BN162)))&gt;0),AND((LEN(BN162)-LEN(SUBSTITUTE(BN162,"a","")))=0,(LEN(BN162)-LEN(SUBSTITUTE(BN162,"0","")))&gt;=5)))),1,0),0)</f>
        <v>0</v>
      </c>
    </row>
    <row r="163" customFormat="false" ht="39.75" hidden="false" customHeight="true" outlineLevel="0" collapsed="false">
      <c r="A163" s="57" t="s">
        <v>702</v>
      </c>
      <c r="B163" s="57" t="s">
        <v>228</v>
      </c>
      <c r="C163" s="57" t="str">
        <f aca="false">Flights!$F$9</f>
        <v>MH0089</v>
      </c>
      <c r="D163" s="58" t="n">
        <f aca="false">Flights!$D$9</f>
        <v>46310</v>
      </c>
      <c r="E163" s="57" t="str">
        <f aca="false">Flights!$G$9&amp;"-"&amp;Flights!$H$9</f>
        <v>NRT-KUL</v>
      </c>
      <c r="F163" s="57" t="str">
        <f aca="false">Flights!$K$9</f>
        <v>EY</v>
      </c>
      <c r="G163" s="57" t="s">
        <v>459</v>
      </c>
      <c r="H163" s="57" t="s">
        <v>460</v>
      </c>
      <c r="I163" s="57" t="s">
        <v>447</v>
      </c>
      <c r="J163" s="57" t="s">
        <v>469</v>
      </c>
      <c r="K163" s="67" t="s">
        <v>449</v>
      </c>
      <c r="L163" s="67" t="s">
        <v>687</v>
      </c>
      <c r="M163" s="67" t="s">
        <v>451</v>
      </c>
      <c r="N163" s="67" t="s">
        <v>383</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60"/>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open",IF(AND(NOT(OR(LEN(AZ163)&lt;15,ISNUMBER(MATCH(AZ163,L_Placeholder,0)))),BK163=0,NOT(OR(LEN(AU163)&lt;2,ISNUMBER(MATCH(AU163,L_Placeholder,0)))),NOT(OR(LEN(AX163)&lt;2,ISNUMBER(MATCH(AX163,L_Placeholder,0)))),TRIM(AE163)&lt;&gt;TRIM(T163)),"N/A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missing",IF(OR(OR(LEN(AU163)&lt;2,ISNUMBER(MATCH(AU163,L_Placeholder,0))),BR163&lt;3),"INVALID – PIC missing or not a named person (a role such as QA / CSM is not a name)",IF(OR(LEN(AV163)&lt;2,ISNUMBER(MATCH(AV163,L_Placeholder,0))),"INVALID – result / assessment missing",IF(OR(OR(LEN(AW163)&lt;3,ISNUMBER(MATCH(AW163,L_Placeholder,0))),SUMPRODUCT(--ISNUMBER(SEARCH(" "&amp;L_EvidencePhrase&amp;" ",BD163)))&gt;0,BI163=1),"INVALID – evidence missing, placeholder or not yet on file",IF(ISNA(MATCH(TRIM(S163),L_EvidenceType,0)),"INVALID – choose the evidence type from the list (column S)",IF(BL163=0,"INVALID – evidence ID must be the record's ID only (e.g. SF-2210, IMG_2231, 1045521), or a link / path for links",IF(OR(OR(LEN(AX163)&lt;2,ISNUMBER(MATCH(AX163,L_Placeholder,0))),BS163&lt;3),"INVALID – verifier missing or not a named person (a role such as QA / CSM is not a name)",IF(OR(AX163=AU163,AND(LEN(AU163)&gt;=4,ISNUMBER(SEARCH(AU163,AX163))),AND(LEN(AX163)&gt;=4,ISNUMBER(SEARCH(AX163,AU163)))),"INVALID – verifier must be a different, named person (not the PIC or a role)",IF(BH163=1,"INVALID – result not yet available (awaiting / TBC)",IF(BV163=1,"INVALID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future",IF(AND(ISNUMBER(BY163),AG163&lt;BY163),IF(H163="Physical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IF(ISNA(MATCH(TRIM(S163),L_EvidenceType,0)),0,BZ163)</f>
        <v>0</v>
      </c>
      <c r="BM163" s="61" t="str">
        <f aca="false">SUBSTITUTE(SUBSTITUTE(SUBSTITUTE(SUBSTITUTE(SUBSTITUTE(SUBSTITUTE(SUBSTITUTE(SUBSTITUTE(SUBSTITUTE(LOWER(Z163&amp;""),"1","0"),"2","0"),"3","0"),"4","0"),"5","0"),"6","0"),"7","0"),"8","0"),"9","0")</f>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163,"jan",""),"feb",""),"mar",""),"apr",""),"may",""),"jun",""),"jul",""),"aug",""),"sep",""),"oct",""),"nov",""),"dec",""),"hrs",""),"hr",""),"lt",""),"utc",""),"am",""),"pm",""),"rev",""),"ver",""),"b","a"),"c","a"),"d","a"),"e","a"),"f","a"),"g","a"),"h","a"),"i","a"),"j","a"),"k","a"),"l","a"),"m","a"),"n","a"),"o","a"),"p","a"),"q","a"),"r","a"),"s","a"),"t","a"),"u","a"),"v","a"),"w","a"),"x","a"),"y","a"),"z","a")</f>
        <v/>
      </c>
      <c r="BO163" s="61" t="str">
        <f aca="false">SUBSTITUTE(SUBSTITUTE(SUBSTITUTE(SUBSTITUTE(SUBSTITUTE(SUBSTITUTE(SUBSTITUTE(SUBSTITUTE(SUBSTITUTE(LOWER(W163&amp;""),"1","0"),"2","0"),"3","0"),"4","0"),"5","0"),"6","0"),"7","0"),"8","0"),"9","0")</f>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c>
      <c r="BQ163" s="61" t="n">
        <f aca="false">IFERROR(IF(AND(ISERROR(SEARCH(" mh"," "&amp;LOWER(W163))),ISNA(MATCH(LEFT(TRIM(BP163),255),{"0000a","000a","00a","0000aa","000aa","00.00.0000","00/00/0000","00-00-0000","0000-00-00","00.00.00","00/00/00","00-00-00","0.00.0000","0/00/0000","0-00-0000"},0)),OR(SUMPRODUCT(--ISNUMBER(SEARCH({"a0","a-0","a_0","a/0","a.0","a#0","0a","0-a","0_a","0/a"},BP163)))&gt;0,ISNUMBER(SEARCH("000000",BP163)))),1,0),0)</f>
        <v>0</v>
      </c>
      <c r="BR1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163,"supervisor",""),"inspector",""),"controller",""),"executive",""),"catering",""),"manager",""),"officer",""),"caterer",""),"station",""),"captain",""),"verified",""),"verifier",""),"checked",""),"senior",""),"leader",""),"cabin",""),"staff",""),"crew",""),"team",""),"duty",""),"lead",""),"head",""),"chef",""),"pasb",""),"mcat",""),"magcs",""),"qaqc",""),"ccic",""),"cic",""),"csm",""),"ops",""),"pic",""),"self",""),"qa",""),"qc",""),"by",""),"sr",""))</f>
        <v>0</v>
      </c>
      <c r="BS1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163,"supervisor",""),"inspector",""),"controller",""),"executive",""),"catering",""),"manager",""),"officer",""),"caterer",""),"station",""),"captain",""),"verified",""),"verifier",""),"checked",""),"senior",""),"leader",""),"cabin",""),"staff",""),"crew",""),"team",""),"duty",""),"lead",""),"head",""),"chef",""),"pasb",""),"mcat",""),"magcs",""),"qaqc",""),"ccic",""),"cic",""),"csm",""),"ops",""),"pic",""),"self",""),"qa",""),"qc",""),"by",""),"sr",""))</f>
        <v>0</v>
      </c>
      <c r="BT163" s="61"/>
      <c r="BU163" s="61"/>
      <c r="BV163" s="61" t="n">
        <f aca="false">IFERROR(IF(OR(SUMPRODUCT((LEN(BC163)-LEN(SUBSTITUTE(BC163," "&amp;L_NotLoaded&amp;" "," ")))/(LEN(L_NotLoaded)+1))&gt;SUMPRODUCT((LEN(BC163)-LEN(SUBSTITUTE(BC163," "&amp;L_NotLoadedNeg&amp;" "," ")))/(LEN(L_NotLoadedNeg)+1)),SUMPRODUCT((LEN(BD163)-LEN(SUBSTITUTE(BD163," "&amp;L_NotLoaded&amp;" "," ")))/(LEN(L_NotLoaded)+1))&gt;SUMPRODUCT((LEN(BD163)-LEN(SUBSTITUTE(BD163," "&amp;L_NotLoadedNeg&amp;" "," ")))/(LEN(L_NotLoadedNeg)+1))),1,0),0)</f>
        <v>0</v>
      </c>
      <c r="BW163" s="61"/>
      <c r="BX163" s="61"/>
      <c r="BY163" s="62" t="n">
        <f aca="false">IF(ISNUMBER(Flights!$AZ$9),MAX(Q163-UpliftWindowH/24,Flights!$AZ$9),Q163-UpliftWindowH/24)</f>
        <v>46309.7951388889</v>
      </c>
      <c r="BZ163" s="61" t="n">
        <f aca="false">IFERROR(IF(IF(TRIM(S163)="Link / file path",AND(LEN(TRIM(Z163))&gt;=5,SUMPRODUCT(--ISNUMBER(SEARCH({"http","www.","\\",":\",".pdf",".jpg",".jpeg",".png",".heic",".xls",".doc",".msg",".eml",".ppt",".txt",".zip"},Z163)))&gt;0),AND(ISERROR(FIND(" ",TRIM(Z163))),NOT(OR(LOWER(TRIM(Z163))=LOWER(Flights!$F$9),AND(LEFT(LOWER(TRIM(Z163)),2)="mh",(LEN(BN163)-LEN(SUBSTITUTE(BN163,"a","")))&lt;=2))),NOT(ISNUMBER(MATCH(LEFT(BN163,255),{"0000a","000a","00a","0000aa","000aa","00.00.0000","00/00/0000","00-00-0000","0000-00-00","00.00.00","00/00/00","00-00-00","0.00.0000","0/00/0000","0-00-0000"},0))),OR(AND((LEN(BN163)-LEN(SUBSTITUTE(BN163,"a","")))&gt;=1,(LEN(BN163)-LEN(SUBSTITUTE(BN163,"0","")))&gt;=2,SUMPRODUCT(--ISNUMBER(SEARCH({"a0","a-0","a_0","a/0","a.0","a#0","0a","0-a","0_a","0/a"},BN163)))&gt;0),AND((LEN(BN163)-LEN(SUBSTITUTE(BN163,"a","")))=0,(LEN(BN163)-LEN(SUBSTITUTE(BN163,"0","")))&gt;=5)))),1,0),0)</f>
        <v>0</v>
      </c>
    </row>
    <row r="164" customFormat="false" ht="54" hidden="false" customHeight="true" outlineLevel="0" collapsed="false">
      <c r="A164" s="57" t="s">
        <v>703</v>
      </c>
      <c r="B164" s="57" t="s">
        <v>228</v>
      </c>
      <c r="C164" s="57" t="str">
        <f aca="false">Flights!$F$9</f>
        <v>MH0089</v>
      </c>
      <c r="D164" s="58" t="n">
        <f aca="false">Flights!$D$9</f>
        <v>46310</v>
      </c>
      <c r="E164" s="57" t="str">
        <f aca="false">Flights!$G$9&amp;"-"&amp;Flights!$H$9</f>
        <v>NRT-KUL</v>
      </c>
      <c r="F164" s="57" t="str">
        <f aca="false">Flights!$K$9</f>
        <v>EY</v>
      </c>
      <c r="G164" s="57" t="s">
        <v>459</v>
      </c>
      <c r="H164" s="57" t="s">
        <v>460</v>
      </c>
      <c r="I164" s="57" t="s">
        <v>447</v>
      </c>
      <c r="J164" s="57" t="s">
        <v>471</v>
      </c>
      <c r="K164" s="67" t="s">
        <v>455</v>
      </c>
      <c r="L164" s="67" t="s">
        <v>690</v>
      </c>
      <c r="M164" s="67" t="s">
        <v>451</v>
      </c>
      <c r="N164" s="67" t="s">
        <v>383</v>
      </c>
      <c r="O164" s="67" t="s">
        <v>704</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60"/>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open",IF(AND(NOT(OR(LEN(AZ164)&lt;15,ISNUMBER(MATCH(AZ164,L_Placeholder,0)))),BK164=0,NOT(OR(LEN(AU164)&lt;2,ISNUMBER(MATCH(AU164,L_Placeholder,0)))),NOT(OR(LEN(AX164)&lt;2,ISNUMBER(MATCH(AX164,L_Placeholder,0)))),TRIM(AE164)&lt;&gt;TRIM(T164)),"N/A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missing",IF(OR(OR(LEN(AU164)&lt;2,ISNUMBER(MATCH(AU164,L_Placeholder,0))),BR164&lt;3),"INVALID – PIC missing or not a named person (a role such as QA / CSM is not a name)",IF(OR(LEN(AV164)&lt;2,ISNUMBER(MATCH(AV164,L_Placeholder,0))),"INVALID – result / assessment missing",IF(OR(OR(LEN(AW164)&lt;3,ISNUMBER(MATCH(AW164,L_Placeholder,0))),SUMPRODUCT(--ISNUMBER(SEARCH(" "&amp;L_EvidencePhrase&amp;" ",BD164)))&gt;0,BI164=1),"INVALID – evidence missing, placeholder or not yet on file",IF(ISNA(MATCH(TRIM(S164),L_EvidenceType,0)),"INVALID – choose the evidence type from the list (column S)",IF(BL164=0,"INVALID – evidence ID must be the record's ID only (e.g. SF-2210, IMG_2231, 1045521), or a link / path for links",IF(OR(OR(LEN(AX164)&lt;2,ISNUMBER(MATCH(AX164,L_Placeholder,0))),BS164&lt;3),"INVALID – verifier missing or not a named person (a role such as QA / CSM is not a name)",IF(OR(AX164=AU164,AND(LEN(AU164)&gt;=4,ISNUMBER(SEARCH(AU164,AX164))),AND(LEN(AX164)&gt;=4,ISNUMBER(SEARCH(AX164,AU164)))),"INVALID – verifier must be a different, named person (not the PIC or a role)",IF(BH164=1,"INVALID – result not yet available (awaiting / TBC)",IF(BV164=1,"INVALID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future",IF(AND(ISNUMBER(BY164),AG164&lt;BY164),IF(H164="Physical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IF(ISNA(MATCH(TRIM(S164),L_EvidenceType,0)),0,BZ164)</f>
        <v>0</v>
      </c>
      <c r="BM164" s="61" t="str">
        <f aca="false">SUBSTITUTE(SUBSTITUTE(SUBSTITUTE(SUBSTITUTE(SUBSTITUTE(SUBSTITUTE(SUBSTITUTE(SUBSTITUTE(SUBSTITUTE(LOWER(Z164&amp;""),"1","0"),"2","0"),"3","0"),"4","0"),"5","0"),"6","0"),"7","0"),"8","0"),"9","0")</f>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164,"jan",""),"feb",""),"mar",""),"apr",""),"may",""),"jun",""),"jul",""),"aug",""),"sep",""),"oct",""),"nov",""),"dec",""),"hrs",""),"hr",""),"lt",""),"utc",""),"am",""),"pm",""),"rev",""),"ver",""),"b","a"),"c","a"),"d","a"),"e","a"),"f","a"),"g","a"),"h","a"),"i","a"),"j","a"),"k","a"),"l","a"),"m","a"),"n","a"),"o","a"),"p","a"),"q","a"),"r","a"),"s","a"),"t","a"),"u","a"),"v","a"),"w","a"),"x","a"),"y","a"),"z","a")</f>
        <v/>
      </c>
      <c r="BO164" s="61" t="str">
        <f aca="false">SUBSTITUTE(SUBSTITUTE(SUBSTITUTE(SUBSTITUTE(SUBSTITUTE(SUBSTITUTE(SUBSTITUTE(SUBSTITUTE(SUBSTITUTE(LOWER(W164&amp;""),"1","0"),"2","0"),"3","0"),"4","0"),"5","0"),"6","0"),"7","0"),"8","0"),"9","0")</f>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c>
      <c r="BQ164" s="61" t="n">
        <f aca="false">IFERROR(IF(AND(ISERROR(SEARCH(" mh"," "&amp;LOWER(W164))),ISNA(MATCH(LEFT(TRIM(BP164),255),{"0000a","000a","00a","0000aa","000aa","00.00.0000","00/00/0000","00-00-0000","0000-00-00","00.00.00","00/00/00","00-00-00","0.00.0000","0/00/0000","0-00-0000"},0)),OR(SUMPRODUCT(--ISNUMBER(SEARCH({"a0","a-0","a_0","a/0","a.0","a#0","0a","0-a","0_a","0/a"},BP164)))&gt;0,ISNUMBER(SEARCH("000000",BP164)))),1,0),0)</f>
        <v>0</v>
      </c>
      <c r="BR1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164,"supervisor",""),"inspector",""),"controller",""),"executive",""),"catering",""),"manager",""),"officer",""),"caterer",""),"station",""),"captain",""),"verified",""),"verifier",""),"checked",""),"senior",""),"leader",""),"cabin",""),"staff",""),"crew",""),"team",""),"duty",""),"lead",""),"head",""),"chef",""),"pasb",""),"mcat",""),"magcs",""),"qaqc",""),"ccic",""),"cic",""),"csm",""),"ops",""),"pic",""),"self",""),"qa",""),"qc",""),"by",""),"sr",""))</f>
        <v>0</v>
      </c>
      <c r="BS1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164,"supervisor",""),"inspector",""),"controller",""),"executive",""),"catering",""),"manager",""),"officer",""),"caterer",""),"station",""),"captain",""),"verified",""),"verifier",""),"checked",""),"senior",""),"leader",""),"cabin",""),"staff",""),"crew",""),"team",""),"duty",""),"lead",""),"head",""),"chef",""),"pasb",""),"mcat",""),"magcs",""),"qaqc",""),"ccic",""),"cic",""),"csm",""),"ops",""),"pic",""),"self",""),"qa",""),"qc",""),"by",""),"sr",""))</f>
        <v>0</v>
      </c>
      <c r="BT164" s="61"/>
      <c r="BU164" s="61"/>
      <c r="BV164" s="61" t="n">
        <f aca="false">IFERROR(IF(OR(SUMPRODUCT((LEN(BC164)-LEN(SUBSTITUTE(BC164," "&amp;L_NotLoaded&amp;" "," ")))/(LEN(L_NotLoaded)+1))&gt;SUMPRODUCT((LEN(BC164)-LEN(SUBSTITUTE(BC164," "&amp;L_NotLoadedNeg&amp;" "," ")))/(LEN(L_NotLoadedNeg)+1)),SUMPRODUCT((LEN(BD164)-LEN(SUBSTITUTE(BD164," "&amp;L_NotLoaded&amp;" "," ")))/(LEN(L_NotLoaded)+1))&gt;SUMPRODUCT((LEN(BD164)-LEN(SUBSTITUTE(BD164," "&amp;L_NotLoadedNeg&amp;" "," ")))/(LEN(L_NotLoadedNeg)+1))),1,0),0)</f>
        <v>0</v>
      </c>
      <c r="BW164" s="61"/>
      <c r="BX164" s="61"/>
      <c r="BY164" s="62" t="n">
        <f aca="false">IF(ISNUMBER(Flights!$AZ$9),MAX(Q164-UpliftWindowH/24,Flights!$AZ$9),Q164-UpliftWindowH/24)</f>
        <v>46309.7951388889</v>
      </c>
      <c r="BZ164" s="61" t="n">
        <f aca="false">IFERROR(IF(IF(TRIM(S164)="Link / file path",AND(LEN(TRIM(Z164))&gt;=5,SUMPRODUCT(--ISNUMBER(SEARCH({"http","www.","\\",":\",".pdf",".jpg",".jpeg",".png",".heic",".xls",".doc",".msg",".eml",".ppt",".txt",".zip"},Z164)))&gt;0),AND(ISERROR(FIND(" ",TRIM(Z164))),NOT(OR(LOWER(TRIM(Z164))=LOWER(Flights!$F$9),AND(LEFT(LOWER(TRIM(Z164)),2)="mh",(LEN(BN164)-LEN(SUBSTITUTE(BN164,"a","")))&lt;=2))),NOT(ISNUMBER(MATCH(LEFT(BN164,255),{"0000a","000a","00a","0000aa","000aa","00.00.0000","00/00/0000","00-00-0000","0000-00-00","00.00.00","00/00/00","00-00-00","0.00.0000","0/00/0000","0-00-0000"},0))),OR(AND((LEN(BN164)-LEN(SUBSTITUTE(BN164,"a","")))&gt;=1,(LEN(BN164)-LEN(SUBSTITUTE(BN164,"0","")))&gt;=2,SUMPRODUCT(--ISNUMBER(SEARCH({"a0","a-0","a_0","a/0","a.0","a#0","0a","0-a","0_a","0/a"},BN164)))&gt;0),AND((LEN(BN164)-LEN(SUBSTITUTE(BN164,"a","")))=0,(LEN(BN164)-LEN(SUBSTITUTE(BN164,"0","")))&gt;=5)))),1,0),0)</f>
        <v>0</v>
      </c>
    </row>
    <row r="165" customFormat="false" ht="66" hidden="false" customHeight="true" outlineLevel="0" collapsed="false">
      <c r="A165" s="57" t="s">
        <v>705</v>
      </c>
      <c r="B165" s="57" t="s">
        <v>228</v>
      </c>
      <c r="C165" s="57" t="str">
        <f aca="false">Flights!$F$9</f>
        <v>MH0089</v>
      </c>
      <c r="D165" s="58" t="n">
        <f aca="false">Flights!$D$9</f>
        <v>46310</v>
      </c>
      <c r="E165" s="57" t="str">
        <f aca="false">Flights!$G$9&amp;"-"&amp;Flights!$H$9</f>
        <v>NRT-KUL</v>
      </c>
      <c r="F165" s="57" t="str">
        <f aca="false">Flights!$K$9</f>
        <v>EY</v>
      </c>
      <c r="G165" s="57" t="s">
        <v>459</v>
      </c>
      <c r="H165" s="57" t="s">
        <v>460</v>
      </c>
      <c r="I165" s="57" t="s">
        <v>634</v>
      </c>
      <c r="J165" s="57" t="s">
        <v>659</v>
      </c>
      <c r="K165" s="67" t="s">
        <v>636</v>
      </c>
      <c r="L165" s="67" t="s">
        <v>637</v>
      </c>
      <c r="M165" s="67" t="s">
        <v>451</v>
      </c>
      <c r="N165" s="67" t="s">
        <v>444</v>
      </c>
      <c r="O165" s="67" t="s">
        <v>706</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60"/>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open",IF(AND(NOT(OR(LEN(AZ165)&lt;15,ISNUMBER(MATCH(AZ165,L_Placeholder,0)))),BK165=0,NOT(OR(LEN(AU165)&lt;2,ISNUMBER(MATCH(AU165,L_Placeholder,0)))),NOT(OR(LEN(AX165)&lt;2,ISNUMBER(MATCH(AX165,L_Placeholder,0)))),TRIM(AE165)&lt;&gt;TRIM(T165)),"N/A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missing",IF(OR(OR(LEN(AU165)&lt;2,ISNUMBER(MATCH(AU165,L_Placeholder,0))),BR165&lt;3),"INVALID – PIC missing or not a named person (a role such as QA / CSM is not a name)",IF(OR(LEN(AV165)&lt;2,ISNUMBER(MATCH(AV165,L_Placeholder,0))),"INVALID – result / assessment missing",IF(OR(OR(LEN(AW165)&lt;3,ISNUMBER(MATCH(AW165,L_Placeholder,0))),SUMPRODUCT(--ISNUMBER(SEARCH(" "&amp;L_EvidencePhrase&amp;" ",BD165)))&gt;0,BI165=1),"INVALID – evidence missing, placeholder or not yet on file",IF(ISNA(MATCH(TRIM(S165),L_EvidenceType,0)),"INVALID – choose the evidence type from the list (column S)",IF(BL165=0,"INVALID – evidence ID must be the record's ID only (e.g. SF-2210, IMG_2231, 1045521), or a link / path for links",IF(OR(OR(LEN(AX165)&lt;2,ISNUMBER(MATCH(AX165,L_Placeholder,0))),BS165&lt;3),"INVALID – verifier missing or not a named person (a role such as QA / CSM is not a name)",IF(OR(AX165=AU165,AND(LEN(AU165)&gt;=4,ISNUMBER(SEARCH(AU165,AX165))),AND(LEN(AX165)&gt;=4,ISNUMBER(SEARCH(AX165,AU165)))),"INVALID – verifier must be a different, named person (not the PIC or a role)",IF(BH165=1,"INVALID – result not yet available (awaiting / TBC)",IF(BV165=1,"INVALID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future",IF(AND(ISNUMBER(BY165),AG165&lt;BY165),IF(H165="Physical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IF(ISNA(MATCH(TRIM(S165),L_EvidenceType,0)),0,BZ165)</f>
        <v>0</v>
      </c>
      <c r="BM165" s="61" t="str">
        <f aca="false">SUBSTITUTE(SUBSTITUTE(SUBSTITUTE(SUBSTITUTE(SUBSTITUTE(SUBSTITUTE(SUBSTITUTE(SUBSTITUTE(SUBSTITUTE(LOWER(Z165&amp;""),"1","0"),"2","0"),"3","0"),"4","0"),"5","0"),"6","0"),"7","0"),"8","0"),"9","0")</f>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165,"jan",""),"feb",""),"mar",""),"apr",""),"may",""),"jun",""),"jul",""),"aug",""),"sep",""),"oct",""),"nov",""),"dec",""),"hrs",""),"hr",""),"lt",""),"utc",""),"am",""),"pm",""),"rev",""),"ver",""),"b","a"),"c","a"),"d","a"),"e","a"),"f","a"),"g","a"),"h","a"),"i","a"),"j","a"),"k","a"),"l","a"),"m","a"),"n","a"),"o","a"),"p","a"),"q","a"),"r","a"),"s","a"),"t","a"),"u","a"),"v","a"),"w","a"),"x","a"),"y","a"),"z","a")</f>
        <v/>
      </c>
      <c r="BO165" s="61" t="str">
        <f aca="false">SUBSTITUTE(SUBSTITUTE(SUBSTITUTE(SUBSTITUTE(SUBSTITUTE(SUBSTITUTE(SUBSTITUTE(SUBSTITUTE(SUBSTITUTE(LOWER(W165&amp;""),"1","0"),"2","0"),"3","0"),"4","0"),"5","0"),"6","0"),"7","0"),"8","0"),"9","0")</f>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c>
      <c r="BQ165" s="61" t="n">
        <f aca="false">IFERROR(IF(AND(ISERROR(SEARCH(" mh"," "&amp;LOWER(W165))),ISNA(MATCH(LEFT(TRIM(BP165),255),{"0000a","000a","00a","0000aa","000aa","00.00.0000","00/00/0000","00-00-0000","0000-00-00","00.00.00","00/00/00","00-00-00","0.00.0000","0/00/0000","0-00-0000"},0)),OR(SUMPRODUCT(--ISNUMBER(SEARCH({"a0","a-0","a_0","a/0","a.0","a#0","0a","0-a","0_a","0/a"},BP165)))&gt;0,ISNUMBER(SEARCH("000000",BP165)))),1,0),0)</f>
        <v>0</v>
      </c>
      <c r="BR1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165,"supervisor",""),"inspector",""),"controller",""),"executive",""),"catering",""),"manager",""),"officer",""),"caterer",""),"station",""),"captain",""),"verified",""),"verifier",""),"checked",""),"senior",""),"leader",""),"cabin",""),"staff",""),"crew",""),"team",""),"duty",""),"lead",""),"head",""),"chef",""),"pasb",""),"mcat",""),"magcs",""),"qaqc",""),"ccic",""),"cic",""),"csm",""),"ops",""),"pic",""),"self",""),"qa",""),"qc",""),"by",""),"sr",""))</f>
        <v>0</v>
      </c>
      <c r="BS1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165,"supervisor",""),"inspector",""),"controller",""),"executive",""),"catering",""),"manager",""),"officer",""),"caterer",""),"station",""),"captain",""),"verified",""),"verifier",""),"checked",""),"senior",""),"leader",""),"cabin",""),"staff",""),"crew",""),"team",""),"duty",""),"lead",""),"head",""),"chef",""),"pasb",""),"mcat",""),"magcs",""),"qaqc",""),"ccic",""),"cic",""),"csm",""),"ops",""),"pic",""),"self",""),"qa",""),"qc",""),"by",""),"sr",""))</f>
        <v>0</v>
      </c>
      <c r="BT165" s="61"/>
      <c r="BU165" s="61"/>
      <c r="BV165" s="61" t="n">
        <f aca="false">IFERROR(IF(OR(SUMPRODUCT((LEN(BC165)-LEN(SUBSTITUTE(BC165," "&amp;L_NotLoaded&amp;" "," ")))/(LEN(L_NotLoaded)+1))&gt;SUMPRODUCT((LEN(BC165)-LEN(SUBSTITUTE(BC165," "&amp;L_NotLoadedNeg&amp;" "," ")))/(LEN(L_NotLoadedNeg)+1)),SUMPRODUCT((LEN(BD165)-LEN(SUBSTITUTE(BD165," "&amp;L_NotLoaded&amp;" "," ")))/(LEN(L_NotLoaded)+1))&gt;SUMPRODUCT((LEN(BD165)-LEN(SUBSTITUTE(BD165," "&amp;L_NotLoadedNeg&amp;" "," ")))/(LEN(L_NotLoadedNeg)+1))),1,0),0)</f>
        <v>0</v>
      </c>
      <c r="BW165" s="61"/>
      <c r="BX165" s="61"/>
      <c r="BY165" s="62" t="n">
        <f aca="false">IF(ISNUMBER(Flights!$AZ$9),MAX(Q165-UpliftWindowH/24,Flights!$AZ$9),Q165-UpliftWindowH/24)</f>
        <v>46309.7951388889</v>
      </c>
      <c r="BZ165" s="61" t="n">
        <f aca="false">IFERROR(IF(IF(TRIM(S165)="Link / file path",AND(LEN(TRIM(Z165))&gt;=5,SUMPRODUCT(--ISNUMBER(SEARCH({"http","www.","\\",":\",".pdf",".jpg",".jpeg",".png",".heic",".xls",".doc",".msg",".eml",".ppt",".txt",".zip"},Z165)))&gt;0),AND(ISERROR(FIND(" ",TRIM(Z165))),NOT(OR(LOWER(TRIM(Z165))=LOWER(Flights!$F$9),AND(LEFT(LOWER(TRIM(Z165)),2)="mh",(LEN(BN165)-LEN(SUBSTITUTE(BN165,"a","")))&lt;=2))),NOT(ISNUMBER(MATCH(LEFT(BN165,255),{"0000a","000a","00a","0000aa","000aa","00.00.0000","00/00/0000","00-00-0000","0000-00-00","00.00.00","00/00/00","00-00-00","0.00.0000","0/00/0000","0-00-0000"},0))),OR(AND((LEN(BN165)-LEN(SUBSTITUTE(BN165,"a","")))&gt;=1,(LEN(BN165)-LEN(SUBSTITUTE(BN165,"0","")))&gt;=2,SUMPRODUCT(--ISNUMBER(SEARCH({"a0","a-0","a_0","a/0","a.0","a#0","0a","0-a","0_a","0/a"},BN165)))&gt;0),AND((LEN(BN165)-LEN(SUBSTITUTE(BN165,"a","")))=0,(LEN(BN165)-LEN(SUBSTITUTE(BN165,"0","")))&gt;=5)))),1,0),0)</f>
        <v>0</v>
      </c>
    </row>
    <row r="166" customFormat="false" ht="39.75" hidden="false" customHeight="true" outlineLevel="0" collapsed="false">
      <c r="A166" s="57" t="s">
        <v>707</v>
      </c>
      <c r="B166" s="57" t="s">
        <v>231</v>
      </c>
      <c r="C166" s="57" t="str">
        <f aca="false">Flights!$F$10</f>
        <v>MH0002</v>
      </c>
      <c r="D166" s="58" t="n">
        <f aca="false">Flights!$D$10</f>
        <v>46310</v>
      </c>
      <c r="E166" s="57" t="str">
        <f aca="false">Flights!$G$10&amp;"-"&amp;Flights!$H$10</f>
        <v>KUL-LHR</v>
      </c>
      <c r="F166" s="57" t="str">
        <f aca="false">Flights!$K$10</f>
        <v>BC</v>
      </c>
      <c r="G166" s="57" t="s">
        <v>81</v>
      </c>
      <c r="H166" s="57" t="s">
        <v>378</v>
      </c>
      <c r="I166" s="57" t="s">
        <v>379</v>
      </c>
      <c r="J166" s="57" t="s">
        <v>380</v>
      </c>
      <c r="K166" s="67" t="s">
        <v>381</v>
      </c>
      <c r="L166" s="67" t="s">
        <v>382</v>
      </c>
      <c r="M166" s="67"/>
      <c r="N166" s="67" t="s">
        <v>383</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60"/>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open",IF(AND(NOT(OR(LEN(AZ166)&lt;15,ISNUMBER(MATCH(AZ166,L_Placeholder,0)))),BK166=0,NOT(OR(LEN(AU166)&lt;2,ISNUMBER(MATCH(AU166,L_Placeholder,0)))),NOT(OR(LEN(AX166)&lt;2,ISNUMBER(MATCH(AX166,L_Placeholder,0)))),TRIM(AE166)&lt;&gt;TRIM(T166)),"N/A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missing",IF(OR(OR(LEN(AU166)&lt;2,ISNUMBER(MATCH(AU166,L_Placeholder,0))),BR166&lt;3),"INVALID – PIC missing or not a named person (a role such as QA / CSM is not a name)",IF(OR(LEN(AV166)&lt;2,ISNUMBER(MATCH(AV166,L_Placeholder,0))),"INVALID – result / assessment missing",IF(OR(OR(LEN(AW166)&lt;3,ISNUMBER(MATCH(AW166,L_Placeholder,0))),SUMPRODUCT(--ISNUMBER(SEARCH(" "&amp;L_EvidencePhrase&amp;" ",BD166)))&gt;0,BI166=1),"INVALID – evidence missing, placeholder or not yet on file",IF(ISNA(MATCH(TRIM(S166),L_EvidenceType,0)),"INVALID – choose the evidence type from the list (column S)",IF(BL166=0,"INVALID – evidence ID must be the record's ID only (e.g. SF-2210, IMG_2231, 1045521), or a link / path for links",IF(OR(OR(LEN(AX166)&lt;2,ISNUMBER(MATCH(AX166,L_Placeholder,0))),BS166&lt;3),"INVALID – verifier missing or not a named person (a role such as QA / CSM is not a name)",IF(OR(AX166=AU166,AND(LEN(AU166)&gt;=4,ISNUMBER(SEARCH(AU166,AX166))),AND(LEN(AX166)&gt;=4,ISNUMBER(SEARCH(AX166,AU166)))),"INVALID – verifier must be a different, named person (not the PIC or a role)",IF(BH166=1,"INVALID – result not yet available (awaiting / TBC)",IF(BV166=1,"INVALID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future",IF(AND(ISNUMBER(BY166),AG166&lt;BY166),IF(H166="Physical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t="n">
        <f aca="false">IF(ISNA(MATCH(TRIM(S166),L_EvidenceType,0)),0,BZ166)</f>
        <v>0</v>
      </c>
      <c r="BM166" s="61" t="str">
        <f aca="false">SUBSTITUTE(SUBSTITUTE(SUBSTITUTE(SUBSTITUTE(SUBSTITUTE(SUBSTITUTE(SUBSTITUTE(SUBSTITUTE(SUBSTITUTE(LOWER(Z166&amp;""),"1","0"),"2","0"),"3","0"),"4","0"),"5","0"),"6","0"),"7","0"),"8","0"),"9","0")</f>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166,"jan",""),"feb",""),"mar",""),"apr",""),"may",""),"jun",""),"jul",""),"aug",""),"sep",""),"oct",""),"nov",""),"dec",""),"hrs",""),"hr",""),"lt",""),"utc",""),"am",""),"pm",""),"rev",""),"ver",""),"b","a"),"c","a"),"d","a"),"e","a"),"f","a"),"g","a"),"h","a"),"i","a"),"j","a"),"k","a"),"l","a"),"m","a"),"n","a"),"o","a"),"p","a"),"q","a"),"r","a"),"s","a"),"t","a"),"u","a"),"v","a"),"w","a"),"x","a"),"y","a"),"z","a")</f>
        <v/>
      </c>
      <c r="BO166" s="61" t="str">
        <f aca="false">SUBSTITUTE(SUBSTITUTE(SUBSTITUTE(SUBSTITUTE(SUBSTITUTE(SUBSTITUTE(SUBSTITUTE(SUBSTITUTE(SUBSTITUTE(LOWER(W166&amp;""),"1","0"),"2","0"),"3","0"),"4","0"),"5","0"),"6","0"),"7","0"),"8","0"),"9","0")</f>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c>
      <c r="BQ166" s="61" t="n">
        <f aca="false">IFERROR(IF(AND(ISERROR(SEARCH(" mh"," "&amp;LOWER(W166))),ISNA(MATCH(LEFT(TRIM(BP166),255),{"0000a","000a","00a","0000aa","000aa","00.00.0000","00/00/0000","00-00-0000","0000-00-00","00.00.00","00/00/00","00-00-00","0.00.0000","0/00/0000","0-00-0000"},0)),OR(SUMPRODUCT(--ISNUMBER(SEARCH({"a0","a-0","a_0","a/0","a.0","a#0","0a","0-a","0_a","0/a"},BP166)))&gt;0,ISNUMBER(SEARCH("000000",BP166)))),1,0),0)</f>
        <v>0</v>
      </c>
      <c r="BR1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166,"supervisor",""),"inspector",""),"controller",""),"executive",""),"catering",""),"manager",""),"officer",""),"caterer",""),"station",""),"captain",""),"verified",""),"verifier",""),"checked",""),"senior",""),"leader",""),"cabin",""),"staff",""),"crew",""),"team",""),"duty",""),"lead",""),"head",""),"chef",""),"pasb",""),"mcat",""),"magcs",""),"qaqc",""),"ccic",""),"cic",""),"csm",""),"ops",""),"pic",""),"self",""),"qa",""),"qc",""),"by",""),"sr",""))</f>
        <v>0</v>
      </c>
      <c r="BS1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166,"supervisor",""),"inspector",""),"controller",""),"executive",""),"catering",""),"manager",""),"officer",""),"caterer",""),"station",""),"captain",""),"verified",""),"verifier",""),"checked",""),"senior",""),"leader",""),"cabin",""),"staff",""),"crew",""),"team",""),"duty",""),"lead",""),"head",""),"chef",""),"pasb",""),"mcat",""),"magcs",""),"qaqc",""),"ccic",""),"cic",""),"csm",""),"ops",""),"pic",""),"self",""),"qa",""),"qc",""),"by",""),"sr",""))</f>
        <v>0</v>
      </c>
      <c r="BT166" s="61"/>
      <c r="BU166" s="61"/>
      <c r="BV166" s="61" t="n">
        <f aca="false">0</f>
        <v>0</v>
      </c>
      <c r="BW166" s="61"/>
      <c r="BX166" s="61"/>
      <c r="BY166" s="62" t="n">
        <f aca="false">Q166-T7EarlyD*24/24</f>
        <v>46289.6388888889</v>
      </c>
      <c r="BZ166" s="61" t="n">
        <f aca="false">IFERROR(IF(IF(TRIM(S166)="Link / file path",AND(LEN(TRIM(Z166))&gt;=5,SUMPRODUCT(--ISNUMBER(SEARCH({"http","www.","\\",":\",".pdf",".jpg",".jpeg",".png",".heic",".xls",".doc",".msg",".eml",".ppt",".txt",".zip"},Z166)))&gt;0),AND(ISERROR(FIND(" ",TRIM(Z166))),NOT(OR(LOWER(TRIM(Z166))=LOWER(Flights!$F$10),AND(LEFT(LOWER(TRIM(Z166)),2)="mh",(LEN(BN166)-LEN(SUBSTITUTE(BN166,"a","")))&lt;=2))),NOT(ISNUMBER(MATCH(LEFT(BN166,255),{"0000a","000a","00a","0000aa","000aa","00.00.0000","00/00/0000","00-00-0000","0000-00-00","00.00.00","00/00/00","00-00-00","0.00.0000","0/00/0000","0-00-0000"},0))),OR(AND((LEN(BN166)-LEN(SUBSTITUTE(BN166,"a","")))&gt;=1,(LEN(BN166)-LEN(SUBSTITUTE(BN166,"0","")))&gt;=2,SUMPRODUCT(--ISNUMBER(SEARCH({"a0","a-0","a_0","a/0","a.0","a#0","0a","0-a","0_a","0/a"},BN166)))&gt;0),AND((LEN(BN166)-LEN(SUBSTITUTE(BN166,"a","")))=0,(LEN(BN166)-LEN(SUBSTITUTE(BN166,"0","")))&gt;=5)))),1,0),0)</f>
        <v>0</v>
      </c>
    </row>
    <row r="167" customFormat="false" ht="39.75" hidden="false" customHeight="true" outlineLevel="0" collapsed="false">
      <c r="A167" s="57" t="s">
        <v>708</v>
      </c>
      <c r="B167" s="57" t="s">
        <v>231</v>
      </c>
      <c r="C167" s="57" t="str">
        <f aca="false">Flights!$F$10</f>
        <v>MH0002</v>
      </c>
      <c r="D167" s="58" t="n">
        <f aca="false">Flights!$D$10</f>
        <v>46310</v>
      </c>
      <c r="E167" s="57" t="str">
        <f aca="false">Flights!$G$10&amp;"-"&amp;Flights!$H$10</f>
        <v>KUL-LHR</v>
      </c>
      <c r="F167" s="57" t="str">
        <f aca="false">Flights!$K$10</f>
        <v>BC</v>
      </c>
      <c r="G167" s="57" t="s">
        <v>81</v>
      </c>
      <c r="H167" s="57" t="s">
        <v>378</v>
      </c>
      <c r="I167" s="57" t="s">
        <v>385</v>
      </c>
      <c r="J167" s="57" t="s">
        <v>386</v>
      </c>
      <c r="K167" s="67" t="s">
        <v>387</v>
      </c>
      <c r="L167" s="67" t="s">
        <v>382</v>
      </c>
      <c r="M167" s="67"/>
      <c r="N167" s="67" t="s">
        <v>383</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60"/>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open",IF(AND(NOT(OR(LEN(AZ167)&lt;15,ISNUMBER(MATCH(AZ167,L_Placeholder,0)))),BK167=0,NOT(OR(LEN(AU167)&lt;2,ISNUMBER(MATCH(AU167,L_Placeholder,0)))),NOT(OR(LEN(AX167)&lt;2,ISNUMBER(MATCH(AX167,L_Placeholder,0)))),TRIM(AE167)&lt;&gt;TRIM(T167)),"N/A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missing",IF(OR(OR(LEN(AU167)&lt;2,ISNUMBER(MATCH(AU167,L_Placeholder,0))),BR167&lt;3),"INVALID – PIC missing or not a named person (a role such as QA / CSM is not a name)",IF(OR(LEN(AV167)&lt;2,ISNUMBER(MATCH(AV167,L_Placeholder,0))),"INVALID – result / assessment missing",IF(OR(OR(LEN(AW167)&lt;3,ISNUMBER(MATCH(AW167,L_Placeholder,0))),SUMPRODUCT(--ISNUMBER(SEARCH(" "&amp;L_EvidencePhrase&amp;" ",BD167)))&gt;0,BI167=1),"INVALID – evidence missing, placeholder or not yet on file",IF(ISNA(MATCH(TRIM(S167),L_EvidenceType,0)),"INVALID – choose the evidence type from the list (column S)",IF(BL167=0,"INVALID – evidence ID must be the record's ID only (e.g. SF-2210, IMG_2231, 1045521), or a link / path for links",IF(OR(OR(LEN(AX167)&lt;2,ISNUMBER(MATCH(AX167,L_Placeholder,0))),BS167&lt;3),"INVALID – verifier missing or not a named person (a role such as QA / CSM is not a name)",IF(OR(AX167=AU167,AND(LEN(AU167)&gt;=4,ISNUMBER(SEARCH(AU167,AX167))),AND(LEN(AX167)&gt;=4,ISNUMBER(SEARCH(AX167,AU167)))),"INVALID – verifier must be a different, named person (not the PIC or a role)",IF(BH167=1,"INVALID – result not yet available (awaiting / TBC)",IF(BV167=1,"INVALID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future",IF(AND(ISNUMBER(BY167),AG167&lt;BY167),IF(H167="Physical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t="n">
        <f aca="false">IF(ISNA(MATCH(TRIM(S167),L_EvidenceType,0)),0,BZ167)</f>
        <v>0</v>
      </c>
      <c r="BM167" s="61" t="str">
        <f aca="false">SUBSTITUTE(SUBSTITUTE(SUBSTITUTE(SUBSTITUTE(SUBSTITUTE(SUBSTITUTE(SUBSTITUTE(SUBSTITUTE(SUBSTITUTE(LOWER(Z167&amp;""),"1","0"),"2","0"),"3","0"),"4","0"),"5","0"),"6","0"),"7","0"),"8","0"),"9","0")</f>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167,"jan",""),"feb",""),"mar",""),"apr",""),"may",""),"jun",""),"jul",""),"aug",""),"sep",""),"oct",""),"nov",""),"dec",""),"hrs",""),"hr",""),"lt",""),"utc",""),"am",""),"pm",""),"rev",""),"ver",""),"b","a"),"c","a"),"d","a"),"e","a"),"f","a"),"g","a"),"h","a"),"i","a"),"j","a"),"k","a"),"l","a"),"m","a"),"n","a"),"o","a"),"p","a"),"q","a"),"r","a"),"s","a"),"t","a"),"u","a"),"v","a"),"w","a"),"x","a"),"y","a"),"z","a")</f>
        <v/>
      </c>
      <c r="BO167" s="61" t="str">
        <f aca="false">SUBSTITUTE(SUBSTITUTE(SUBSTITUTE(SUBSTITUTE(SUBSTITUTE(SUBSTITUTE(SUBSTITUTE(SUBSTITUTE(SUBSTITUTE(LOWER(W167&amp;""),"1","0"),"2","0"),"3","0"),"4","0"),"5","0"),"6","0"),"7","0"),"8","0"),"9","0")</f>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c>
      <c r="BQ167" s="61" t="n">
        <f aca="false">IFERROR(IF(AND(ISERROR(SEARCH(" mh"," "&amp;LOWER(W167))),ISNA(MATCH(LEFT(TRIM(BP167),255),{"0000a","000a","00a","0000aa","000aa","00.00.0000","00/00/0000","00-00-0000","0000-00-00","00.00.00","00/00/00","00-00-00","0.00.0000","0/00/0000","0-00-0000"},0)),OR(SUMPRODUCT(--ISNUMBER(SEARCH({"a0","a-0","a_0","a/0","a.0","a#0","0a","0-a","0_a","0/a"},BP167)))&gt;0,ISNUMBER(SEARCH("000000",BP167)))),1,0),0)</f>
        <v>0</v>
      </c>
      <c r="BR1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167,"supervisor",""),"inspector",""),"controller",""),"executive",""),"catering",""),"manager",""),"officer",""),"caterer",""),"station",""),"captain",""),"verified",""),"verifier",""),"checked",""),"senior",""),"leader",""),"cabin",""),"staff",""),"crew",""),"team",""),"duty",""),"lead",""),"head",""),"chef",""),"pasb",""),"mcat",""),"magcs",""),"qaqc",""),"ccic",""),"cic",""),"csm",""),"ops",""),"pic",""),"self",""),"qa",""),"qc",""),"by",""),"sr",""))</f>
        <v>0</v>
      </c>
      <c r="BS1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167,"supervisor",""),"inspector",""),"controller",""),"executive",""),"catering",""),"manager",""),"officer",""),"caterer",""),"station",""),"captain",""),"verified",""),"verifier",""),"checked",""),"senior",""),"leader",""),"cabin",""),"staff",""),"crew",""),"team",""),"duty",""),"lead",""),"head",""),"chef",""),"pasb",""),"mcat",""),"magcs",""),"qaqc",""),"ccic",""),"cic",""),"csm",""),"ops",""),"pic",""),"self",""),"qa",""),"qc",""),"by",""),"sr",""))</f>
        <v>0</v>
      </c>
      <c r="BT167" s="61"/>
      <c r="BU167" s="61"/>
      <c r="BV167" s="61" t="n">
        <f aca="false">0</f>
        <v>0</v>
      </c>
      <c r="BW167" s="61"/>
      <c r="BX167" s="61"/>
      <c r="BY167" s="62" t="n">
        <f aca="false">Q167-T7EarlyD*24/24</f>
        <v>46289.6388888889</v>
      </c>
      <c r="BZ167" s="61" t="n">
        <f aca="false">IFERROR(IF(IF(TRIM(S167)="Link / file path",AND(LEN(TRIM(Z167))&gt;=5,SUMPRODUCT(--ISNUMBER(SEARCH({"http","www.","\\",":\",".pdf",".jpg",".jpeg",".png",".heic",".xls",".doc",".msg",".eml",".ppt",".txt",".zip"},Z167)))&gt;0),AND(ISERROR(FIND(" ",TRIM(Z167))),NOT(OR(LOWER(TRIM(Z167))=LOWER(Flights!$F$10),AND(LEFT(LOWER(TRIM(Z167)),2)="mh",(LEN(BN167)-LEN(SUBSTITUTE(BN167,"a","")))&lt;=2))),NOT(ISNUMBER(MATCH(LEFT(BN167,255),{"0000a","000a","00a","0000aa","000aa","00.00.0000","00/00/0000","00-00-0000","0000-00-00","00.00.00","00/00/00","00-00-00","0.00.0000","0/00/0000","0-00-0000"},0))),OR(AND((LEN(BN167)-LEN(SUBSTITUTE(BN167,"a","")))&gt;=1,(LEN(BN167)-LEN(SUBSTITUTE(BN167,"0","")))&gt;=2,SUMPRODUCT(--ISNUMBER(SEARCH({"a0","a-0","a_0","a/0","a.0","a#0","0a","0-a","0_a","0/a"},BN167)))&gt;0),AND((LEN(BN167)-LEN(SUBSTITUTE(BN167,"a","")))=0,(LEN(BN167)-LEN(SUBSTITUTE(BN167,"0","")))&gt;=5)))),1,0),0)</f>
        <v>0</v>
      </c>
    </row>
    <row r="168" customFormat="false" ht="41.25" hidden="false" customHeight="true" outlineLevel="0" collapsed="false">
      <c r="A168" s="57" t="s">
        <v>709</v>
      </c>
      <c r="B168" s="57" t="s">
        <v>231</v>
      </c>
      <c r="C168" s="57" t="str">
        <f aca="false">Flights!$F$10</f>
        <v>MH0002</v>
      </c>
      <c r="D168" s="58" t="n">
        <f aca="false">Flights!$D$10</f>
        <v>46310</v>
      </c>
      <c r="E168" s="57" t="str">
        <f aca="false">Flights!$G$10&amp;"-"&amp;Flights!$H$10</f>
        <v>KUL-LHR</v>
      </c>
      <c r="F168" s="57" t="str">
        <f aca="false">Flights!$K$10</f>
        <v>BC</v>
      </c>
      <c r="G168" s="57" t="s">
        <v>81</v>
      </c>
      <c r="H168" s="57" t="s">
        <v>378</v>
      </c>
      <c r="I168" s="57" t="s">
        <v>389</v>
      </c>
      <c r="J168" s="57" t="s">
        <v>390</v>
      </c>
      <c r="K168" s="67" t="s">
        <v>391</v>
      </c>
      <c r="L168" s="67" t="s">
        <v>382</v>
      </c>
      <c r="M168" s="67"/>
      <c r="N168" s="67" t="str">
        <f aca="false">IF(TRIM(Flights!$L$10)="A339","Required","N/A – rule")</f>
        <v>N/A – rule</v>
      </c>
      <c r="O168" s="67" t="s">
        <v>392</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60"/>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open",IF(AND(NOT(OR(LEN(AZ168)&lt;15,ISNUMBER(MATCH(AZ168,L_Placeholder,0)))),BK168=0,NOT(OR(LEN(AU168)&lt;2,ISNUMBER(MATCH(AU168,L_Placeholder,0)))),NOT(OR(LEN(AX168)&lt;2,ISNUMBER(MATCH(AX168,L_Placeholder,0)))),TRIM(AE168)&lt;&gt;TRIM(T168)),"N/A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missing",IF(OR(OR(LEN(AU168)&lt;2,ISNUMBER(MATCH(AU168,L_Placeholder,0))),BR168&lt;3),"INVALID – PIC missing or not a named person (a role such as QA / CSM is not a name)",IF(OR(LEN(AV168)&lt;2,ISNUMBER(MATCH(AV168,L_Placeholder,0))),"INVALID – result / assessment missing",IF(OR(OR(LEN(AW168)&lt;3,ISNUMBER(MATCH(AW168,L_Placeholder,0))),SUMPRODUCT(--ISNUMBER(SEARCH(" "&amp;L_EvidencePhrase&amp;" ",BD168)))&gt;0,BI168=1),"INVALID – evidence missing, placeholder or not yet on file",IF(ISNA(MATCH(TRIM(S168),L_EvidenceType,0)),"INVALID – choose the evidence type from the list (column S)",IF(BL168=0,"INVALID – evidence ID must be the record's ID only (e.g. SF-2210, IMG_2231, 1045521), or a link / path for links",IF(OR(OR(LEN(AX168)&lt;2,ISNUMBER(MATCH(AX168,L_Placeholder,0))),BS168&lt;3),"INVALID – verifier missing or not a named person (a role such as QA / CSM is not a name)",IF(OR(AX168=AU168,AND(LEN(AU168)&gt;=4,ISNUMBER(SEARCH(AU168,AX168))),AND(LEN(AX168)&gt;=4,ISNUMBER(SEARCH(AX168,AU168)))),"INVALID – verifier must be a different, named person (not the PIC or a role)",IF(BH168=1,"INVALID – result not yet available (awaiting / TBC)",IF(BV168=1,"INVALID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future",IF(AND(ISNUMBER(BY168),AG168&lt;BY168),IF(H168="Physical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t="n">
        <f aca="false">IF(ISNA(MATCH(TRIM(S168),L_EvidenceType,0)),0,BZ168)</f>
        <v>0</v>
      </c>
      <c r="BM168" s="61" t="str">
        <f aca="false">SUBSTITUTE(SUBSTITUTE(SUBSTITUTE(SUBSTITUTE(SUBSTITUTE(SUBSTITUTE(SUBSTITUTE(SUBSTITUTE(SUBSTITUTE(LOWER(Z168&amp;""),"1","0"),"2","0"),"3","0"),"4","0"),"5","0"),"6","0"),"7","0"),"8","0"),"9","0")</f>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168,"jan",""),"feb",""),"mar",""),"apr",""),"may",""),"jun",""),"jul",""),"aug",""),"sep",""),"oct",""),"nov",""),"dec",""),"hrs",""),"hr",""),"lt",""),"utc",""),"am",""),"pm",""),"rev",""),"ver",""),"b","a"),"c","a"),"d","a"),"e","a"),"f","a"),"g","a"),"h","a"),"i","a"),"j","a"),"k","a"),"l","a"),"m","a"),"n","a"),"o","a"),"p","a"),"q","a"),"r","a"),"s","a"),"t","a"),"u","a"),"v","a"),"w","a"),"x","a"),"y","a"),"z","a")</f>
        <v/>
      </c>
      <c r="BO168" s="61" t="str">
        <f aca="false">SUBSTITUTE(SUBSTITUTE(SUBSTITUTE(SUBSTITUTE(SUBSTITUTE(SUBSTITUTE(SUBSTITUTE(SUBSTITUTE(SUBSTITUTE(LOWER(W168&amp;""),"1","0"),"2","0"),"3","0"),"4","0"),"5","0"),"6","0"),"7","0"),"8","0"),"9","0")</f>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c>
      <c r="BQ168" s="61" t="n">
        <f aca="false">IFERROR(IF(AND(ISERROR(SEARCH(" mh"," "&amp;LOWER(W168))),ISNA(MATCH(LEFT(TRIM(BP168),255),{"0000a","000a","00a","0000aa","000aa","00.00.0000","00/00/0000","00-00-0000","0000-00-00","00.00.00","00/00/00","00-00-00","0.00.0000","0/00/0000","0-00-0000"},0)),OR(SUMPRODUCT(--ISNUMBER(SEARCH({"a0","a-0","a_0","a/0","a.0","a#0","0a","0-a","0_a","0/a"},BP168)))&gt;0,ISNUMBER(SEARCH("000000",BP168)))),1,0),0)</f>
        <v>0</v>
      </c>
      <c r="BR1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168,"supervisor",""),"inspector",""),"controller",""),"executive",""),"catering",""),"manager",""),"officer",""),"caterer",""),"station",""),"captain",""),"verified",""),"verifier",""),"checked",""),"senior",""),"leader",""),"cabin",""),"staff",""),"crew",""),"team",""),"duty",""),"lead",""),"head",""),"chef",""),"pasb",""),"mcat",""),"magcs",""),"qaqc",""),"ccic",""),"cic",""),"csm",""),"ops",""),"pic",""),"self",""),"qa",""),"qc",""),"by",""),"sr",""))</f>
        <v>0</v>
      </c>
      <c r="BS1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168,"supervisor",""),"inspector",""),"controller",""),"executive",""),"catering",""),"manager",""),"officer",""),"caterer",""),"station",""),"captain",""),"verified",""),"verifier",""),"checked",""),"senior",""),"leader",""),"cabin",""),"staff",""),"crew",""),"team",""),"duty",""),"lead",""),"head",""),"chef",""),"pasb",""),"mcat",""),"magcs",""),"qaqc",""),"ccic",""),"cic",""),"csm",""),"ops",""),"pic",""),"self",""),"qa",""),"qc",""),"by",""),"sr",""))</f>
        <v>0</v>
      </c>
      <c r="BT168" s="61"/>
      <c r="BU168" s="61"/>
      <c r="BV168" s="61" t="n">
        <f aca="false">0</f>
        <v>0</v>
      </c>
      <c r="BW168" s="61"/>
      <c r="BX168" s="61"/>
      <c r="BY168" s="62" t="n">
        <f aca="false">Q168-T7EarlyD*24/24</f>
        <v>46289.6388888889</v>
      </c>
      <c r="BZ168" s="61" t="n">
        <f aca="false">IFERROR(IF(IF(TRIM(S168)="Link / file path",AND(LEN(TRIM(Z168))&gt;=5,SUMPRODUCT(--ISNUMBER(SEARCH({"http","www.","\\",":\",".pdf",".jpg",".jpeg",".png",".heic",".xls",".doc",".msg",".eml",".ppt",".txt",".zip"},Z168)))&gt;0),AND(ISERROR(FIND(" ",TRIM(Z168))),NOT(OR(LOWER(TRIM(Z168))=LOWER(Flights!$F$10),AND(LEFT(LOWER(TRIM(Z168)),2)="mh",(LEN(BN168)-LEN(SUBSTITUTE(BN168,"a","")))&lt;=2))),NOT(ISNUMBER(MATCH(LEFT(BN168,255),{"0000a","000a","00a","0000aa","000aa","00.00.0000","00/00/0000","00-00-0000","0000-00-00","00.00.00","00/00/00","00-00-00","0.00.0000","0/00/0000","0-00-0000"},0))),OR(AND((LEN(BN168)-LEN(SUBSTITUTE(BN168,"a","")))&gt;=1,(LEN(BN168)-LEN(SUBSTITUTE(BN168,"0","")))&gt;=2,SUMPRODUCT(--ISNUMBER(SEARCH({"a0","a-0","a_0","a/0","a.0","a#0","0a","0-a","0_a","0/a"},BN168)))&gt;0),AND((LEN(BN168)-LEN(SUBSTITUTE(BN168,"a","")))=0,(LEN(BN168)-LEN(SUBSTITUTE(BN168,"0","")))&gt;=5)))),1,0),0)</f>
        <v>0</v>
      </c>
    </row>
    <row r="169" customFormat="false" ht="39.75" hidden="false" customHeight="true" outlineLevel="0" collapsed="false">
      <c r="A169" s="57" t="s">
        <v>710</v>
      </c>
      <c r="B169" s="57" t="s">
        <v>231</v>
      </c>
      <c r="C169" s="57" t="str">
        <f aca="false">Flights!$F$10</f>
        <v>MH0002</v>
      </c>
      <c r="D169" s="58" t="n">
        <f aca="false">Flights!$D$10</f>
        <v>46310</v>
      </c>
      <c r="E169" s="57" t="str">
        <f aca="false">Flights!$G$10&amp;"-"&amp;Flights!$H$10</f>
        <v>KUL-LHR</v>
      </c>
      <c r="F169" s="57" t="str">
        <f aca="false">Flights!$K$10</f>
        <v>BC</v>
      </c>
      <c r="G169" s="57" t="s">
        <v>81</v>
      </c>
      <c r="H169" s="57" t="s">
        <v>378</v>
      </c>
      <c r="I169" s="57" t="s">
        <v>394</v>
      </c>
      <c r="J169" s="57" t="s">
        <v>395</v>
      </c>
      <c r="K169" s="67" t="s">
        <v>396</v>
      </c>
      <c r="L169" s="67" t="s">
        <v>382</v>
      </c>
      <c r="M169" s="67"/>
      <c r="N169" s="67" t="s">
        <v>383</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60"/>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open",IF(AND(NOT(OR(LEN(AZ169)&lt;15,ISNUMBER(MATCH(AZ169,L_Placeholder,0)))),BK169=0,NOT(OR(LEN(AU169)&lt;2,ISNUMBER(MATCH(AU169,L_Placeholder,0)))),NOT(OR(LEN(AX169)&lt;2,ISNUMBER(MATCH(AX169,L_Placeholder,0)))),TRIM(AE169)&lt;&gt;TRIM(T169)),"N/A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missing",IF(OR(OR(LEN(AU169)&lt;2,ISNUMBER(MATCH(AU169,L_Placeholder,0))),BR169&lt;3),"INVALID – PIC missing or not a named person (a role such as QA / CSM is not a name)",IF(OR(LEN(AV169)&lt;2,ISNUMBER(MATCH(AV169,L_Placeholder,0))),"INVALID – result / assessment missing",IF(OR(OR(LEN(AW169)&lt;3,ISNUMBER(MATCH(AW169,L_Placeholder,0))),SUMPRODUCT(--ISNUMBER(SEARCH(" "&amp;L_EvidencePhrase&amp;" ",BD169)))&gt;0,BI169=1),"INVALID – evidence missing, placeholder or not yet on file",IF(ISNA(MATCH(TRIM(S169),L_EvidenceType,0)),"INVALID – choose the evidence type from the list (column S)",IF(BL169=0,"INVALID – evidence ID must be the record's ID only (e.g. SF-2210, IMG_2231, 1045521), or a link / path for links",IF(OR(OR(LEN(AX169)&lt;2,ISNUMBER(MATCH(AX169,L_Placeholder,0))),BS169&lt;3),"INVALID – verifier missing or not a named person (a role such as QA / CSM is not a name)",IF(OR(AX169=AU169,AND(LEN(AU169)&gt;=4,ISNUMBER(SEARCH(AU169,AX169))),AND(LEN(AX169)&gt;=4,ISNUMBER(SEARCH(AX169,AU169)))),"INVALID – verifier must be a different, named person (not the PIC or a role)",IF(BH169=1,"INVALID – result not yet available (awaiting / TBC)",IF(BV169=1,"INVALID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future",IF(AND(ISNUMBER(BY169),AG169&lt;BY169),IF(H169="Physical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t="n">
        <f aca="false">IF(ISNA(MATCH(TRIM(S169),L_EvidenceType,0)),0,BZ169)</f>
        <v>0</v>
      </c>
      <c r="BM169" s="61" t="str">
        <f aca="false">SUBSTITUTE(SUBSTITUTE(SUBSTITUTE(SUBSTITUTE(SUBSTITUTE(SUBSTITUTE(SUBSTITUTE(SUBSTITUTE(SUBSTITUTE(LOWER(Z169&amp;""),"1","0"),"2","0"),"3","0"),"4","0"),"5","0"),"6","0"),"7","0"),"8","0"),"9","0")</f>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169,"jan",""),"feb",""),"mar",""),"apr",""),"may",""),"jun",""),"jul",""),"aug",""),"sep",""),"oct",""),"nov",""),"dec",""),"hrs",""),"hr",""),"lt",""),"utc",""),"am",""),"pm",""),"rev",""),"ver",""),"b","a"),"c","a"),"d","a"),"e","a"),"f","a"),"g","a"),"h","a"),"i","a"),"j","a"),"k","a"),"l","a"),"m","a"),"n","a"),"o","a"),"p","a"),"q","a"),"r","a"),"s","a"),"t","a"),"u","a"),"v","a"),"w","a"),"x","a"),"y","a"),"z","a")</f>
        <v/>
      </c>
      <c r="BO169" s="61" t="str">
        <f aca="false">SUBSTITUTE(SUBSTITUTE(SUBSTITUTE(SUBSTITUTE(SUBSTITUTE(SUBSTITUTE(SUBSTITUTE(SUBSTITUTE(SUBSTITUTE(LOWER(W169&amp;""),"1","0"),"2","0"),"3","0"),"4","0"),"5","0"),"6","0"),"7","0"),"8","0"),"9","0")</f>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c>
      <c r="BQ169" s="61" t="n">
        <f aca="false">IFERROR(IF(AND(ISERROR(SEARCH(" mh"," "&amp;LOWER(W169))),ISNA(MATCH(LEFT(TRIM(BP169),255),{"0000a","000a","00a","0000aa","000aa","00.00.0000","00/00/0000","00-00-0000","0000-00-00","00.00.00","00/00/00","00-00-00","0.00.0000","0/00/0000","0-00-0000"},0)),OR(SUMPRODUCT(--ISNUMBER(SEARCH({"a0","a-0","a_0","a/0","a.0","a#0","0a","0-a","0_a","0/a"},BP169)))&gt;0,ISNUMBER(SEARCH("000000",BP169)))),1,0),0)</f>
        <v>0</v>
      </c>
      <c r="BR1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169,"supervisor",""),"inspector",""),"controller",""),"executive",""),"catering",""),"manager",""),"officer",""),"caterer",""),"station",""),"captain",""),"verified",""),"verifier",""),"checked",""),"senior",""),"leader",""),"cabin",""),"staff",""),"crew",""),"team",""),"duty",""),"lead",""),"head",""),"chef",""),"pasb",""),"mcat",""),"magcs",""),"qaqc",""),"ccic",""),"cic",""),"csm",""),"ops",""),"pic",""),"self",""),"qa",""),"qc",""),"by",""),"sr",""))</f>
        <v>0</v>
      </c>
      <c r="BS1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169,"supervisor",""),"inspector",""),"controller",""),"executive",""),"catering",""),"manager",""),"officer",""),"caterer",""),"station",""),"captain",""),"verified",""),"verifier",""),"checked",""),"senior",""),"leader",""),"cabin",""),"staff",""),"crew",""),"team",""),"duty",""),"lead",""),"head",""),"chef",""),"pasb",""),"mcat",""),"magcs",""),"qaqc",""),"ccic",""),"cic",""),"csm",""),"ops",""),"pic",""),"self",""),"qa",""),"qc",""),"by",""),"sr",""))</f>
        <v>0</v>
      </c>
      <c r="BT169" s="61"/>
      <c r="BU169" s="61"/>
      <c r="BV169" s="61" t="n">
        <f aca="false">0</f>
        <v>0</v>
      </c>
      <c r="BW169" s="61"/>
      <c r="BX169" s="61"/>
      <c r="BY169" s="62" t="n">
        <f aca="false">Q169-T7EarlyD*24/24</f>
        <v>46289.6388888889</v>
      </c>
      <c r="BZ169" s="61" t="n">
        <f aca="false">IFERROR(IF(IF(TRIM(S169)="Link / file path",AND(LEN(TRIM(Z169))&gt;=5,SUMPRODUCT(--ISNUMBER(SEARCH({"http","www.","\\",":\",".pdf",".jpg",".jpeg",".png",".heic",".xls",".doc",".msg",".eml",".ppt",".txt",".zip"},Z169)))&gt;0),AND(ISERROR(FIND(" ",TRIM(Z169))),NOT(OR(LOWER(TRIM(Z169))=LOWER(Flights!$F$10),AND(LEFT(LOWER(TRIM(Z169)),2)="mh",(LEN(BN169)-LEN(SUBSTITUTE(BN169,"a","")))&lt;=2))),NOT(ISNUMBER(MATCH(LEFT(BN169,255),{"0000a","000a","00a","0000aa","000aa","00.00.0000","00/00/0000","00-00-0000","0000-00-00","00.00.00","00/00/00","00-00-00","0.00.0000","0/00/0000","0-00-0000"},0))),OR(AND((LEN(BN169)-LEN(SUBSTITUTE(BN169,"a","")))&gt;=1,(LEN(BN169)-LEN(SUBSTITUTE(BN169,"0","")))&gt;=2,SUMPRODUCT(--ISNUMBER(SEARCH({"a0","a-0","a_0","a/0","a.0","a#0","0a","0-a","0_a","0/a"},BN169)))&gt;0),AND((LEN(BN169)-LEN(SUBSTITUTE(BN169,"a","")))=0,(LEN(BN169)-LEN(SUBSTITUTE(BN169,"0","")))&gt;=5)))),1,0),0)</f>
        <v>0</v>
      </c>
    </row>
    <row r="170" customFormat="false" ht="39.75" hidden="false" customHeight="true" outlineLevel="0" collapsed="false">
      <c r="A170" s="57" t="s">
        <v>711</v>
      </c>
      <c r="B170" s="57" t="s">
        <v>231</v>
      </c>
      <c r="C170" s="57" t="str">
        <f aca="false">Flights!$F$10</f>
        <v>MH0002</v>
      </c>
      <c r="D170" s="58" t="n">
        <f aca="false">Flights!$D$10</f>
        <v>46310</v>
      </c>
      <c r="E170" s="57" t="str">
        <f aca="false">Flights!$G$10&amp;"-"&amp;Flights!$H$10</f>
        <v>KUL-LHR</v>
      </c>
      <c r="F170" s="57" t="str">
        <f aca="false">Flights!$K$10</f>
        <v>BC</v>
      </c>
      <c r="G170" s="57" t="s">
        <v>81</v>
      </c>
      <c r="H170" s="57" t="s">
        <v>378</v>
      </c>
      <c r="I170" s="57" t="s">
        <v>398</v>
      </c>
      <c r="J170" s="57" t="s">
        <v>399</v>
      </c>
      <c r="K170" s="67" t="s">
        <v>400</v>
      </c>
      <c r="L170" s="67" t="s">
        <v>382</v>
      </c>
      <c r="M170" s="67"/>
      <c r="N170" s="67" t="s">
        <v>383</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60"/>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open",IF(AND(NOT(OR(LEN(AZ170)&lt;15,ISNUMBER(MATCH(AZ170,L_Placeholder,0)))),BK170=0,NOT(OR(LEN(AU170)&lt;2,ISNUMBER(MATCH(AU170,L_Placeholder,0)))),NOT(OR(LEN(AX170)&lt;2,ISNUMBER(MATCH(AX170,L_Placeholder,0)))),TRIM(AE170)&lt;&gt;TRIM(T170)),"N/A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missing",IF(OR(OR(LEN(AU170)&lt;2,ISNUMBER(MATCH(AU170,L_Placeholder,0))),BR170&lt;3),"INVALID – PIC missing or not a named person (a role such as QA / CSM is not a name)",IF(OR(LEN(AV170)&lt;2,ISNUMBER(MATCH(AV170,L_Placeholder,0))),"INVALID – result / assessment missing",IF(OR(OR(LEN(AW170)&lt;3,ISNUMBER(MATCH(AW170,L_Placeholder,0))),SUMPRODUCT(--ISNUMBER(SEARCH(" "&amp;L_EvidencePhrase&amp;" ",BD170)))&gt;0,BI170=1),"INVALID – evidence missing, placeholder or not yet on file",IF(ISNA(MATCH(TRIM(S170),L_EvidenceType,0)),"INVALID – choose the evidence type from the list (column S)",IF(BL170=0,"INVALID – evidence ID must be the record's ID only (e.g. SF-2210, IMG_2231, 1045521), or a link / path for links",IF(OR(OR(LEN(AX170)&lt;2,ISNUMBER(MATCH(AX170,L_Placeholder,0))),BS170&lt;3),"INVALID – verifier missing or not a named person (a role such as QA / CSM is not a name)",IF(OR(AX170=AU170,AND(LEN(AU170)&gt;=4,ISNUMBER(SEARCH(AU170,AX170))),AND(LEN(AX170)&gt;=4,ISNUMBER(SEARCH(AX170,AU170)))),"INVALID – verifier must be a different, named person (not the PIC or a role)",IF(BH170=1,"INVALID – result not yet available (awaiting / TBC)",IF(BV170=1,"INVALID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future",IF(AND(ISNUMBER(BY170),AG170&lt;BY170),IF(H170="Physical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t="n">
        <f aca="false">IF(ISNA(MATCH(TRIM(S170),L_EvidenceType,0)),0,BZ170)</f>
        <v>0</v>
      </c>
      <c r="BM170" s="61" t="str">
        <f aca="false">SUBSTITUTE(SUBSTITUTE(SUBSTITUTE(SUBSTITUTE(SUBSTITUTE(SUBSTITUTE(SUBSTITUTE(SUBSTITUTE(SUBSTITUTE(LOWER(Z170&amp;""),"1","0"),"2","0"),"3","0"),"4","0"),"5","0"),"6","0"),"7","0"),"8","0"),"9","0")</f>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170,"jan",""),"feb",""),"mar",""),"apr",""),"may",""),"jun",""),"jul",""),"aug",""),"sep",""),"oct",""),"nov",""),"dec",""),"hrs",""),"hr",""),"lt",""),"utc",""),"am",""),"pm",""),"rev",""),"ver",""),"b","a"),"c","a"),"d","a"),"e","a"),"f","a"),"g","a"),"h","a"),"i","a"),"j","a"),"k","a"),"l","a"),"m","a"),"n","a"),"o","a"),"p","a"),"q","a"),"r","a"),"s","a"),"t","a"),"u","a"),"v","a"),"w","a"),"x","a"),"y","a"),"z","a")</f>
        <v/>
      </c>
      <c r="BO170" s="61" t="str">
        <f aca="false">SUBSTITUTE(SUBSTITUTE(SUBSTITUTE(SUBSTITUTE(SUBSTITUTE(SUBSTITUTE(SUBSTITUTE(SUBSTITUTE(SUBSTITUTE(LOWER(W170&amp;""),"1","0"),"2","0"),"3","0"),"4","0"),"5","0"),"6","0"),"7","0"),"8","0"),"9","0")</f>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c>
      <c r="BQ170" s="61" t="n">
        <f aca="false">IFERROR(IF(AND(ISERROR(SEARCH(" mh"," "&amp;LOWER(W170))),ISNA(MATCH(LEFT(TRIM(BP170),255),{"0000a","000a","00a","0000aa","000aa","00.00.0000","00/00/0000","00-00-0000","0000-00-00","00.00.00","00/00/00","00-00-00","0.00.0000","0/00/0000","0-00-0000"},0)),OR(SUMPRODUCT(--ISNUMBER(SEARCH({"a0","a-0","a_0","a/0","a.0","a#0","0a","0-a","0_a","0/a"},BP170)))&gt;0,ISNUMBER(SEARCH("000000",BP170)))),1,0),0)</f>
        <v>0</v>
      </c>
      <c r="BR1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170,"supervisor",""),"inspector",""),"controller",""),"executive",""),"catering",""),"manager",""),"officer",""),"caterer",""),"station",""),"captain",""),"verified",""),"verifier",""),"checked",""),"senior",""),"leader",""),"cabin",""),"staff",""),"crew",""),"team",""),"duty",""),"lead",""),"head",""),"chef",""),"pasb",""),"mcat",""),"magcs",""),"qaqc",""),"ccic",""),"cic",""),"csm",""),"ops",""),"pic",""),"self",""),"qa",""),"qc",""),"by",""),"sr",""))</f>
        <v>0</v>
      </c>
      <c r="BS1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170,"supervisor",""),"inspector",""),"controller",""),"executive",""),"catering",""),"manager",""),"officer",""),"caterer",""),"station",""),"captain",""),"verified",""),"verifier",""),"checked",""),"senior",""),"leader",""),"cabin",""),"staff",""),"crew",""),"team",""),"duty",""),"lead",""),"head",""),"chef",""),"pasb",""),"mcat",""),"magcs",""),"qaqc",""),"ccic",""),"cic",""),"csm",""),"ops",""),"pic",""),"self",""),"qa",""),"qc",""),"by",""),"sr",""))</f>
        <v>0</v>
      </c>
      <c r="BT170" s="61"/>
      <c r="BU170" s="61"/>
      <c r="BV170" s="61" t="n">
        <f aca="false">0</f>
        <v>0</v>
      </c>
      <c r="BW170" s="61"/>
      <c r="BX170" s="61"/>
      <c r="BY170" s="62" t="n">
        <f aca="false">Q170-T7EarlyD*24/24</f>
        <v>46289.6388888889</v>
      </c>
      <c r="BZ170" s="61" t="n">
        <f aca="false">IFERROR(IF(IF(TRIM(S170)="Link / file path",AND(LEN(TRIM(Z170))&gt;=5,SUMPRODUCT(--ISNUMBER(SEARCH({"http","www.","\\",":\",".pdf",".jpg",".jpeg",".png",".heic",".xls",".doc",".msg",".eml",".ppt",".txt",".zip"},Z170)))&gt;0),AND(ISERROR(FIND(" ",TRIM(Z170))),NOT(OR(LOWER(TRIM(Z170))=LOWER(Flights!$F$10),AND(LEFT(LOWER(TRIM(Z170)),2)="mh",(LEN(BN170)-LEN(SUBSTITUTE(BN170,"a","")))&lt;=2))),NOT(ISNUMBER(MATCH(LEFT(BN170,255),{"0000a","000a","00a","0000aa","000aa","00.00.0000","00/00/0000","00-00-0000","0000-00-00","00.00.00","00/00/00","00-00-00","0.00.0000","0/00/0000","0-00-0000"},0))),OR(AND((LEN(BN170)-LEN(SUBSTITUTE(BN170,"a","")))&gt;=1,(LEN(BN170)-LEN(SUBSTITUTE(BN170,"0","")))&gt;=2,SUMPRODUCT(--ISNUMBER(SEARCH({"a0","a-0","a_0","a/0","a.0","a#0","0a","0-a","0_a","0/a"},BN170)))&gt;0),AND((LEN(BN170)-LEN(SUBSTITUTE(BN170,"a","")))=0,(LEN(BN170)-LEN(SUBSTITUTE(BN170,"0","")))&gt;=5)))),1,0),0)</f>
        <v>0</v>
      </c>
    </row>
    <row r="171" customFormat="false" ht="39.75" hidden="false" customHeight="true" outlineLevel="0" collapsed="false">
      <c r="A171" s="57" t="s">
        <v>712</v>
      </c>
      <c r="B171" s="57" t="s">
        <v>231</v>
      </c>
      <c r="C171" s="57" t="str">
        <f aca="false">Flights!$F$10</f>
        <v>MH0002</v>
      </c>
      <c r="D171" s="58" t="n">
        <f aca="false">Flights!$D$10</f>
        <v>46310</v>
      </c>
      <c r="E171" s="57" t="str">
        <f aca="false">Flights!$G$10&amp;"-"&amp;Flights!$H$10</f>
        <v>KUL-LHR</v>
      </c>
      <c r="F171" s="57" t="str">
        <f aca="false">Flights!$K$10</f>
        <v>BC</v>
      </c>
      <c r="G171" s="57" t="s">
        <v>81</v>
      </c>
      <c r="H171" s="57" t="s">
        <v>378</v>
      </c>
      <c r="I171" s="57" t="s">
        <v>398</v>
      </c>
      <c r="J171" s="57" t="s">
        <v>402</v>
      </c>
      <c r="K171" s="67" t="s">
        <v>403</v>
      </c>
      <c r="L171" s="67" t="s">
        <v>382</v>
      </c>
      <c r="M171" s="67"/>
      <c r="N171" s="67" t="s">
        <v>383</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60"/>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open",IF(AND(NOT(OR(LEN(AZ171)&lt;15,ISNUMBER(MATCH(AZ171,L_Placeholder,0)))),BK171=0,NOT(OR(LEN(AU171)&lt;2,ISNUMBER(MATCH(AU171,L_Placeholder,0)))),NOT(OR(LEN(AX171)&lt;2,ISNUMBER(MATCH(AX171,L_Placeholder,0)))),TRIM(AE171)&lt;&gt;TRIM(T171)),"N/A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missing",IF(OR(OR(LEN(AU171)&lt;2,ISNUMBER(MATCH(AU171,L_Placeholder,0))),BR171&lt;3),"INVALID – PIC missing or not a named person (a role such as QA / CSM is not a name)",IF(OR(LEN(AV171)&lt;2,ISNUMBER(MATCH(AV171,L_Placeholder,0))),"INVALID – result / assessment missing",IF(OR(OR(LEN(AW171)&lt;3,ISNUMBER(MATCH(AW171,L_Placeholder,0))),SUMPRODUCT(--ISNUMBER(SEARCH(" "&amp;L_EvidencePhrase&amp;" ",BD171)))&gt;0,BI171=1),"INVALID – evidence missing, placeholder or not yet on file",IF(ISNA(MATCH(TRIM(S171),L_EvidenceType,0)),"INVALID – choose the evidence type from the list (column S)",IF(BL171=0,"INVALID – evidence ID must be the record's ID only (e.g. SF-2210, IMG_2231, 1045521), or a link / path for links",IF(OR(OR(LEN(AX171)&lt;2,ISNUMBER(MATCH(AX171,L_Placeholder,0))),BS171&lt;3),"INVALID – verifier missing or not a named person (a role such as QA / CSM is not a name)",IF(OR(AX171=AU171,AND(LEN(AU171)&gt;=4,ISNUMBER(SEARCH(AU171,AX171))),AND(LEN(AX171)&gt;=4,ISNUMBER(SEARCH(AX171,AU171)))),"INVALID – verifier must be a different, named person (not the PIC or a role)",IF(BH171=1,"INVALID – result not yet available (awaiting / TBC)",IF(BV171=1,"INVALID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future",IF(AND(ISNUMBER(BY171),AG171&lt;BY171),IF(H171="Physical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t="n">
        <f aca="false">IF(ISNA(MATCH(TRIM(S171),L_EvidenceType,0)),0,BZ171)</f>
        <v>0</v>
      </c>
      <c r="BM171" s="61" t="str">
        <f aca="false">SUBSTITUTE(SUBSTITUTE(SUBSTITUTE(SUBSTITUTE(SUBSTITUTE(SUBSTITUTE(SUBSTITUTE(SUBSTITUTE(SUBSTITUTE(LOWER(Z171&amp;""),"1","0"),"2","0"),"3","0"),"4","0"),"5","0"),"6","0"),"7","0"),"8","0"),"9","0")</f>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171,"jan",""),"feb",""),"mar",""),"apr",""),"may",""),"jun",""),"jul",""),"aug",""),"sep",""),"oct",""),"nov",""),"dec",""),"hrs",""),"hr",""),"lt",""),"utc",""),"am",""),"pm",""),"rev",""),"ver",""),"b","a"),"c","a"),"d","a"),"e","a"),"f","a"),"g","a"),"h","a"),"i","a"),"j","a"),"k","a"),"l","a"),"m","a"),"n","a"),"o","a"),"p","a"),"q","a"),"r","a"),"s","a"),"t","a"),"u","a"),"v","a"),"w","a"),"x","a"),"y","a"),"z","a")</f>
        <v/>
      </c>
      <c r="BO171" s="61" t="str">
        <f aca="false">SUBSTITUTE(SUBSTITUTE(SUBSTITUTE(SUBSTITUTE(SUBSTITUTE(SUBSTITUTE(SUBSTITUTE(SUBSTITUTE(SUBSTITUTE(LOWER(W171&amp;""),"1","0"),"2","0"),"3","0"),"4","0"),"5","0"),"6","0"),"7","0"),"8","0"),"9","0")</f>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c>
      <c r="BQ171" s="61" t="n">
        <f aca="false">IFERROR(IF(AND(ISERROR(SEARCH(" mh"," "&amp;LOWER(W171))),ISNA(MATCH(LEFT(TRIM(BP171),255),{"0000a","000a","00a","0000aa","000aa","00.00.0000","00/00/0000","00-00-0000","0000-00-00","00.00.00","00/00/00","00-00-00","0.00.0000","0/00/0000","0-00-0000"},0)),OR(SUMPRODUCT(--ISNUMBER(SEARCH({"a0","a-0","a_0","a/0","a.0","a#0","0a","0-a","0_a","0/a"},BP171)))&gt;0,ISNUMBER(SEARCH("000000",BP171)))),1,0),0)</f>
        <v>0</v>
      </c>
      <c r="BR1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171,"supervisor",""),"inspector",""),"controller",""),"executive",""),"catering",""),"manager",""),"officer",""),"caterer",""),"station",""),"captain",""),"verified",""),"verifier",""),"checked",""),"senior",""),"leader",""),"cabin",""),"staff",""),"crew",""),"team",""),"duty",""),"lead",""),"head",""),"chef",""),"pasb",""),"mcat",""),"magcs",""),"qaqc",""),"ccic",""),"cic",""),"csm",""),"ops",""),"pic",""),"self",""),"qa",""),"qc",""),"by",""),"sr",""))</f>
        <v>0</v>
      </c>
      <c r="BS1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171,"supervisor",""),"inspector",""),"controller",""),"executive",""),"catering",""),"manager",""),"officer",""),"caterer",""),"station",""),"captain",""),"verified",""),"verifier",""),"checked",""),"senior",""),"leader",""),"cabin",""),"staff",""),"crew",""),"team",""),"duty",""),"lead",""),"head",""),"chef",""),"pasb",""),"mcat",""),"magcs",""),"qaqc",""),"ccic",""),"cic",""),"csm",""),"ops",""),"pic",""),"self",""),"qa",""),"qc",""),"by",""),"sr",""))</f>
        <v>0</v>
      </c>
      <c r="BT171" s="61"/>
      <c r="BU171" s="61"/>
      <c r="BV171" s="61" t="n">
        <f aca="false">0</f>
        <v>0</v>
      </c>
      <c r="BW171" s="61"/>
      <c r="BX171" s="61"/>
      <c r="BY171" s="62" t="n">
        <f aca="false">Q171-T7EarlyD*24/24</f>
        <v>46289.6388888889</v>
      </c>
      <c r="BZ171" s="61" t="n">
        <f aca="false">IFERROR(IF(IF(TRIM(S171)="Link / file path",AND(LEN(TRIM(Z171))&gt;=5,SUMPRODUCT(--ISNUMBER(SEARCH({"http","www.","\\",":\",".pdf",".jpg",".jpeg",".png",".heic",".xls",".doc",".msg",".eml",".ppt",".txt",".zip"},Z171)))&gt;0),AND(ISERROR(FIND(" ",TRIM(Z171))),NOT(OR(LOWER(TRIM(Z171))=LOWER(Flights!$F$10),AND(LEFT(LOWER(TRIM(Z171)),2)="mh",(LEN(BN171)-LEN(SUBSTITUTE(BN171,"a","")))&lt;=2))),NOT(ISNUMBER(MATCH(LEFT(BN171,255),{"0000a","000a","00a","0000aa","000aa","00.00.0000","00/00/0000","00-00-0000","0000-00-00","00.00.00","00/00/00","00-00-00","0.00.0000","0/00/0000","0-00-0000"},0))),OR(AND((LEN(BN171)-LEN(SUBSTITUTE(BN171,"a","")))&gt;=1,(LEN(BN171)-LEN(SUBSTITUTE(BN171,"0","")))&gt;=2,SUMPRODUCT(--ISNUMBER(SEARCH({"a0","a-0","a_0","a/0","a.0","a#0","0a","0-a","0_a","0/a"},BN171)))&gt;0),AND((LEN(BN171)-LEN(SUBSTITUTE(BN171,"a","")))=0,(LEN(BN171)-LEN(SUBSTITUTE(BN171,"0","")))&gt;=5)))),1,0),0)</f>
        <v>0</v>
      </c>
    </row>
    <row r="172" customFormat="false" ht="39.75" hidden="false" customHeight="true" outlineLevel="0" collapsed="false">
      <c r="A172" s="57" t="s">
        <v>713</v>
      </c>
      <c r="B172" s="57" t="s">
        <v>231</v>
      </c>
      <c r="C172" s="57" t="str">
        <f aca="false">Flights!$F$10</f>
        <v>MH0002</v>
      </c>
      <c r="D172" s="58" t="n">
        <f aca="false">Flights!$D$10</f>
        <v>46310</v>
      </c>
      <c r="E172" s="57" t="str">
        <f aca="false">Flights!$G$10&amp;"-"&amp;Flights!$H$10</f>
        <v>KUL-LHR</v>
      </c>
      <c r="F172" s="57" t="str">
        <f aca="false">Flights!$K$10</f>
        <v>BC</v>
      </c>
      <c r="G172" s="57" t="s">
        <v>81</v>
      </c>
      <c r="H172" s="57" t="s">
        <v>378</v>
      </c>
      <c r="I172" s="57" t="s">
        <v>405</v>
      </c>
      <c r="J172" s="57" t="s">
        <v>406</v>
      </c>
      <c r="K172" s="67" t="s">
        <v>407</v>
      </c>
      <c r="L172" s="67" t="s">
        <v>382</v>
      </c>
      <c r="M172" s="67"/>
      <c r="N172" s="67" t="s">
        <v>383</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60"/>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open",IF(AND(NOT(OR(LEN(AZ172)&lt;15,ISNUMBER(MATCH(AZ172,L_Placeholder,0)))),BK172=0,NOT(OR(LEN(AU172)&lt;2,ISNUMBER(MATCH(AU172,L_Placeholder,0)))),NOT(OR(LEN(AX172)&lt;2,ISNUMBER(MATCH(AX172,L_Placeholder,0)))),TRIM(AE172)&lt;&gt;TRIM(T172)),"N/A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missing",IF(OR(OR(LEN(AU172)&lt;2,ISNUMBER(MATCH(AU172,L_Placeholder,0))),BR172&lt;3),"INVALID – PIC missing or not a named person (a role such as QA / CSM is not a name)",IF(OR(LEN(AV172)&lt;2,ISNUMBER(MATCH(AV172,L_Placeholder,0))),"INVALID – result / assessment missing",IF(OR(OR(LEN(AW172)&lt;3,ISNUMBER(MATCH(AW172,L_Placeholder,0))),SUMPRODUCT(--ISNUMBER(SEARCH(" "&amp;L_EvidencePhrase&amp;" ",BD172)))&gt;0,BI172=1),"INVALID – evidence missing, placeholder or not yet on file",IF(ISNA(MATCH(TRIM(S172),L_EvidenceType,0)),"INVALID – choose the evidence type from the list (column S)",IF(BL172=0,"INVALID – evidence ID must be the record's ID only (e.g. SF-2210, IMG_2231, 1045521), or a link / path for links",IF(OR(OR(LEN(AX172)&lt;2,ISNUMBER(MATCH(AX172,L_Placeholder,0))),BS172&lt;3),"INVALID – verifier missing or not a named person (a role such as QA / CSM is not a name)",IF(OR(AX172=AU172,AND(LEN(AU172)&gt;=4,ISNUMBER(SEARCH(AU172,AX172))),AND(LEN(AX172)&gt;=4,ISNUMBER(SEARCH(AX172,AU172)))),"INVALID – verifier must be a different, named person (not the PIC or a role)",IF(BH172=1,"INVALID – result not yet available (awaiting / TBC)",IF(BV172=1,"INVALID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future",IF(AND(ISNUMBER(BY172),AG172&lt;BY172),IF(H172="Physical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t="n">
        <f aca="false">IF(ISNA(MATCH(TRIM(S172),L_EvidenceType,0)),0,BZ172)</f>
        <v>0</v>
      </c>
      <c r="BM172" s="61" t="str">
        <f aca="false">SUBSTITUTE(SUBSTITUTE(SUBSTITUTE(SUBSTITUTE(SUBSTITUTE(SUBSTITUTE(SUBSTITUTE(SUBSTITUTE(SUBSTITUTE(LOWER(Z172&amp;""),"1","0"),"2","0"),"3","0"),"4","0"),"5","0"),"6","0"),"7","0"),"8","0"),"9","0")</f>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172,"jan",""),"feb",""),"mar",""),"apr",""),"may",""),"jun",""),"jul",""),"aug",""),"sep",""),"oct",""),"nov",""),"dec",""),"hrs",""),"hr",""),"lt",""),"utc",""),"am",""),"pm",""),"rev",""),"ver",""),"b","a"),"c","a"),"d","a"),"e","a"),"f","a"),"g","a"),"h","a"),"i","a"),"j","a"),"k","a"),"l","a"),"m","a"),"n","a"),"o","a"),"p","a"),"q","a"),"r","a"),"s","a"),"t","a"),"u","a"),"v","a"),"w","a"),"x","a"),"y","a"),"z","a")</f>
        <v/>
      </c>
      <c r="BO172" s="61" t="str">
        <f aca="false">SUBSTITUTE(SUBSTITUTE(SUBSTITUTE(SUBSTITUTE(SUBSTITUTE(SUBSTITUTE(SUBSTITUTE(SUBSTITUTE(SUBSTITUTE(LOWER(W172&amp;""),"1","0"),"2","0"),"3","0"),"4","0"),"5","0"),"6","0"),"7","0"),"8","0"),"9","0")</f>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c>
      <c r="BQ172" s="61" t="n">
        <f aca="false">IFERROR(IF(AND(ISERROR(SEARCH(" mh"," "&amp;LOWER(W172))),ISNA(MATCH(LEFT(TRIM(BP172),255),{"0000a","000a","00a","0000aa","000aa","00.00.0000","00/00/0000","00-00-0000","0000-00-00","00.00.00","00/00/00","00-00-00","0.00.0000","0/00/0000","0-00-0000"},0)),OR(SUMPRODUCT(--ISNUMBER(SEARCH({"a0","a-0","a_0","a/0","a.0","a#0","0a","0-a","0_a","0/a"},BP172)))&gt;0,ISNUMBER(SEARCH("000000",BP172)))),1,0),0)</f>
        <v>0</v>
      </c>
      <c r="BR1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172,"supervisor",""),"inspector",""),"controller",""),"executive",""),"catering",""),"manager",""),"officer",""),"caterer",""),"station",""),"captain",""),"verified",""),"verifier",""),"checked",""),"senior",""),"leader",""),"cabin",""),"staff",""),"crew",""),"team",""),"duty",""),"lead",""),"head",""),"chef",""),"pasb",""),"mcat",""),"magcs",""),"qaqc",""),"ccic",""),"cic",""),"csm",""),"ops",""),"pic",""),"self",""),"qa",""),"qc",""),"by",""),"sr",""))</f>
        <v>0</v>
      </c>
      <c r="BS1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172,"supervisor",""),"inspector",""),"controller",""),"executive",""),"catering",""),"manager",""),"officer",""),"caterer",""),"station",""),"captain",""),"verified",""),"verifier",""),"checked",""),"senior",""),"leader",""),"cabin",""),"staff",""),"crew",""),"team",""),"duty",""),"lead",""),"head",""),"chef",""),"pasb",""),"mcat",""),"magcs",""),"qaqc",""),"ccic",""),"cic",""),"csm",""),"ops",""),"pic",""),"self",""),"qa",""),"qc",""),"by",""),"sr",""))</f>
        <v>0</v>
      </c>
      <c r="BT172" s="61"/>
      <c r="BU172" s="61"/>
      <c r="BV172" s="61" t="n">
        <f aca="false">0</f>
        <v>0</v>
      </c>
      <c r="BW172" s="61"/>
      <c r="BX172" s="61"/>
      <c r="BY172" s="62" t="n">
        <f aca="false">Q172-T7EarlyD*24/24</f>
        <v>46289.6388888889</v>
      </c>
      <c r="BZ172" s="61" t="n">
        <f aca="false">IFERROR(IF(IF(TRIM(S172)="Link / file path",AND(LEN(TRIM(Z172))&gt;=5,SUMPRODUCT(--ISNUMBER(SEARCH({"http","www.","\\",":\",".pdf",".jpg",".jpeg",".png",".heic",".xls",".doc",".msg",".eml",".ppt",".txt",".zip"},Z172)))&gt;0),AND(ISERROR(FIND(" ",TRIM(Z172))),NOT(OR(LOWER(TRIM(Z172))=LOWER(Flights!$F$10),AND(LEFT(LOWER(TRIM(Z172)),2)="mh",(LEN(BN172)-LEN(SUBSTITUTE(BN172,"a","")))&lt;=2))),NOT(ISNUMBER(MATCH(LEFT(BN172,255),{"0000a","000a","00a","0000aa","000aa","00.00.0000","00/00/0000","00-00-0000","0000-00-00","00.00.00","00/00/00","00-00-00","0.00.0000","0/00/0000","0-00-0000"},0))),OR(AND((LEN(BN172)-LEN(SUBSTITUTE(BN172,"a","")))&gt;=1,(LEN(BN172)-LEN(SUBSTITUTE(BN172,"0","")))&gt;=2,SUMPRODUCT(--ISNUMBER(SEARCH({"a0","a-0","a_0","a/0","a.0","a#0","0a","0-a","0_a","0/a"},BN172)))&gt;0),AND((LEN(BN172)-LEN(SUBSTITUTE(BN172,"a","")))=0,(LEN(BN172)-LEN(SUBSTITUTE(BN172,"0","")))&gt;=5)))),1,0),0)</f>
        <v>0</v>
      </c>
    </row>
    <row r="173" customFormat="false" ht="39.75" hidden="false" customHeight="true" outlineLevel="0" collapsed="false">
      <c r="A173" s="57" t="s">
        <v>714</v>
      </c>
      <c r="B173" s="57" t="s">
        <v>231</v>
      </c>
      <c r="C173" s="57" t="str">
        <f aca="false">Flights!$F$10</f>
        <v>MH0002</v>
      </c>
      <c r="D173" s="58" t="n">
        <f aca="false">Flights!$D$10</f>
        <v>46310</v>
      </c>
      <c r="E173" s="57" t="str">
        <f aca="false">Flights!$G$10&amp;"-"&amp;Flights!$H$10</f>
        <v>KUL-LHR</v>
      </c>
      <c r="F173" s="57" t="str">
        <f aca="false">Flights!$K$10</f>
        <v>BC</v>
      </c>
      <c r="G173" s="57" t="s">
        <v>81</v>
      </c>
      <c r="H173" s="57" t="s">
        <v>378</v>
      </c>
      <c r="I173" s="57" t="s">
        <v>405</v>
      </c>
      <c r="J173" s="57" t="s">
        <v>409</v>
      </c>
      <c r="K173" s="67" t="s">
        <v>407</v>
      </c>
      <c r="L173" s="67" t="s">
        <v>382</v>
      </c>
      <c r="M173" s="67"/>
      <c r="N173" s="67" t="s">
        <v>383</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60"/>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open",IF(AND(NOT(OR(LEN(AZ173)&lt;15,ISNUMBER(MATCH(AZ173,L_Placeholder,0)))),BK173=0,NOT(OR(LEN(AU173)&lt;2,ISNUMBER(MATCH(AU173,L_Placeholder,0)))),NOT(OR(LEN(AX173)&lt;2,ISNUMBER(MATCH(AX173,L_Placeholder,0)))),TRIM(AE173)&lt;&gt;TRIM(T173)),"N/A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missing",IF(OR(OR(LEN(AU173)&lt;2,ISNUMBER(MATCH(AU173,L_Placeholder,0))),BR173&lt;3),"INVALID – PIC missing or not a named person (a role such as QA / CSM is not a name)",IF(OR(LEN(AV173)&lt;2,ISNUMBER(MATCH(AV173,L_Placeholder,0))),"INVALID – result / assessment missing",IF(OR(OR(LEN(AW173)&lt;3,ISNUMBER(MATCH(AW173,L_Placeholder,0))),SUMPRODUCT(--ISNUMBER(SEARCH(" "&amp;L_EvidencePhrase&amp;" ",BD173)))&gt;0,BI173=1),"INVALID – evidence missing, placeholder or not yet on file",IF(ISNA(MATCH(TRIM(S173),L_EvidenceType,0)),"INVALID – choose the evidence type from the list (column S)",IF(BL173=0,"INVALID – evidence ID must be the record's ID only (e.g. SF-2210, IMG_2231, 1045521), or a link / path for links",IF(OR(OR(LEN(AX173)&lt;2,ISNUMBER(MATCH(AX173,L_Placeholder,0))),BS173&lt;3),"INVALID – verifier missing or not a named person (a role such as QA / CSM is not a name)",IF(OR(AX173=AU173,AND(LEN(AU173)&gt;=4,ISNUMBER(SEARCH(AU173,AX173))),AND(LEN(AX173)&gt;=4,ISNUMBER(SEARCH(AX173,AU173)))),"INVALID – verifier must be a different, named person (not the PIC or a role)",IF(BH173=1,"INVALID – result not yet available (awaiting / TBC)",IF(BV173=1,"INVALID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future",IF(AND(ISNUMBER(BY173),AG173&lt;BY173),IF(H173="Physical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t="n">
        <f aca="false">IF(ISNA(MATCH(TRIM(S173),L_EvidenceType,0)),0,BZ173)</f>
        <v>0</v>
      </c>
      <c r="BM173" s="61" t="str">
        <f aca="false">SUBSTITUTE(SUBSTITUTE(SUBSTITUTE(SUBSTITUTE(SUBSTITUTE(SUBSTITUTE(SUBSTITUTE(SUBSTITUTE(SUBSTITUTE(LOWER(Z173&amp;""),"1","0"),"2","0"),"3","0"),"4","0"),"5","0"),"6","0"),"7","0"),"8","0"),"9","0")</f>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173,"jan",""),"feb",""),"mar",""),"apr",""),"may",""),"jun",""),"jul",""),"aug",""),"sep",""),"oct",""),"nov",""),"dec",""),"hrs",""),"hr",""),"lt",""),"utc",""),"am",""),"pm",""),"rev",""),"ver",""),"b","a"),"c","a"),"d","a"),"e","a"),"f","a"),"g","a"),"h","a"),"i","a"),"j","a"),"k","a"),"l","a"),"m","a"),"n","a"),"o","a"),"p","a"),"q","a"),"r","a"),"s","a"),"t","a"),"u","a"),"v","a"),"w","a"),"x","a"),"y","a"),"z","a")</f>
        <v/>
      </c>
      <c r="BO173" s="61" t="str">
        <f aca="false">SUBSTITUTE(SUBSTITUTE(SUBSTITUTE(SUBSTITUTE(SUBSTITUTE(SUBSTITUTE(SUBSTITUTE(SUBSTITUTE(SUBSTITUTE(LOWER(W173&amp;""),"1","0"),"2","0"),"3","0"),"4","0"),"5","0"),"6","0"),"7","0"),"8","0"),"9","0")</f>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c>
      <c r="BQ173" s="61" t="n">
        <f aca="false">IFERROR(IF(AND(ISERROR(SEARCH(" mh"," "&amp;LOWER(W173))),ISNA(MATCH(LEFT(TRIM(BP173),255),{"0000a","000a","00a","0000aa","000aa","00.00.0000","00/00/0000","00-00-0000","0000-00-00","00.00.00","00/00/00","00-00-00","0.00.0000","0/00/0000","0-00-0000"},0)),OR(SUMPRODUCT(--ISNUMBER(SEARCH({"a0","a-0","a_0","a/0","a.0","a#0","0a","0-a","0_a","0/a"},BP173)))&gt;0,ISNUMBER(SEARCH("000000",BP173)))),1,0),0)</f>
        <v>0</v>
      </c>
      <c r="BR1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173,"supervisor",""),"inspector",""),"controller",""),"executive",""),"catering",""),"manager",""),"officer",""),"caterer",""),"station",""),"captain",""),"verified",""),"verifier",""),"checked",""),"senior",""),"leader",""),"cabin",""),"staff",""),"crew",""),"team",""),"duty",""),"lead",""),"head",""),"chef",""),"pasb",""),"mcat",""),"magcs",""),"qaqc",""),"ccic",""),"cic",""),"csm",""),"ops",""),"pic",""),"self",""),"qa",""),"qc",""),"by",""),"sr",""))</f>
        <v>0</v>
      </c>
      <c r="BS1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173,"supervisor",""),"inspector",""),"controller",""),"executive",""),"catering",""),"manager",""),"officer",""),"caterer",""),"station",""),"captain",""),"verified",""),"verifier",""),"checked",""),"senior",""),"leader",""),"cabin",""),"staff",""),"crew",""),"team",""),"duty",""),"lead",""),"head",""),"chef",""),"pasb",""),"mcat",""),"magcs",""),"qaqc",""),"ccic",""),"cic",""),"csm",""),"ops",""),"pic",""),"self",""),"qa",""),"qc",""),"by",""),"sr",""))</f>
        <v>0</v>
      </c>
      <c r="BT173" s="61"/>
      <c r="BU173" s="61"/>
      <c r="BV173" s="61" t="n">
        <f aca="false">0</f>
        <v>0</v>
      </c>
      <c r="BW173" s="61"/>
      <c r="BX173" s="61"/>
      <c r="BY173" s="62" t="n">
        <f aca="false">Q173-T7EarlyD*24/24</f>
        <v>46289.6388888889</v>
      </c>
      <c r="BZ173" s="61" t="n">
        <f aca="false">IFERROR(IF(IF(TRIM(S173)="Link / file path",AND(LEN(TRIM(Z173))&gt;=5,SUMPRODUCT(--ISNUMBER(SEARCH({"http","www.","\\",":\",".pdf",".jpg",".jpeg",".png",".heic",".xls",".doc",".msg",".eml",".ppt",".txt",".zip"},Z173)))&gt;0),AND(ISERROR(FIND(" ",TRIM(Z173))),NOT(OR(LOWER(TRIM(Z173))=LOWER(Flights!$F$10),AND(LEFT(LOWER(TRIM(Z173)),2)="mh",(LEN(BN173)-LEN(SUBSTITUTE(BN173,"a","")))&lt;=2))),NOT(ISNUMBER(MATCH(LEFT(BN173,255),{"0000a","000a","00a","0000aa","000aa","00.00.0000","00/00/0000","00-00-0000","0000-00-00","00.00.00","00/00/00","00-00-00","0.00.0000","0/00/0000","0-00-0000"},0))),OR(AND((LEN(BN173)-LEN(SUBSTITUTE(BN173,"a","")))&gt;=1,(LEN(BN173)-LEN(SUBSTITUTE(BN173,"0","")))&gt;=2,SUMPRODUCT(--ISNUMBER(SEARCH({"a0","a-0","a_0","a/0","a.0","a#0","0a","0-a","0_a","0/a"},BN173)))&gt;0),AND((LEN(BN173)-LEN(SUBSTITUTE(BN173,"a","")))=0,(LEN(BN173)-LEN(SUBSTITUTE(BN173,"0","")))&gt;=5)))),1,0),0)</f>
        <v>0</v>
      </c>
    </row>
    <row r="174" customFormat="false" ht="39.75" hidden="false" customHeight="true" outlineLevel="0" collapsed="false">
      <c r="A174" s="57" t="s">
        <v>715</v>
      </c>
      <c r="B174" s="57" t="s">
        <v>231</v>
      </c>
      <c r="C174" s="57" t="str">
        <f aca="false">Flights!$F$10</f>
        <v>MH0002</v>
      </c>
      <c r="D174" s="58" t="n">
        <f aca="false">Flights!$D$10</f>
        <v>46310</v>
      </c>
      <c r="E174" s="57" t="str">
        <f aca="false">Flights!$G$10&amp;"-"&amp;Flights!$H$10</f>
        <v>KUL-LHR</v>
      </c>
      <c r="F174" s="57" t="str">
        <f aca="false">Flights!$K$10</f>
        <v>BC</v>
      </c>
      <c r="G174" s="57" t="s">
        <v>81</v>
      </c>
      <c r="H174" s="57" t="s">
        <v>378</v>
      </c>
      <c r="I174" s="57" t="s">
        <v>411</v>
      </c>
      <c r="J174" s="57" t="s">
        <v>412</v>
      </c>
      <c r="K174" s="67" t="s">
        <v>716</v>
      </c>
      <c r="L174" s="67" t="s">
        <v>414</v>
      </c>
      <c r="M174" s="67"/>
      <c r="N174" s="67" t="s">
        <v>383</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60"/>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open",IF(AND(NOT(OR(LEN(AZ174)&lt;15,ISNUMBER(MATCH(AZ174,L_Placeholder,0)))),BK174=0,NOT(OR(LEN(AU174)&lt;2,ISNUMBER(MATCH(AU174,L_Placeholder,0)))),NOT(OR(LEN(AX174)&lt;2,ISNUMBER(MATCH(AX174,L_Placeholder,0)))),TRIM(AE174)&lt;&gt;TRIM(T174)),"N/A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missing",IF(OR(OR(LEN(AU174)&lt;2,ISNUMBER(MATCH(AU174,L_Placeholder,0))),BR174&lt;3),"INVALID – PIC missing or not a named person (a role such as QA / CSM is not a name)",IF(OR(LEN(AV174)&lt;2,ISNUMBER(MATCH(AV174,L_Placeholder,0))),"INVALID – result / assessment missing",IF(OR(OR(LEN(AW174)&lt;3,ISNUMBER(MATCH(AW174,L_Placeholder,0))),SUMPRODUCT(--ISNUMBER(SEARCH(" "&amp;L_EvidencePhrase&amp;" ",BD174)))&gt;0,BI174=1),"INVALID – evidence missing, placeholder or not yet on file",IF(ISNA(MATCH(TRIM(S174),L_EvidenceType,0)),"INVALID – choose the evidence type from the list (column S)",IF(BL174=0,"INVALID – evidence ID must be the record's ID only (e.g. SF-2210, IMG_2231, 1045521), or a link / path for links",IF(OR(OR(LEN(AX174)&lt;2,ISNUMBER(MATCH(AX174,L_Placeholder,0))),BS174&lt;3),"INVALID – verifier missing or not a named person (a role such as QA / CSM is not a name)",IF(OR(AX174=AU174,AND(LEN(AU174)&gt;=4,ISNUMBER(SEARCH(AU174,AX174))),AND(LEN(AX174)&gt;=4,ISNUMBER(SEARCH(AX174,AU174)))),"INVALID – verifier must be a different, named person (not the PIC or a role)",IF(BH174=1,"INVALID – result not yet available (awaiting / TBC)",IF(BV174=1,"INVALID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future",IF(AND(ISNUMBER(BY174),AG174&lt;BY174),IF(H174="Physical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t="n">
        <f aca="false">IF(ISNA(MATCH(TRIM(S174),L_EvidenceType,0)),0,BZ174)</f>
        <v>0</v>
      </c>
      <c r="BM174" s="61" t="str">
        <f aca="false">SUBSTITUTE(SUBSTITUTE(SUBSTITUTE(SUBSTITUTE(SUBSTITUTE(SUBSTITUTE(SUBSTITUTE(SUBSTITUTE(SUBSTITUTE(LOWER(Z174&amp;""),"1","0"),"2","0"),"3","0"),"4","0"),"5","0"),"6","0"),"7","0"),"8","0"),"9","0")</f>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174,"jan",""),"feb",""),"mar",""),"apr",""),"may",""),"jun",""),"jul",""),"aug",""),"sep",""),"oct",""),"nov",""),"dec",""),"hrs",""),"hr",""),"lt",""),"utc",""),"am",""),"pm",""),"rev",""),"ver",""),"b","a"),"c","a"),"d","a"),"e","a"),"f","a"),"g","a"),"h","a"),"i","a"),"j","a"),"k","a"),"l","a"),"m","a"),"n","a"),"o","a"),"p","a"),"q","a"),"r","a"),"s","a"),"t","a"),"u","a"),"v","a"),"w","a"),"x","a"),"y","a"),"z","a")</f>
        <v/>
      </c>
      <c r="BO174" s="61" t="str">
        <f aca="false">SUBSTITUTE(SUBSTITUTE(SUBSTITUTE(SUBSTITUTE(SUBSTITUTE(SUBSTITUTE(SUBSTITUTE(SUBSTITUTE(SUBSTITUTE(LOWER(W174&amp;""),"1","0"),"2","0"),"3","0"),"4","0"),"5","0"),"6","0"),"7","0"),"8","0"),"9","0")</f>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c>
      <c r="BQ174" s="61" t="n">
        <f aca="false">IFERROR(IF(AND(ISERROR(SEARCH(" mh"," "&amp;LOWER(W174))),ISNA(MATCH(LEFT(TRIM(BP174),255),{"0000a","000a","00a","0000aa","000aa","00.00.0000","00/00/0000","00-00-0000","0000-00-00","00.00.00","00/00/00","00-00-00","0.00.0000","0/00/0000","0-00-0000"},0)),OR(SUMPRODUCT(--ISNUMBER(SEARCH({"a0","a-0","a_0","a/0","a.0","a#0","0a","0-a","0_a","0/a"},BP174)))&gt;0,ISNUMBER(SEARCH("000000",BP174)))),1,0),0)</f>
        <v>0</v>
      </c>
      <c r="BR1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174,"supervisor",""),"inspector",""),"controller",""),"executive",""),"catering",""),"manager",""),"officer",""),"caterer",""),"station",""),"captain",""),"verified",""),"verifier",""),"checked",""),"senior",""),"leader",""),"cabin",""),"staff",""),"crew",""),"team",""),"duty",""),"lead",""),"head",""),"chef",""),"pasb",""),"mcat",""),"magcs",""),"qaqc",""),"ccic",""),"cic",""),"csm",""),"ops",""),"pic",""),"self",""),"qa",""),"qc",""),"by",""),"sr",""))</f>
        <v>0</v>
      </c>
      <c r="BS1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174,"supervisor",""),"inspector",""),"controller",""),"executive",""),"catering",""),"manager",""),"officer",""),"caterer",""),"station",""),"captain",""),"verified",""),"verifier",""),"checked",""),"senior",""),"leader",""),"cabin",""),"staff",""),"crew",""),"team",""),"duty",""),"lead",""),"head",""),"chef",""),"pasb",""),"mcat",""),"magcs",""),"qaqc",""),"ccic",""),"cic",""),"csm",""),"ops",""),"pic",""),"self",""),"qa",""),"qc",""),"by",""),"sr",""))</f>
        <v>0</v>
      </c>
      <c r="BT174" s="61"/>
      <c r="BU174" s="61"/>
      <c r="BV174" s="61" t="n">
        <f aca="false">0</f>
        <v>0</v>
      </c>
      <c r="BW174" s="61"/>
      <c r="BX174" s="61"/>
      <c r="BY174" s="62" t="n">
        <f aca="false">Q174-T7EarlyD*24/24</f>
        <v>46289.6388888889</v>
      </c>
      <c r="BZ174" s="61" t="n">
        <f aca="false">IFERROR(IF(IF(TRIM(S174)="Link / file path",AND(LEN(TRIM(Z174))&gt;=5,SUMPRODUCT(--ISNUMBER(SEARCH({"http","www.","\\",":\",".pdf",".jpg",".jpeg",".png",".heic",".xls",".doc",".msg",".eml",".ppt",".txt",".zip"},Z174)))&gt;0),AND(ISERROR(FIND(" ",TRIM(Z174))),NOT(OR(LOWER(TRIM(Z174))=LOWER(Flights!$F$10),AND(LEFT(LOWER(TRIM(Z174)),2)="mh",(LEN(BN174)-LEN(SUBSTITUTE(BN174,"a","")))&lt;=2))),NOT(ISNUMBER(MATCH(LEFT(BN174,255),{"0000a","000a","00a","0000aa","000aa","00.00.0000","00/00/0000","00-00-0000","0000-00-00","00.00.00","00/00/00","00-00-00","0.00.0000","0/00/0000","0-00-0000"},0))),OR(AND((LEN(BN174)-LEN(SUBSTITUTE(BN174,"a","")))&gt;=1,(LEN(BN174)-LEN(SUBSTITUTE(BN174,"0","")))&gt;=2,SUMPRODUCT(--ISNUMBER(SEARCH({"a0","a-0","a_0","a/0","a.0","a#0","0a","0-a","0_a","0/a"},BN174)))&gt;0),AND((LEN(BN174)-LEN(SUBSTITUTE(BN174,"a","")))=0,(LEN(BN174)-LEN(SUBSTITUTE(BN174,"0","")))&gt;=5)))),1,0),0)</f>
        <v>0</v>
      </c>
    </row>
    <row r="175" customFormat="false" ht="39.75" hidden="false" customHeight="true" outlineLevel="0" collapsed="false">
      <c r="A175" s="57" t="s">
        <v>717</v>
      </c>
      <c r="B175" s="57" t="s">
        <v>231</v>
      </c>
      <c r="C175" s="57" t="str">
        <f aca="false">Flights!$F$10</f>
        <v>MH0002</v>
      </c>
      <c r="D175" s="58" t="n">
        <f aca="false">Flights!$D$10</f>
        <v>46310</v>
      </c>
      <c r="E175" s="57" t="str">
        <f aca="false">Flights!$G$10&amp;"-"&amp;Flights!$H$10</f>
        <v>KUL-LHR</v>
      </c>
      <c r="F175" s="57" t="str">
        <f aca="false">Flights!$K$10</f>
        <v>BC</v>
      </c>
      <c r="G175" s="57" t="s">
        <v>83</v>
      </c>
      <c r="H175" s="57" t="s">
        <v>378</v>
      </c>
      <c r="I175" s="57" t="s">
        <v>379</v>
      </c>
      <c r="J175" s="57" t="s">
        <v>416</v>
      </c>
      <c r="K175" s="67" t="s">
        <v>417</v>
      </c>
      <c r="L175" s="67" t="s">
        <v>418</v>
      </c>
      <c r="M175" s="67"/>
      <c r="N175" s="67" t="s">
        <v>383</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60"/>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open",IF(AND(NOT(OR(LEN(AZ175)&lt;15,ISNUMBER(MATCH(AZ175,L_Placeholder,0)))),BK175=0,NOT(OR(LEN(AU175)&lt;2,ISNUMBER(MATCH(AU175,L_Placeholder,0)))),NOT(OR(LEN(AX175)&lt;2,ISNUMBER(MATCH(AX175,L_Placeholder,0)))),TRIM(AE175)&lt;&gt;TRIM(T175)),"N/A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missing",IF(OR(OR(LEN(AU175)&lt;2,ISNUMBER(MATCH(AU175,L_Placeholder,0))),BR175&lt;3),"INVALID – PIC missing or not a named person (a role such as QA / CSM is not a name)",IF(OR(LEN(AV175)&lt;2,ISNUMBER(MATCH(AV175,L_Placeholder,0))),"INVALID – result / assessment missing",IF(OR(OR(LEN(AW175)&lt;3,ISNUMBER(MATCH(AW175,L_Placeholder,0))),SUMPRODUCT(--ISNUMBER(SEARCH(" "&amp;L_EvidencePhrase&amp;" ",BD175)))&gt;0,BI175=1),"INVALID – evidence missing, placeholder or not yet on file",IF(ISNA(MATCH(TRIM(S175),L_EvidenceType,0)),"INVALID – choose the evidence type from the list (column S)",IF(BL175=0,"INVALID – evidence ID must be the record's ID only (e.g. SF-2210, IMG_2231, 1045521), or a link / path for links",IF(OR(OR(LEN(AX175)&lt;2,ISNUMBER(MATCH(AX175,L_Placeholder,0))),BS175&lt;3),"INVALID – verifier missing or not a named person (a role such as QA / CSM is not a name)",IF(OR(AX175=AU175,AND(LEN(AU175)&gt;=4,ISNUMBER(SEARCH(AU175,AX175))),AND(LEN(AX175)&gt;=4,ISNUMBER(SEARCH(AX175,AU175)))),"INVALID – verifier must be a different, named person (not the PIC or a role)",IF(BH175=1,"INVALID – result not yet available (awaiting / TBC)",IF(BV175=1,"INVALID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future",IF(AND(ISNUMBER(BY175),AG175&lt;BY175),IF(H175="Physical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t="n">
        <f aca="false">IF(ISNA(MATCH(TRIM(S175),L_EvidenceType,0)),0,BZ175)</f>
        <v>0</v>
      </c>
      <c r="BM175" s="61" t="str">
        <f aca="false">SUBSTITUTE(SUBSTITUTE(SUBSTITUTE(SUBSTITUTE(SUBSTITUTE(SUBSTITUTE(SUBSTITUTE(SUBSTITUTE(SUBSTITUTE(LOWER(Z175&amp;""),"1","0"),"2","0"),"3","0"),"4","0"),"5","0"),"6","0"),"7","0"),"8","0"),"9","0")</f>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175,"jan",""),"feb",""),"mar",""),"apr",""),"may",""),"jun",""),"jul",""),"aug",""),"sep",""),"oct",""),"nov",""),"dec",""),"hrs",""),"hr",""),"lt",""),"utc",""),"am",""),"pm",""),"rev",""),"ver",""),"b","a"),"c","a"),"d","a"),"e","a"),"f","a"),"g","a"),"h","a"),"i","a"),"j","a"),"k","a"),"l","a"),"m","a"),"n","a"),"o","a"),"p","a"),"q","a"),"r","a"),"s","a"),"t","a"),"u","a"),"v","a"),"w","a"),"x","a"),"y","a"),"z","a")</f>
        <v/>
      </c>
      <c r="BO175" s="61" t="str">
        <f aca="false">SUBSTITUTE(SUBSTITUTE(SUBSTITUTE(SUBSTITUTE(SUBSTITUTE(SUBSTITUTE(SUBSTITUTE(SUBSTITUTE(SUBSTITUTE(LOWER(W175&amp;""),"1","0"),"2","0"),"3","0"),"4","0"),"5","0"),"6","0"),"7","0"),"8","0"),"9","0")</f>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c>
      <c r="BQ175" s="61" t="n">
        <f aca="false">IFERROR(IF(AND(ISERROR(SEARCH(" mh"," "&amp;LOWER(W175))),ISNA(MATCH(LEFT(TRIM(BP175),255),{"0000a","000a","00a","0000aa","000aa","00.00.0000","00/00/0000","00-00-0000","0000-00-00","00.00.00","00/00/00","00-00-00","0.00.0000","0/00/0000","0-00-0000"},0)),OR(SUMPRODUCT(--ISNUMBER(SEARCH({"a0","a-0","a_0","a/0","a.0","a#0","0a","0-a","0_a","0/a"},BP175)))&gt;0,ISNUMBER(SEARCH("000000",BP175)))),1,0),0)</f>
        <v>0</v>
      </c>
      <c r="BR1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175,"supervisor",""),"inspector",""),"controller",""),"executive",""),"catering",""),"manager",""),"officer",""),"caterer",""),"station",""),"captain",""),"verified",""),"verifier",""),"checked",""),"senior",""),"leader",""),"cabin",""),"staff",""),"crew",""),"team",""),"duty",""),"lead",""),"head",""),"chef",""),"pasb",""),"mcat",""),"magcs",""),"qaqc",""),"ccic",""),"cic",""),"csm",""),"ops",""),"pic",""),"self",""),"qa",""),"qc",""),"by",""),"sr",""))</f>
        <v>0</v>
      </c>
      <c r="BS1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175,"supervisor",""),"inspector",""),"controller",""),"executive",""),"catering",""),"manager",""),"officer",""),"caterer",""),"station",""),"captain",""),"verified",""),"verifier",""),"checked",""),"senior",""),"leader",""),"cabin",""),"staff",""),"crew",""),"team",""),"duty",""),"lead",""),"head",""),"chef",""),"pasb",""),"mcat",""),"magcs",""),"qaqc",""),"ccic",""),"cic",""),"csm",""),"ops",""),"pic",""),"self",""),"qa",""),"qc",""),"by",""),"sr",""))</f>
        <v>0</v>
      </c>
      <c r="BT175" s="61"/>
      <c r="BU175" s="61"/>
      <c r="BV175" s="61" t="n">
        <f aca="false">0</f>
        <v>0</v>
      </c>
      <c r="BW175" s="61"/>
      <c r="BX175" s="61"/>
      <c r="BY175" s="62" t="n">
        <f aca="false">Q175-T24EarlyH/24</f>
        <v>46308.6388888889</v>
      </c>
      <c r="BZ175" s="61" t="n">
        <f aca="false">IFERROR(IF(IF(TRIM(S175)="Link / file path",AND(LEN(TRIM(Z175))&gt;=5,SUMPRODUCT(--ISNUMBER(SEARCH({"http","www.","\\",":\",".pdf",".jpg",".jpeg",".png",".heic",".xls",".doc",".msg",".eml",".ppt",".txt",".zip"},Z175)))&gt;0),AND(ISERROR(FIND(" ",TRIM(Z175))),NOT(OR(LOWER(TRIM(Z175))=LOWER(Flights!$F$10),AND(LEFT(LOWER(TRIM(Z175)),2)="mh",(LEN(BN175)-LEN(SUBSTITUTE(BN175,"a","")))&lt;=2))),NOT(ISNUMBER(MATCH(LEFT(BN175,255),{"0000a","000a","00a","0000aa","000aa","00.00.0000","00/00/0000","00-00-0000","0000-00-00","00.00.00","00/00/00","00-00-00","0.00.0000","0/00/0000","0-00-0000"},0))),OR(AND((LEN(BN175)-LEN(SUBSTITUTE(BN175,"a","")))&gt;=1,(LEN(BN175)-LEN(SUBSTITUTE(BN175,"0","")))&gt;=2,SUMPRODUCT(--ISNUMBER(SEARCH({"a0","a-0","a_0","a/0","a.0","a#0","0a","0-a","0_a","0/a"},BN175)))&gt;0),AND((LEN(BN175)-LEN(SUBSTITUTE(BN175,"a","")))=0,(LEN(BN175)-LEN(SUBSTITUTE(BN175,"0","")))&gt;=5)))),1,0),0)</f>
        <v>0</v>
      </c>
    </row>
    <row r="176" customFormat="false" ht="39.75" hidden="false" customHeight="true" outlineLevel="0" collapsed="false">
      <c r="A176" s="57" t="s">
        <v>718</v>
      </c>
      <c r="B176" s="57" t="s">
        <v>231</v>
      </c>
      <c r="C176" s="57" t="str">
        <f aca="false">Flights!$F$10</f>
        <v>MH0002</v>
      </c>
      <c r="D176" s="58" t="n">
        <f aca="false">Flights!$D$10</f>
        <v>46310</v>
      </c>
      <c r="E176" s="57" t="str">
        <f aca="false">Flights!$G$10&amp;"-"&amp;Flights!$H$10</f>
        <v>KUL-LHR</v>
      </c>
      <c r="F176" s="57" t="str">
        <f aca="false">Flights!$K$10</f>
        <v>BC</v>
      </c>
      <c r="G176" s="57" t="s">
        <v>420</v>
      </c>
      <c r="H176" s="57" t="s">
        <v>378</v>
      </c>
      <c r="I176" s="57" t="s">
        <v>379</v>
      </c>
      <c r="J176" s="57" t="s">
        <v>421</v>
      </c>
      <c r="K176" s="67"/>
      <c r="L176" s="67" t="s">
        <v>422</v>
      </c>
      <c r="M176" s="67"/>
      <c r="N176" s="67" t="s">
        <v>383</v>
      </c>
      <c r="O176" s="67" t="s">
        <v>423</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60"/>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open",IF(AND(NOT(OR(LEN(AZ176)&lt;15,ISNUMBER(MATCH(AZ176,L_Placeholder,0)))),BK176=0,NOT(OR(LEN(AU176)&lt;2,ISNUMBER(MATCH(AU176,L_Placeholder,0)))),NOT(OR(LEN(AX176)&lt;2,ISNUMBER(MATCH(AX176,L_Placeholder,0)))),TRIM(AE176)&lt;&gt;TRIM(T176)),"N/A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missing",IF(OR(OR(LEN(AU176)&lt;2,ISNUMBER(MATCH(AU176,L_Placeholder,0))),BR176&lt;3),"INVALID – PIC missing or not a named person (a role such as QA / CSM is not a name)",IF(OR(LEN(AV176)&lt;2,ISNUMBER(MATCH(AV176,L_Placeholder,0))),"INVALID – result / assessment missing",IF(OR(OR(LEN(AW176)&lt;3,ISNUMBER(MATCH(AW176,L_Placeholder,0))),SUMPRODUCT(--ISNUMBER(SEARCH(" "&amp;L_EvidencePhrase&amp;" ",BD176)))&gt;0,BI176=1),"INVALID – evidence missing, placeholder or not yet on file",IF(ISNA(MATCH(TRIM(S176),L_EvidenceType,0)),"INVALID – choose the evidence type from the list (column S)",IF(BL176=0,"INVALID – evidence ID must be the record's ID only (e.g. SF-2210, IMG_2231, 1045521), or a link / path for links",IF(OR(OR(LEN(AX176)&lt;2,ISNUMBER(MATCH(AX176,L_Placeholder,0))),BS176&lt;3),"INVALID – verifier missing or not a named person (a role such as QA / CSM is not a name)",IF(OR(AX176=AU176,AND(LEN(AU176)&gt;=4,ISNUMBER(SEARCH(AU176,AX176))),AND(LEN(AX176)&gt;=4,ISNUMBER(SEARCH(AX176,AU176)))),"INVALID – verifier must be a different, named person (not the PIC or a role)",IF(BH176=1,"INVALID – result not yet available (awaiting / TBC)",IF(BV176=1,"INVALID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future",IF(AND(ISNUMBER(BY176),AG176&lt;BY176),IF(H176="Physical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t="n">
        <f aca="false">IF(ISNA(MATCH(TRIM(S176),L_EvidenceType,0)),0,BZ176)</f>
        <v>0</v>
      </c>
      <c r="BM176" s="61" t="str">
        <f aca="false">SUBSTITUTE(SUBSTITUTE(SUBSTITUTE(SUBSTITUTE(SUBSTITUTE(SUBSTITUTE(SUBSTITUTE(SUBSTITUTE(SUBSTITUTE(LOWER(Z176&amp;""),"1","0"),"2","0"),"3","0"),"4","0"),"5","0"),"6","0"),"7","0"),"8","0"),"9","0")</f>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176,"jan",""),"feb",""),"mar",""),"apr",""),"may",""),"jun",""),"jul",""),"aug",""),"sep",""),"oct",""),"nov",""),"dec",""),"hrs",""),"hr",""),"lt",""),"utc",""),"am",""),"pm",""),"rev",""),"ver",""),"b","a"),"c","a"),"d","a"),"e","a"),"f","a"),"g","a"),"h","a"),"i","a"),"j","a"),"k","a"),"l","a"),"m","a"),"n","a"),"o","a"),"p","a"),"q","a"),"r","a"),"s","a"),"t","a"),"u","a"),"v","a"),"w","a"),"x","a"),"y","a"),"z","a")</f>
        <v/>
      </c>
      <c r="BO176" s="61" t="str">
        <f aca="false">SUBSTITUTE(SUBSTITUTE(SUBSTITUTE(SUBSTITUTE(SUBSTITUTE(SUBSTITUTE(SUBSTITUTE(SUBSTITUTE(SUBSTITUTE(LOWER(W176&amp;""),"1","0"),"2","0"),"3","0"),"4","0"),"5","0"),"6","0"),"7","0"),"8","0"),"9","0")</f>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c>
      <c r="BQ176" s="61" t="n">
        <f aca="false">IFERROR(IF(AND(ISERROR(SEARCH(" mh"," "&amp;LOWER(W176))),ISNA(MATCH(LEFT(TRIM(BP176),255),{"0000a","000a","00a","0000aa","000aa","00.00.0000","00/00/0000","00-00-0000","0000-00-00","00.00.00","00/00/00","00-00-00","0.00.0000","0/00/0000","0-00-0000"},0)),OR(SUMPRODUCT(--ISNUMBER(SEARCH({"a0","a-0","a_0","a/0","a.0","a#0","0a","0-a","0_a","0/a"},BP176)))&gt;0,ISNUMBER(SEARCH("000000",BP176)))),1,0),0)</f>
        <v>0</v>
      </c>
      <c r="BR1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176,"supervisor",""),"inspector",""),"controller",""),"executive",""),"catering",""),"manager",""),"officer",""),"caterer",""),"station",""),"captain",""),"verified",""),"verifier",""),"checked",""),"senior",""),"leader",""),"cabin",""),"staff",""),"crew",""),"team",""),"duty",""),"lead",""),"head",""),"chef",""),"pasb",""),"mcat",""),"magcs",""),"qaqc",""),"ccic",""),"cic",""),"csm",""),"ops",""),"pic",""),"self",""),"qa",""),"qc",""),"by",""),"sr",""))</f>
        <v>0</v>
      </c>
      <c r="BS1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176,"supervisor",""),"inspector",""),"controller",""),"executive",""),"catering",""),"manager",""),"officer",""),"caterer",""),"station",""),"captain",""),"verified",""),"verifier",""),"checked",""),"senior",""),"leader",""),"cabin",""),"staff",""),"crew",""),"team",""),"duty",""),"lead",""),"head",""),"chef",""),"pasb",""),"mcat",""),"magcs",""),"qaqc",""),"ccic",""),"cic",""),"csm",""),"ops",""),"pic",""),"self",""),"qa",""),"qc",""),"by",""),"sr",""))</f>
        <v>0</v>
      </c>
      <c r="BT176" s="61"/>
      <c r="BU176" s="61"/>
      <c r="BV176" s="61" t="n">
        <f aca="false">0</f>
        <v>0</v>
      </c>
      <c r="BW176" s="61"/>
      <c r="BX176" s="61"/>
      <c r="BY176" s="62" t="n">
        <f aca="false">Q176-T12EarlyH/24</f>
        <v>46309.6388888889</v>
      </c>
      <c r="BZ176" s="61" t="n">
        <f aca="false">IFERROR(IF(IF(TRIM(S176)="Link / file path",AND(LEN(TRIM(Z176))&gt;=5,SUMPRODUCT(--ISNUMBER(SEARCH({"http","www.","\\",":\",".pdf",".jpg",".jpeg",".png",".heic",".xls",".doc",".msg",".eml",".ppt",".txt",".zip"},Z176)))&gt;0),AND(ISERROR(FIND(" ",TRIM(Z176))),NOT(OR(LOWER(TRIM(Z176))=LOWER(Flights!$F$10),AND(LEFT(LOWER(TRIM(Z176)),2)="mh",(LEN(BN176)-LEN(SUBSTITUTE(BN176,"a","")))&lt;=2))),NOT(ISNUMBER(MATCH(LEFT(BN176,255),{"0000a","000a","00a","0000aa","000aa","00.00.0000","00/00/0000","00-00-0000","0000-00-00","00.00.00","00/00/00","00-00-00","0.00.0000","0/00/0000","0-00-0000"},0))),OR(AND((LEN(BN176)-LEN(SUBSTITUTE(BN176,"a","")))&gt;=1,(LEN(BN176)-LEN(SUBSTITUTE(BN176,"0","")))&gt;=2,SUMPRODUCT(--ISNUMBER(SEARCH({"a0","a-0","a_0","a/0","a.0","a#0","0a","0-a","0_a","0/a"},BN176)))&gt;0),AND((LEN(BN176)-LEN(SUBSTITUTE(BN176,"a","")))=0,(LEN(BN176)-LEN(SUBSTITUTE(BN176,"0","")))&gt;=5)))),1,0),0)</f>
        <v>0</v>
      </c>
    </row>
    <row r="177" customFormat="false" ht="39.75" hidden="false" customHeight="true" outlineLevel="0" collapsed="false">
      <c r="A177" s="57" t="s">
        <v>719</v>
      </c>
      <c r="B177" s="57" t="s">
        <v>231</v>
      </c>
      <c r="C177" s="57" t="str">
        <f aca="false">Flights!$F$10</f>
        <v>MH0002</v>
      </c>
      <c r="D177" s="58" t="n">
        <f aca="false">Flights!$D$10</f>
        <v>46310</v>
      </c>
      <c r="E177" s="57" t="str">
        <f aca="false">Flights!$G$10&amp;"-"&amp;Flights!$H$10</f>
        <v>KUL-LHR</v>
      </c>
      <c r="F177" s="57" t="str">
        <f aca="false">Flights!$K$10</f>
        <v>BC</v>
      </c>
      <c r="G177" s="57" t="s">
        <v>420</v>
      </c>
      <c r="H177" s="57" t="s">
        <v>378</v>
      </c>
      <c r="I177" s="57" t="s">
        <v>379</v>
      </c>
      <c r="J177" s="57" t="s">
        <v>425</v>
      </c>
      <c r="K177" s="67" t="s">
        <v>426</v>
      </c>
      <c r="L177" s="67" t="s">
        <v>422</v>
      </c>
      <c r="M177" s="67"/>
      <c r="N177" s="67" t="s">
        <v>383</v>
      </c>
      <c r="O177" s="67" t="s">
        <v>423</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60"/>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open",IF(AND(NOT(OR(LEN(AZ177)&lt;15,ISNUMBER(MATCH(AZ177,L_Placeholder,0)))),BK177=0,NOT(OR(LEN(AU177)&lt;2,ISNUMBER(MATCH(AU177,L_Placeholder,0)))),NOT(OR(LEN(AX177)&lt;2,ISNUMBER(MATCH(AX177,L_Placeholder,0)))),TRIM(AE177)&lt;&gt;TRIM(T177)),"N/A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missing",IF(OR(OR(LEN(AU177)&lt;2,ISNUMBER(MATCH(AU177,L_Placeholder,0))),BR177&lt;3),"INVALID – PIC missing or not a named person (a role such as QA / CSM is not a name)",IF(OR(LEN(AV177)&lt;2,ISNUMBER(MATCH(AV177,L_Placeholder,0))),"INVALID – result / assessment missing",IF(OR(OR(LEN(AW177)&lt;3,ISNUMBER(MATCH(AW177,L_Placeholder,0))),SUMPRODUCT(--ISNUMBER(SEARCH(" "&amp;L_EvidencePhrase&amp;" ",BD177)))&gt;0,BI177=1),"INVALID – evidence missing, placeholder or not yet on file",IF(ISNA(MATCH(TRIM(S177),L_EvidenceType,0)),"INVALID – choose the evidence type from the list (column S)",IF(BL177=0,"INVALID – evidence ID must be the record's ID only (e.g. SF-2210, IMG_2231, 1045521), or a link / path for links",IF(OR(OR(LEN(AX177)&lt;2,ISNUMBER(MATCH(AX177,L_Placeholder,0))),BS177&lt;3),"INVALID – verifier missing or not a named person (a role such as QA / CSM is not a name)",IF(OR(AX177=AU177,AND(LEN(AU177)&gt;=4,ISNUMBER(SEARCH(AU177,AX177))),AND(LEN(AX177)&gt;=4,ISNUMBER(SEARCH(AX177,AU177)))),"INVALID – verifier must be a different, named person (not the PIC or a role)",IF(BH177=1,"INVALID – result not yet available (awaiting / TBC)",IF(BV177=1,"INVALID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future",IF(AND(ISNUMBER(BY177),AG177&lt;BY177),IF(H177="Physical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t="n">
        <f aca="false">IF(ISNA(MATCH(TRIM(S177),L_EvidenceType,0)),0,BZ177)</f>
        <v>0</v>
      </c>
      <c r="BM177" s="61" t="str">
        <f aca="false">SUBSTITUTE(SUBSTITUTE(SUBSTITUTE(SUBSTITUTE(SUBSTITUTE(SUBSTITUTE(SUBSTITUTE(SUBSTITUTE(SUBSTITUTE(LOWER(Z177&amp;""),"1","0"),"2","0"),"3","0"),"4","0"),"5","0"),"6","0"),"7","0"),"8","0"),"9","0")</f>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177,"jan",""),"feb",""),"mar",""),"apr",""),"may",""),"jun",""),"jul",""),"aug",""),"sep",""),"oct",""),"nov",""),"dec",""),"hrs",""),"hr",""),"lt",""),"utc",""),"am",""),"pm",""),"rev",""),"ver",""),"b","a"),"c","a"),"d","a"),"e","a"),"f","a"),"g","a"),"h","a"),"i","a"),"j","a"),"k","a"),"l","a"),"m","a"),"n","a"),"o","a"),"p","a"),"q","a"),"r","a"),"s","a"),"t","a"),"u","a"),"v","a"),"w","a"),"x","a"),"y","a"),"z","a")</f>
        <v/>
      </c>
      <c r="BO177" s="61" t="str">
        <f aca="false">SUBSTITUTE(SUBSTITUTE(SUBSTITUTE(SUBSTITUTE(SUBSTITUTE(SUBSTITUTE(SUBSTITUTE(SUBSTITUTE(SUBSTITUTE(LOWER(W177&amp;""),"1","0"),"2","0"),"3","0"),"4","0"),"5","0"),"6","0"),"7","0"),"8","0"),"9","0")</f>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c>
      <c r="BQ177" s="61" t="n">
        <f aca="false">IFERROR(IF(AND(ISERROR(SEARCH(" mh"," "&amp;LOWER(W177))),ISNA(MATCH(LEFT(TRIM(BP177),255),{"0000a","000a","00a","0000aa","000aa","00.00.0000","00/00/0000","00-00-0000","0000-00-00","00.00.00","00/00/00","00-00-00","0.00.0000","0/00/0000","0-00-0000"},0)),OR(SUMPRODUCT(--ISNUMBER(SEARCH({"a0","a-0","a_0","a/0","a.0","a#0","0a","0-a","0_a","0/a"},BP177)))&gt;0,ISNUMBER(SEARCH("000000",BP177)))),1,0),0)</f>
        <v>0</v>
      </c>
      <c r="BR1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177,"supervisor",""),"inspector",""),"controller",""),"executive",""),"catering",""),"manager",""),"officer",""),"caterer",""),"station",""),"captain",""),"verified",""),"verifier",""),"checked",""),"senior",""),"leader",""),"cabin",""),"staff",""),"crew",""),"team",""),"duty",""),"lead",""),"head",""),"chef",""),"pasb",""),"mcat",""),"magcs",""),"qaqc",""),"ccic",""),"cic",""),"csm",""),"ops",""),"pic",""),"self",""),"qa",""),"qc",""),"by",""),"sr",""))</f>
        <v>0</v>
      </c>
      <c r="BS1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177,"supervisor",""),"inspector",""),"controller",""),"executive",""),"catering",""),"manager",""),"officer",""),"caterer",""),"station",""),"captain",""),"verified",""),"verifier",""),"checked",""),"senior",""),"leader",""),"cabin",""),"staff",""),"crew",""),"team",""),"duty",""),"lead",""),"head",""),"chef",""),"pasb",""),"mcat",""),"magcs",""),"qaqc",""),"ccic",""),"cic",""),"csm",""),"ops",""),"pic",""),"self",""),"qa",""),"qc",""),"by",""),"sr",""))</f>
        <v>0</v>
      </c>
      <c r="BT177" s="61"/>
      <c r="BU177" s="61"/>
      <c r="BV177" s="61" t="n">
        <f aca="false">0</f>
        <v>0</v>
      </c>
      <c r="BW177" s="61"/>
      <c r="BX177" s="61"/>
      <c r="BY177" s="62" t="n">
        <f aca="false">Q177-T12EarlyH/24</f>
        <v>46309.6388888889</v>
      </c>
      <c r="BZ177" s="61" t="n">
        <f aca="false">IFERROR(IF(IF(TRIM(S177)="Link / file path",AND(LEN(TRIM(Z177))&gt;=5,SUMPRODUCT(--ISNUMBER(SEARCH({"http","www.","\\",":\",".pdf",".jpg",".jpeg",".png",".heic",".xls",".doc",".msg",".eml",".ppt",".txt",".zip"},Z177)))&gt;0),AND(ISERROR(FIND(" ",TRIM(Z177))),NOT(OR(LOWER(TRIM(Z177))=LOWER(Flights!$F$10),AND(LEFT(LOWER(TRIM(Z177)),2)="mh",(LEN(BN177)-LEN(SUBSTITUTE(BN177,"a","")))&lt;=2))),NOT(ISNUMBER(MATCH(LEFT(BN177,255),{"0000a","000a","00a","0000aa","000aa","00.00.0000","00/00/0000","00-00-0000","0000-00-00","00.00.00","00/00/00","00-00-00","0.00.0000","0/00/0000","0-00-0000"},0))),OR(AND((LEN(BN177)-LEN(SUBSTITUTE(BN177,"a","")))&gt;=1,(LEN(BN177)-LEN(SUBSTITUTE(BN177,"0","")))&gt;=2,SUMPRODUCT(--ISNUMBER(SEARCH({"a0","a-0","a_0","a/0","a.0","a#0","0a","0-a","0_a","0/a"},BN177)))&gt;0),AND((LEN(BN177)-LEN(SUBSTITUTE(BN177,"a","")))=0,(LEN(BN177)-LEN(SUBSTITUTE(BN177,"0","")))&gt;=5)))),1,0),0)</f>
        <v>0</v>
      </c>
    </row>
    <row r="178" customFormat="false" ht="39.75" hidden="false" customHeight="true" outlineLevel="0" collapsed="false">
      <c r="A178" s="57" t="s">
        <v>720</v>
      </c>
      <c r="B178" s="57" t="s">
        <v>231</v>
      </c>
      <c r="C178" s="57" t="str">
        <f aca="false">Flights!$F$10</f>
        <v>MH0002</v>
      </c>
      <c r="D178" s="58" t="n">
        <f aca="false">Flights!$D$10</f>
        <v>46310</v>
      </c>
      <c r="E178" s="57" t="str">
        <f aca="false">Flights!$G$10&amp;"-"&amp;Flights!$H$10</f>
        <v>KUL-LHR</v>
      </c>
      <c r="F178" s="57" t="str">
        <f aca="false">Flights!$K$10</f>
        <v>BC</v>
      </c>
      <c r="G178" s="57" t="s">
        <v>420</v>
      </c>
      <c r="H178" s="57" t="s">
        <v>378</v>
      </c>
      <c r="I178" s="57" t="s">
        <v>428</v>
      </c>
      <c r="J178" s="57" t="s">
        <v>429</v>
      </c>
      <c r="K178" s="67"/>
      <c r="L178" s="67" t="s">
        <v>422</v>
      </c>
      <c r="M178" s="67"/>
      <c r="N178" s="67" t="s">
        <v>383</v>
      </c>
      <c r="O178" s="67" t="s">
        <v>423</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60"/>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open",IF(AND(NOT(OR(LEN(AZ178)&lt;15,ISNUMBER(MATCH(AZ178,L_Placeholder,0)))),BK178=0,NOT(OR(LEN(AU178)&lt;2,ISNUMBER(MATCH(AU178,L_Placeholder,0)))),NOT(OR(LEN(AX178)&lt;2,ISNUMBER(MATCH(AX178,L_Placeholder,0)))),TRIM(AE178)&lt;&gt;TRIM(T178)),"N/A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missing",IF(OR(OR(LEN(AU178)&lt;2,ISNUMBER(MATCH(AU178,L_Placeholder,0))),BR178&lt;3),"INVALID – PIC missing or not a named person (a role such as QA / CSM is not a name)",IF(OR(LEN(AV178)&lt;2,ISNUMBER(MATCH(AV178,L_Placeholder,0))),"INVALID – result / assessment missing",IF(OR(OR(LEN(AW178)&lt;3,ISNUMBER(MATCH(AW178,L_Placeholder,0))),SUMPRODUCT(--ISNUMBER(SEARCH(" "&amp;L_EvidencePhrase&amp;" ",BD178)))&gt;0,BI178=1),"INVALID – evidence missing, placeholder or not yet on file",IF(ISNA(MATCH(TRIM(S178),L_EvidenceType,0)),"INVALID – choose the evidence type from the list (column S)",IF(BL178=0,"INVALID – evidence ID must be the record's ID only (e.g. SF-2210, IMG_2231, 1045521), or a link / path for links",IF(OR(OR(LEN(AX178)&lt;2,ISNUMBER(MATCH(AX178,L_Placeholder,0))),BS178&lt;3),"INVALID – verifier missing or not a named person (a role such as QA / CSM is not a name)",IF(OR(AX178=AU178,AND(LEN(AU178)&gt;=4,ISNUMBER(SEARCH(AU178,AX178))),AND(LEN(AX178)&gt;=4,ISNUMBER(SEARCH(AX178,AU178)))),"INVALID – verifier must be a different, named person (not the PIC or a role)",IF(BH178=1,"INVALID – result not yet available (awaiting / TBC)",IF(BV178=1,"INVALID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future",IF(AND(ISNUMBER(BY178),AG178&lt;BY178),IF(H178="Physical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")))/(LEN(L_PendNeg)+1))+SUMPRODUCT((LEN(BC178)-LEN(SUBSTITUTE(BC178," "&amp;L_PendPrep&amp;" "," ")))/(LEN(L_PendPrep)+1)),1,0),1)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")))/(LEN(L_PendNeg)+1))+SUMPRODUCT((LEN(BE178)-LEN(SUBSTITUTE(BE178," "&amp;L_PendPrep&amp;" "," ")))/(LEN(L_PendPrep)+1)),1,0),1)</f>
        <v>0</v>
      </c>
      <c r="BK178" s="61" t="n">
        <f aca="false">IFERROR(IF(SUMPRODUCT((LEN(BF178)-LEN(SUBSTITUTE(BF178," "&amp;L_PendStrict&amp;" "," ")))/(LEN(L_PendStrict)+1))&gt;SUMPRODUCT((LEN(BF178)-LEN(SUBSTITUTE(BF178," "&amp;L_PendNeg&amp;" "," ")))/(LEN(L_PendNeg)+1)),1,0),1)</f>
        <v>0</v>
      </c>
      <c r="BL178" s="61" t="n">
        <f aca="false">IF(ISNA(MATCH(TRIM(S178),L_EvidenceType,0)),0,BZ178)</f>
        <v>0</v>
      </c>
      <c r="BM178" s="61" t="str">
        <f aca="false">SUBSTITUTE(SUBSTITUTE(SUBSTITUTE(SUBSTITUTE(SUBSTITUTE(SUBSTITUTE(SUBSTITUTE(SUBSTITUTE(SUBSTITUTE(LOWER(Z178&amp;""),"1","0"),"2","0"),"3","0"),"4","0"),"5","0"),"6","0"),"7","0"),"8","0"),"9","0")</f>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178,"jan",""),"feb",""),"mar",""),"apr",""),"may",""),"jun",""),"jul",""),"aug",""),"sep",""),"oct",""),"nov",""),"dec",""),"hrs",""),"hr",""),"lt",""),"utc",""),"am",""),"pm",""),"rev",""),"ver",""),"b","a"),"c","a"),"d","a"),"e","a"),"f","a"),"g","a"),"h","a"),"i","a"),"j","a"),"k","a"),"l","a"),"m","a"),"n","a"),"o","a"),"p","a"),"q","a"),"r","a"),"s","a"),"t","a"),"u","a"),"v","a"),"w","a"),"x","a"),"y","a"),"z","a")</f>
        <v/>
      </c>
      <c r="BO178" s="61" t="str">
        <f aca="false">SUBSTITUTE(SUBSTITUTE(SUBSTITUTE(SUBSTITUTE(SUBSTITUTE(SUBSTITUTE(SUBSTITUTE(SUBSTITUTE(SUBSTITUTE(LOWER(W178&amp;""),"1","0"),"2","0"),"3","0"),"4","0"),"5","0"),"6","0"),"7","0"),"8","0"),"9","0")</f>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c>
      <c r="BQ178" s="61" t="n">
        <f aca="false">IFERROR(IF(AND(ISERROR(SEARCH(" mh"," "&amp;LOWER(W178))),ISNA(MATCH(LEFT(TRIM(BP178),255),{"0000a","000a","00a","0000aa","000aa","00.00.0000","00/00/0000","00-00-0000","0000-00-00","00.00.00","00/00/00","00-00-00","0.00.0000","0/00/0000","0-00-0000"},0)),OR(SUMPRODUCT(--ISNUMBER(SEARCH({"a0","a-0","a_0","a/0","a.0","a#0","0a","0-a","0_a","0/a"},BP178)))&gt;0,ISNUMBER(SEARCH("000000",BP178)))),1,0),0)</f>
        <v>0</v>
      </c>
      <c r="BR1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178,"supervisor",""),"inspector",""),"controller",""),"executive",""),"catering",""),"manager",""),"officer",""),"caterer",""),"station",""),"captain",""),"verified",""),"verifier",""),"checked",""),"senior",""),"leader",""),"cabin",""),"staff",""),"crew",""),"team",""),"duty",""),"lead",""),"head",""),"chef",""),"pasb",""),"mcat",""),"magcs",""),"qaqc",""),"ccic",""),"cic",""),"csm",""),"ops",""),"pic",""),"self",""),"qa",""),"qc",""),"by",""),"sr",""))</f>
        <v>0</v>
      </c>
      <c r="BS1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178,"supervisor",""),"inspector",""),"controller",""),"executive",""),"catering",""),"manager",""),"officer",""),"caterer",""),"station",""),"captain",""),"verified",""),"verifier",""),"checked",""),"senior",""),"leader",""),"cabin",""),"staff",""),"crew",""),"team",""),"duty",""),"lead",""),"head",""),"chef",""),"pasb",""),"mcat",""),"magcs",""),"qaqc",""),"ccic",""),"cic",""),"csm",""),"ops",""),"pic",""),"self",""),"qa",""),"qc",""),"by",""),"sr",""))</f>
        <v>0</v>
      </c>
      <c r="BT178" s="61"/>
      <c r="BU178" s="61"/>
      <c r="BV178" s="61" t="n">
        <f aca="false">0</f>
        <v>0</v>
      </c>
      <c r="BW178" s="61"/>
      <c r="BX178" s="61"/>
      <c r="BY178" s="62" t="n">
        <f aca="false">Q178-T12EarlyH/24</f>
        <v>46309.6388888889</v>
      </c>
      <c r="BZ178" s="61" t="n">
        <f aca="false">IFERROR(IF(IF(TRIM(S178)="Link / file path",AND(LEN(TRIM(Z178))&gt;=5,SUMPRODUCT(--ISNUMBER(SEARCH({"http","www.","\\",":\",".pdf",".jpg",".jpeg",".png",".heic",".xls",".doc",".msg",".eml",".ppt",".txt",".zip"},Z178)))&gt;0),AND(ISERROR(FIND(" ",TRIM(Z178))),NOT(OR(LOWER(TRIM(Z178))=LOWER(Flights!$F$10),AND(LEFT(LOWER(TRIM(Z178)),2)="mh",(LEN(BN178)-LEN(SUBSTITUTE(BN178,"a","")))&lt;=2))),NOT(ISNUMBER(MATCH(LEFT(BN178,255),{"0000a","000a","00a","0000aa","000aa","00.00.0000","00/00/0000","00-00-0000","0000-00-00","00.00.00","00/00/00","00-00-00","0.00.0000","0/00/0000","0-00-0000"},0))),OR(AND((LEN(BN178)-LEN(SUBSTITUTE(BN178,"a","")))&gt;=1,(LEN(BN178)-LEN(SUBSTITUTE(BN178,"0","")))&gt;=2,SUMPRODUCT(--ISNUMBER(SEARCH({"a0","a-0","a_0","a/0","a.0","a#0","0a","0-a","0_a","0/a"},BN178)))&gt;0),AND((LEN(BN178)-LEN(SUBSTITUTE(BN178,"a","")))=0,(LEN(BN178)-LEN(SUBSTITUTE(BN178,"0","")))&gt;=5)))),1,0),0)</f>
        <v>0</v>
      </c>
    </row>
    <row r="179" customFormat="false" ht="39.75" hidden="false" customHeight="true" outlineLevel="0" collapsed="false">
      <c r="A179" s="57" t="s">
        <v>721</v>
      </c>
      <c r="B179" s="57" t="s">
        <v>231</v>
      </c>
      <c r="C179" s="57" t="str">
        <f aca="false">Flights!$F$10</f>
        <v>MH0002</v>
      </c>
      <c r="D179" s="58" t="n">
        <f aca="false">Flights!$D$10</f>
        <v>46310</v>
      </c>
      <c r="E179" s="57" t="str">
        <f aca="false">Flights!$G$10&amp;"-"&amp;Flights!$H$10</f>
        <v>KUL-LHR</v>
      </c>
      <c r="F179" s="57" t="str">
        <f aca="false">Flights!$K$10</f>
        <v>BC</v>
      </c>
      <c r="G179" s="57" t="s">
        <v>420</v>
      </c>
      <c r="H179" s="57" t="s">
        <v>378</v>
      </c>
      <c r="I179" s="57" t="s">
        <v>428</v>
      </c>
      <c r="J179" s="57" t="s">
        <v>431</v>
      </c>
      <c r="K179" s="67"/>
      <c r="L179" s="67" t="s">
        <v>422</v>
      </c>
      <c r="M179" s="67"/>
      <c r="N179" s="67" t="s">
        <v>383</v>
      </c>
      <c r="O179" s="67" t="s">
        <v>423</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60"/>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open",IF(AND(NOT(OR(LEN(AZ179)&lt;15,ISNUMBER(MATCH(AZ179,L_Placeholder,0)))),BK179=0,NOT(OR(LEN(AU179)&lt;2,ISNUMBER(MATCH(AU179,L_Placeholder,0)))),NOT(OR(LEN(AX179)&lt;2,ISNUMBER(MATCH(AX179,L_Placeholder,0)))),TRIM(AE179)&lt;&gt;TRIM(T179)),"N/A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missing",IF(OR(OR(LEN(AU179)&lt;2,ISNUMBER(MATCH(AU179,L_Placeholder,0))),BR179&lt;3),"INVALID – PIC missing or not a named person (a role such as QA / CSM is not a name)",IF(OR(LEN(AV179)&lt;2,ISNUMBER(MATCH(AV179,L_Placeholder,0))),"INVALID – result / assessment missing",IF(OR(OR(LEN(AW179)&lt;3,ISNUMBER(MATCH(AW179,L_Placeholder,0))),SUMPRODUCT(--ISNUMBER(SEARCH(" "&amp;L_EvidencePhrase&amp;" ",BD179)))&gt;0,BI179=1),"INVALID – evidence missing, placeholder or not yet on file",IF(ISNA(MATCH(TRIM(S179),L_EvidenceType,0)),"INVALID – choose the evidence type from the list (column S)",IF(BL179=0,"INVALID – evidence ID must be the record's ID only (e.g. SF-2210, IMG_2231, 1045521), or a link / path for links",IF(OR(OR(LEN(AX179)&lt;2,ISNUMBER(MATCH(AX179,L_Placeholder,0))),BS179&lt;3),"INVALID – verifier missing or not a named person (a role such as QA / CSM is not a name)",IF(OR(AX179=AU179,AND(LEN(AU179)&gt;=4,ISNUMBER(SEARCH(AU179,AX179))),AND(LEN(AX179)&gt;=4,ISNUMBER(SEARCH(AX179,AU179)))),"INVALID – verifier must be a different, named person (not the PIC or a role)",IF(BH179=1,"INVALID – result not yet available (awaiting / TBC)",IF(BV179=1,"INVALID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future",IF(AND(ISNUMBER(BY179),AG179&lt;BY179),IF(H179="Physical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")))/(LEN(L_PendNeg)+1))+SUMPRODUCT((LEN(BC179)-LEN(SUBSTITUTE(BC179," "&amp;L_PendPrep&amp;" "," ")))/(LEN(L_PendPrep)+1)),1,0),1)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")))/(LEN(L_PendNeg)+1))+SUMPRODUCT((LEN(BE179)-LEN(SUBSTITUTE(BE179," "&amp;L_PendPrep&amp;" "," ")))/(LEN(L_PendPrep)+1)),1,0),1)</f>
        <v>0</v>
      </c>
      <c r="BK179" s="61" t="n">
        <f aca="false">IFERROR(IF(SUMPRODUCT((LEN(BF179)-LEN(SUBSTITUTE(BF179," "&amp;L_PendStrict&amp;" "," ")))/(LEN(L_PendStrict)+1))&gt;SUMPRODUCT((LEN(BF179)-LEN(SUBSTITUTE(BF179," "&amp;L_PendNeg&amp;" "," ")))/(LEN(L_PendNeg)+1)),1,0),1)</f>
        <v>0</v>
      </c>
      <c r="BL179" s="61" t="n">
        <f aca="false">IF(ISNA(MATCH(TRIM(S179),L_EvidenceType,0)),0,BZ179)</f>
        <v>0</v>
      </c>
      <c r="BM179" s="61" t="str">
        <f aca="false">SUBSTITUTE(SUBSTITUTE(SUBSTITUTE(SUBSTITUTE(SUBSTITUTE(SUBSTITUTE(SUBSTITUTE(SUBSTITUTE(SUBSTITUTE(LOWER(Z179&amp;""),"1","0"),"2","0"),"3","0"),"4","0"),"5","0"),"6","0"),"7","0"),"8","0"),"9","0")</f>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179,"jan",""),"feb",""),"mar",""),"apr",""),"may",""),"jun",""),"jul",""),"aug",""),"sep",""),"oct",""),"nov",""),"dec",""),"hrs",""),"hr",""),"lt",""),"utc",""),"am",""),"pm",""),"rev",""),"ver",""),"b","a"),"c","a"),"d","a"),"e","a"),"f","a"),"g","a"),"h","a"),"i","a"),"j","a"),"k","a"),"l","a"),"m","a"),"n","a"),"o","a"),"p","a"),"q","a"),"r","a"),"s","a"),"t","a"),"u","a"),"v","a"),"w","a"),"x","a"),"y","a"),"z","a")</f>
        <v/>
      </c>
      <c r="BO179" s="61" t="str">
        <f aca="false">SUBSTITUTE(SUBSTITUTE(SUBSTITUTE(SUBSTITUTE(SUBSTITUTE(SUBSTITUTE(SUBSTITUTE(SUBSTITUTE(SUBSTITUTE(LOWER(W179&amp;""),"1","0"),"2","0"),"3","0"),"4","0"),"5","0"),"6","0"),"7","0"),"8","0"),"9","0")</f>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c>
      <c r="BQ179" s="61" t="n">
        <f aca="false">IFERROR(IF(AND(ISERROR(SEARCH(" mh"," "&amp;LOWER(W179))),ISNA(MATCH(LEFT(TRIM(BP179),255),{"0000a","000a","00a","0000aa","000aa","00.00.0000","00/00/0000","00-00-0000","0000-00-00","00.00.00","00/00/00","00-00-00","0.00.0000","0/00/0000","0-00-0000"},0)),OR(SUMPRODUCT(--ISNUMBER(SEARCH({"a0","a-0","a_0","a/0","a.0","a#0","0a","0-a","0_a","0/a"},BP179)))&gt;0,ISNUMBER(SEARCH("000000",BP179)))),1,0),0)</f>
        <v>0</v>
      </c>
      <c r="BR1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179,"supervisor",""),"inspector",""),"controller",""),"executive",""),"catering",""),"manager",""),"officer",""),"caterer",""),"station",""),"captain",""),"verified",""),"verifier",""),"checked",""),"senior",""),"leader",""),"cabin",""),"staff",""),"crew",""),"team",""),"duty",""),"lead",""),"head",""),"chef",""),"pasb",""),"mcat",""),"magcs",""),"qaqc",""),"ccic",""),"cic",""),"csm",""),"ops",""),"pic",""),"self",""),"qa",""),"qc",""),"by",""),"sr",""))</f>
        <v>0</v>
      </c>
      <c r="BS1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179,"supervisor",""),"inspector",""),"controller",""),"executive",""),"catering",""),"manager",""),"officer",""),"caterer",""),"station",""),"captain",""),"verified",""),"verifier",""),"checked",""),"senior",""),"leader",""),"cabin",""),"staff",""),"crew",""),"team",""),"duty",""),"lead",""),"head",""),"chef",""),"pasb",""),"mcat",""),"magcs",""),"qaqc",""),"ccic",""),"cic",""),"csm",""),"ops",""),"pic",""),"self",""),"qa",""),"qc",""),"by",""),"sr",""))</f>
        <v>0</v>
      </c>
      <c r="BT179" s="61"/>
      <c r="BU179" s="61"/>
      <c r="BV179" s="61" t="n">
        <f aca="false">0</f>
        <v>0</v>
      </c>
      <c r="BW179" s="61"/>
      <c r="BX179" s="61"/>
      <c r="BY179" s="62" t="n">
        <f aca="false">Q179-T12EarlyH/24</f>
        <v>46309.6388888889</v>
      </c>
      <c r="BZ179" s="61" t="n">
        <f aca="false">IFERROR(IF(IF(TRIM(S179)="Link / file path",AND(LEN(TRIM(Z179))&gt;=5,SUMPRODUCT(--ISNUMBER(SEARCH({"http","www.","\\",":\",".pdf",".jpg",".jpeg",".png",".heic",".xls",".doc",".msg",".eml",".ppt",".txt",".zip"},Z179)))&gt;0),AND(ISERROR(FIND(" ",TRIM(Z179))),NOT(OR(LOWER(TRIM(Z179))=LOWER(Flights!$F$10),AND(LEFT(LOWER(TRIM(Z179)),2)="mh",(LEN(BN179)-LEN(SUBSTITUTE(BN179,"a","")))&lt;=2))),NOT(ISNUMBER(MATCH(LEFT(BN179,255),{"0000a","000a","00a","0000aa","000aa","00.00.0000","00/00/0000","00-00-0000","0000-00-00","00.00.00","00/00/00","00-00-00","0.00.0000","0/00/0000","0-00-0000"},0))),OR(AND((LEN(BN179)-LEN(SUBSTITUTE(BN179,"a","")))&gt;=1,(LEN(BN179)-LEN(SUBSTITUTE(BN179,"0","")))&gt;=2,SUMPRODUCT(--ISNUMBER(SEARCH({"a0","a-0","a_0","a/0","a.0","a#0","0a","0-a","0_a","0/a"},BN179)))&gt;0),AND((LEN(BN179)-LEN(SUBSTITUTE(BN179,"a","")))=0,(LEN(BN179)-LEN(SUBSTITUTE(BN179,"0","")))&gt;=5)))),1,0),0)</f>
        <v>0</v>
      </c>
    </row>
    <row r="180" customFormat="false" ht="39.75" hidden="false" customHeight="true" outlineLevel="0" collapsed="false">
      <c r="A180" s="57" t="s">
        <v>722</v>
      </c>
      <c r="B180" s="57" t="s">
        <v>231</v>
      </c>
      <c r="C180" s="57" t="str">
        <f aca="false">Flights!$F$10</f>
        <v>MH0002</v>
      </c>
      <c r="D180" s="58" t="n">
        <f aca="false">Flights!$D$10</f>
        <v>46310</v>
      </c>
      <c r="E180" s="57" t="str">
        <f aca="false">Flights!$G$10&amp;"-"&amp;Flights!$H$10</f>
        <v>KUL-LHR</v>
      </c>
      <c r="F180" s="57" t="str">
        <f aca="false">Flights!$K$10</f>
        <v>BC</v>
      </c>
      <c r="G180" s="57" t="s">
        <v>420</v>
      </c>
      <c r="H180" s="57" t="s">
        <v>378</v>
      </c>
      <c r="I180" s="57" t="s">
        <v>428</v>
      </c>
      <c r="J180" s="57" t="s">
        <v>433</v>
      </c>
      <c r="K180" s="67"/>
      <c r="L180" s="67" t="s">
        <v>422</v>
      </c>
      <c r="M180" s="67"/>
      <c r="N180" s="67" t="s">
        <v>383</v>
      </c>
      <c r="O180" s="67" t="s">
        <v>423</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60"/>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open",IF(AND(NOT(OR(LEN(AZ180)&lt;15,ISNUMBER(MATCH(AZ180,L_Placeholder,0)))),BK180=0,NOT(OR(LEN(AU180)&lt;2,ISNUMBER(MATCH(AU180,L_Placeholder,0)))),NOT(OR(LEN(AX180)&lt;2,ISNUMBER(MATCH(AX180,L_Placeholder,0)))),TRIM(AE180)&lt;&gt;TRIM(T180)),"N/A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missing",IF(OR(OR(LEN(AU180)&lt;2,ISNUMBER(MATCH(AU180,L_Placeholder,0))),BR180&lt;3),"INVALID – PIC missing or not a named person (a role such as QA / CSM is not a name)",IF(OR(LEN(AV180)&lt;2,ISNUMBER(MATCH(AV180,L_Placeholder,0))),"INVALID – result / assessment missing",IF(OR(OR(LEN(AW180)&lt;3,ISNUMBER(MATCH(AW180,L_Placeholder,0))),SUMPRODUCT(--ISNUMBER(SEARCH(" "&amp;L_EvidencePhrase&amp;" ",BD180)))&gt;0,BI180=1),"INVALID – evidence missing, placeholder or not yet on file",IF(ISNA(MATCH(TRIM(S180),L_EvidenceType,0)),"INVALID – choose the evidence type from the list (column S)",IF(BL180=0,"INVALID – evidence ID must be the record's ID only (e.g. SF-2210, IMG_2231, 1045521), or a link / path for links",IF(OR(OR(LEN(AX180)&lt;2,ISNUMBER(MATCH(AX180,L_Placeholder,0))),BS180&lt;3),"INVALID – verifier missing or not a named person (a role such as QA / CSM is not a name)",IF(OR(AX180=AU180,AND(LEN(AU180)&gt;=4,ISNUMBER(SEARCH(AU180,AX180))),AND(LEN(AX180)&gt;=4,ISNUMBER(SEARCH(AX180,AU180)))),"INVALID – verifier must be a different, named person (not the PIC or a role)",IF(BH180=1,"INVALID – result not yet available (awaiting / TBC)",IF(BV180=1,"INVALID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future",IF(AND(ISNUMBER(BY180),AG180&lt;BY180),IF(H180="Physical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")))/(LEN(L_PendNeg)+1))+SUMPRODUCT((LEN(BC180)-LEN(SUBSTITUTE(BC180," "&amp;L_PendPrep&amp;" "," ")))/(LEN(L_PendPrep)+1)),1,0),1)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")))/(LEN(L_PendNeg)+1))+SUMPRODUCT((LEN(BE180)-LEN(SUBSTITUTE(BE180," "&amp;L_PendPrep&amp;" "," ")))/(LEN(L_PendPrep)+1)),1,0),1)</f>
        <v>0</v>
      </c>
      <c r="BK180" s="61" t="n">
        <f aca="false">IFERROR(IF(SUMPRODUCT((LEN(BF180)-LEN(SUBSTITUTE(BF180," "&amp;L_PendStrict&amp;" "," ")))/(LEN(L_PendStrict)+1))&gt;SUMPRODUCT((LEN(BF180)-LEN(SUBSTITUTE(BF180," "&amp;L_PendNeg&amp;" "," ")))/(LEN(L_PendNeg)+1)),1,0),1)</f>
        <v>0</v>
      </c>
      <c r="BL180" s="61" t="n">
        <f aca="false">IF(ISNA(MATCH(TRIM(S180),L_EvidenceType,0)),0,BZ180)</f>
        <v>0</v>
      </c>
      <c r="BM180" s="61" t="str">
        <f aca="false">SUBSTITUTE(SUBSTITUTE(SUBSTITUTE(SUBSTITUTE(SUBSTITUTE(SUBSTITUTE(SUBSTITUTE(SUBSTITUTE(SUBSTITUTE(LOWER(Z180&amp;""),"1","0"),"2","0"),"3","0"),"4","0"),"5","0"),"6","0"),"7","0"),"8","0"),"9","0")</f>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180,"jan",""),"feb",""),"mar",""),"apr",""),"may",""),"jun",""),"jul",""),"aug",""),"sep",""),"oct",""),"nov",""),"dec",""),"hrs",""),"hr",""),"lt",""),"utc",""),"am",""),"pm",""),"rev",""),"ver",""),"b","a"),"c","a"),"d","a"),"e","a"),"f","a"),"g","a"),"h","a"),"i","a"),"j","a"),"k","a"),"l","a"),"m","a"),"n","a"),"o","a"),"p","a"),"q","a"),"r","a"),"s","a"),"t","a"),"u","a"),"v","a"),"w","a"),"x","a"),"y","a"),"z","a")</f>
        <v/>
      </c>
      <c r="BO180" s="61" t="str">
        <f aca="false">SUBSTITUTE(SUBSTITUTE(SUBSTITUTE(SUBSTITUTE(SUBSTITUTE(SUBSTITUTE(SUBSTITUTE(SUBSTITUTE(SUBSTITUTE(LOWER(W180&amp;""),"1","0"),"2","0"),"3","0"),"4","0"),"5","0"),"6","0"),"7","0"),"8","0"),"9","0")</f>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c>
      <c r="BQ180" s="61" t="n">
        <f aca="false">IFERROR(IF(AND(ISERROR(SEARCH(" mh"," "&amp;LOWER(W180))),ISNA(MATCH(LEFT(TRIM(BP180),255),{"0000a","000a","00a","0000aa","000aa","00.00.0000","00/00/0000","00-00-0000","0000-00-00","00.00.00","00/00/00","00-00-00","0.00.0000","0/00/0000","0-00-0000"},0)),OR(SUMPRODUCT(--ISNUMBER(SEARCH({"a0","a-0","a_0","a/0","a.0","a#0","0a","0-a","0_a","0/a"},BP180)))&gt;0,ISNUMBER(SEARCH("000000",BP180)))),1,0),0)</f>
        <v>0</v>
      </c>
      <c r="BR1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180,"supervisor",""),"inspector",""),"controller",""),"executive",""),"catering",""),"manager",""),"officer",""),"caterer",""),"station",""),"captain",""),"verified",""),"verifier",""),"checked",""),"senior",""),"leader",""),"cabin",""),"staff",""),"crew",""),"team",""),"duty",""),"lead",""),"head",""),"chef",""),"pasb",""),"mcat",""),"magcs",""),"qaqc",""),"ccic",""),"cic",""),"csm",""),"ops",""),"pic",""),"self",""),"qa",""),"qc",""),"by",""),"sr",""))</f>
        <v>0</v>
      </c>
      <c r="BS1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180,"supervisor",""),"inspector",""),"controller",""),"executive",""),"catering",""),"manager",""),"officer",""),"caterer",""),"station",""),"captain",""),"verified",""),"verifier",""),"checked",""),"senior",""),"leader",""),"cabin",""),"staff",""),"crew",""),"team",""),"duty",""),"lead",""),"head",""),"chef",""),"pasb",""),"mcat",""),"magcs",""),"qaqc",""),"ccic",""),"cic",""),"csm",""),"ops",""),"pic",""),"self",""),"qa",""),"qc",""),"by",""),"sr",""))</f>
        <v>0</v>
      </c>
      <c r="BT180" s="61"/>
      <c r="BU180" s="61"/>
      <c r="BV180" s="61" t="n">
        <f aca="false">0</f>
        <v>0</v>
      </c>
      <c r="BW180" s="61"/>
      <c r="BX180" s="61"/>
      <c r="BY180" s="62" t="n">
        <f aca="false">Q180-T12EarlyH/24</f>
        <v>46309.6388888889</v>
      </c>
      <c r="BZ180" s="61" t="n">
        <f aca="false">IFERROR(IF(IF(TRIM(S180)="Link / file path",AND(LEN(TRIM(Z180))&gt;=5,SUMPRODUCT(--ISNUMBER(SEARCH({"http","www.","\\",":\",".pdf",".jpg",".jpeg",".png",".heic",".xls",".doc",".msg",".eml",".ppt",".txt",".zip"},Z180)))&gt;0),AND(ISERROR(FIND(" ",TRIM(Z180))),NOT(OR(LOWER(TRIM(Z180))=LOWER(Flights!$F$10),AND(LEFT(LOWER(TRIM(Z180)),2)="mh",(LEN(BN180)-LEN(SUBSTITUTE(BN180,"a","")))&lt;=2))),NOT(ISNUMBER(MATCH(LEFT(BN180,255),{"0000a","000a","00a","0000aa","000aa","00.00.0000","00/00/0000","00-00-0000","0000-00-00","00.00.00","00/00/00","00-00-00","0.00.0000","0/00/0000","0-00-0000"},0))),OR(AND((LEN(BN180)-LEN(SUBSTITUTE(BN180,"a","")))&gt;=1,(LEN(BN180)-LEN(SUBSTITUTE(BN180,"0","")))&gt;=2,SUMPRODUCT(--ISNUMBER(SEARCH({"a0","a-0","a_0","a/0","a.0","a#0","0a","0-a","0_a","0/a"},BN180)))&gt;0),AND((LEN(BN180)-LEN(SUBSTITUTE(BN180,"a","")))=0,(LEN(BN180)-LEN(SUBSTITUTE(BN180,"0","")))&gt;=5)))),1,0),0)</f>
        <v>0</v>
      </c>
    </row>
    <row r="181" customFormat="false" ht="141" hidden="false" customHeight="true" outlineLevel="0" collapsed="false">
      <c r="A181" s="57" t="s">
        <v>723</v>
      </c>
      <c r="B181" s="57" t="s">
        <v>231</v>
      </c>
      <c r="C181" s="57" t="str">
        <f aca="false">Flights!$F$10</f>
        <v>MH0002</v>
      </c>
      <c r="D181" s="58" t="n">
        <f aca="false">Flights!$D$10</f>
        <v>46310</v>
      </c>
      <c r="E181" s="57" t="str">
        <f aca="false">Flights!$G$10&amp;"-"&amp;Flights!$H$10</f>
        <v>KUL-LHR</v>
      </c>
      <c r="F181" s="57" t="str">
        <f aca="false">Flights!$K$10</f>
        <v>BC</v>
      </c>
      <c r="G181" s="57" t="s">
        <v>420</v>
      </c>
      <c r="H181" s="57" t="s">
        <v>378</v>
      </c>
      <c r="I181" s="57" t="s">
        <v>428</v>
      </c>
      <c r="J181" s="57" t="s">
        <v>435</v>
      </c>
      <c r="K181" s="67" t="s">
        <v>436</v>
      </c>
      <c r="L181" s="67" t="s">
        <v>422</v>
      </c>
      <c r="M181" s="67"/>
      <c r="N181" s="67" t="s">
        <v>383</v>
      </c>
      <c r="O181" s="67" t="s">
        <v>423</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60"/>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open",IF(AND(NOT(OR(LEN(AZ181)&lt;15,ISNUMBER(MATCH(AZ181,L_Placeholder,0)))),BK181=0,NOT(OR(LEN(AU181)&lt;2,ISNUMBER(MATCH(AU181,L_Placeholder,0)))),NOT(OR(LEN(AX181)&lt;2,ISNUMBER(MATCH(AX181,L_Placeholder,0)))),TRIM(AE181)&lt;&gt;TRIM(T181)),"N/A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missing",IF(OR(OR(LEN(AU181)&lt;2,ISNUMBER(MATCH(AU181,L_Placeholder,0))),BR181&lt;3),"INVALID – PIC missing or not a named person (a role such as QA / CSM is not a name)",IF(OR(LEN(AV181)&lt;2,ISNUMBER(MATCH(AV181,L_Placeholder,0))),"INVALID – result / assessment missing",IF(OR(OR(LEN(AW181)&lt;3,ISNUMBER(MATCH(AW181,L_Placeholder,0))),SUMPRODUCT(--ISNUMBER(SEARCH(" "&amp;L_EvidencePhrase&amp;" ",BD181)))&gt;0,BI181=1),"INVALID – evidence missing, placeholder or not yet on file",IF(ISNA(MATCH(TRIM(S181),L_EvidenceType,0)),"INVALID – choose the evidence type from the list (column S)",IF(BL181=0,"INVALID – evidence ID must be the record's ID only (e.g. SF-2210, IMG_2231, 1045521), or a link / path for links",IF(OR(OR(LEN(AX181)&lt;2,ISNUMBER(MATCH(AX181,L_Placeholder,0))),BS181&lt;3),"INVALID – verifier missing or not a named person (a role such as QA / CSM is not a name)",IF(OR(AX181=AU181,AND(LEN(AU181)&gt;=4,ISNUMBER(SEARCH(AU181,AX181))),AND(LEN(AX181)&gt;=4,ISNUMBER(SEARCH(AX181,AU181)))),"INVALID – verifier must be a different, named person (not the PIC or a role)",IF(BH181=1,"INVALID – result not yet available (awaiting / TBC)",IF(BV181=1,"INVALID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future",IF(AND(ISNUMBER(BY181),AG181&lt;BY181),IF(H181="Physical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")))/(LEN(L_PendNeg)+1))+SUMPRODUCT((LEN(BC181)-LEN(SUBSTITUTE(BC181," "&amp;L_PendPrep&amp;" "," ")))/(LEN(L_PendPrep)+1)),1,0),1)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")))/(LEN(L_PendNeg)+1))+SUMPRODUCT((LEN(BE181)-LEN(SUBSTITUTE(BE181," "&amp;L_PendPrep&amp;" "," ")))/(LEN(L_PendPrep)+1)),1,0),1)</f>
        <v>0</v>
      </c>
      <c r="BK181" s="61" t="n">
        <f aca="false">IFERROR(IF(SUMPRODUCT((LEN(BF181)-LEN(SUBSTITUTE(BF181," "&amp;L_PendStrict&amp;" "," ")))/(LEN(L_PendStrict)+1))&gt;SUMPRODUCT((LEN(BF181)-LEN(SUBSTITUTE(BF181," "&amp;L_PendNeg&amp;" "," ")))/(LEN(L_PendNeg)+1)),1,0),1)</f>
        <v>0</v>
      </c>
      <c r="BL181" s="61" t="n">
        <f aca="false">IF(ISNA(MATCH(TRIM(S181),L_EvidenceType,0)),0,BZ181)</f>
        <v>0</v>
      </c>
      <c r="BM181" s="61" t="str">
        <f aca="false">SUBSTITUTE(SUBSTITUTE(SUBSTITUTE(SUBSTITUTE(SUBSTITUTE(SUBSTITUTE(SUBSTITUTE(SUBSTITUTE(SUBSTITUTE(LOWER(Z181&amp;""),"1","0"),"2","0"),"3","0"),"4","0"),"5","0"),"6","0"),"7","0"),"8","0"),"9","0")</f>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181,"jan",""),"feb",""),"mar",""),"apr",""),"may",""),"jun",""),"jul",""),"aug",""),"sep",""),"oct",""),"nov",""),"dec",""),"hrs",""),"hr",""),"lt",""),"utc",""),"am",""),"pm",""),"rev",""),"ver",""),"b","a"),"c","a"),"d","a"),"e","a"),"f","a"),"g","a"),"h","a"),"i","a"),"j","a"),"k","a"),"l","a"),"m","a"),"n","a"),"o","a"),"p","a"),"q","a"),"r","a"),"s","a"),"t","a"),"u","a"),"v","a"),"w","a"),"x","a"),"y","a"),"z","a")</f>
        <v/>
      </c>
      <c r="BO181" s="61" t="str">
        <f aca="false">SUBSTITUTE(SUBSTITUTE(SUBSTITUTE(SUBSTITUTE(SUBSTITUTE(SUBSTITUTE(SUBSTITUTE(SUBSTITUTE(SUBSTITUTE(LOWER(W181&amp;""),"1","0"),"2","0"),"3","0"),"4","0"),"5","0"),"6","0"),"7","0"),"8","0"),"9","0")</f>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c>
      <c r="BQ181" s="61" t="n">
        <f aca="false">IFERROR(IF(AND(ISERROR(SEARCH(" mh"," "&amp;LOWER(W181))),ISNA(MATCH(LEFT(TRIM(BP181),255),{"0000a","000a","00a","0000aa","000aa","00.00.0000","00/00/0000","00-00-0000","0000-00-00","00.00.00","00/00/00","00-00-00","0.00.0000","0/00/0000","0-00-0000"},0)),OR(SUMPRODUCT(--ISNUMBER(SEARCH({"a0","a-0","a_0","a/0","a.0","a#0","0a","0-a","0_a","0/a"},BP181)))&gt;0,ISNUMBER(SEARCH("000000",BP181)))),1,0),0)</f>
        <v>0</v>
      </c>
      <c r="BR1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181,"supervisor",""),"inspector",""),"controller",""),"executive",""),"catering",""),"manager",""),"officer",""),"caterer",""),"station",""),"captain",""),"verified",""),"verifier",""),"checked",""),"senior",""),"leader",""),"cabin",""),"staff",""),"crew",""),"team",""),"duty",""),"lead",""),"head",""),"chef",""),"pasb",""),"mcat",""),"magcs",""),"qaqc",""),"ccic",""),"cic",""),"csm",""),"ops",""),"pic",""),"self",""),"qa",""),"qc",""),"by",""),"sr",""))</f>
        <v>0</v>
      </c>
      <c r="BS1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181,"supervisor",""),"inspector",""),"controller",""),"executive",""),"catering",""),"manager",""),"officer",""),"caterer",""),"station",""),"captain",""),"verified",""),"verifier",""),"checked",""),"senior",""),"leader",""),"cabin",""),"staff",""),"crew",""),"team",""),"duty",""),"lead",""),"head",""),"chef",""),"pasb",""),"mcat",""),"magcs",""),"qaqc",""),"ccic",""),"cic",""),"csm",""),"ops",""),"pic",""),"self",""),"qa",""),"qc",""),"by",""),"sr",""))</f>
        <v>0</v>
      </c>
      <c r="BT181" s="61"/>
      <c r="BU181" s="61"/>
      <c r="BV181" s="61" t="n">
        <f aca="false">0</f>
        <v>0</v>
      </c>
      <c r="BW181" s="61"/>
      <c r="BX181" s="61"/>
      <c r="BY181" s="62" t="n">
        <f aca="false">Q181-T12EarlyH/24</f>
        <v>46309.6388888889</v>
      </c>
      <c r="BZ181" s="61" t="n">
        <f aca="false">IFERROR(IF(IF(TRIM(S181)="Link / file path",AND(LEN(TRIM(Z181))&gt;=5,SUMPRODUCT(--ISNUMBER(SEARCH({"http","www.","\\",":\",".pdf",".jpg",".jpeg",".png",".heic",".xls",".doc",".msg",".eml",".ppt",".txt",".zip"},Z181)))&gt;0),AND(ISERROR(FIND(" ",TRIM(Z181))),NOT(OR(LOWER(TRIM(Z181))=LOWER(Flights!$F$10),AND(LEFT(LOWER(TRIM(Z181)),2)="mh",(LEN(BN181)-LEN(SUBSTITUTE(BN181,"a","")))&lt;=2))),NOT(ISNUMBER(MATCH(LEFT(BN181,255),{"0000a","000a","00a","0000aa","000aa","00.00.0000","00/00/0000","00-00-0000","0000-00-00","00.00.00","00/00/00","00-00-00","0.00.0000","0/00/0000","0-00-0000"},0))),OR(AND((LEN(BN181)-LEN(SUBSTITUTE(BN181,"a","")))&gt;=1,(LEN(BN181)-LEN(SUBSTITUTE(BN181,"0","")))&gt;=2,SUMPRODUCT(--ISNUMBER(SEARCH({"a0","a-0","a_0","a/0","a.0","a#0","0a","0-a","0_a","0/a"},BN181)))&gt;0),AND((LEN(BN181)-LEN(SUBSTITUTE(BN181,"a","")))=0,(LEN(BN181)-LEN(SUBSTITUTE(BN181,"0","")))&gt;=5)))),1,0),0)</f>
        <v>0</v>
      </c>
    </row>
    <row r="182" customFormat="false" ht="39.75" hidden="false" customHeight="true" outlineLevel="0" collapsed="false">
      <c r="A182" s="57" t="s">
        <v>724</v>
      </c>
      <c r="B182" s="57" t="s">
        <v>231</v>
      </c>
      <c r="C182" s="57" t="str">
        <f aca="false">Flights!$F$10</f>
        <v>MH0002</v>
      </c>
      <c r="D182" s="58" t="n">
        <f aca="false">Flights!$D$10</f>
        <v>46310</v>
      </c>
      <c r="E182" s="57" t="str">
        <f aca="false">Flights!$G$10&amp;"-"&amp;Flights!$H$10</f>
        <v>KUL-LHR</v>
      </c>
      <c r="F182" s="57" t="str">
        <f aca="false">Flights!$K$10</f>
        <v>BC</v>
      </c>
      <c r="G182" s="57" t="s">
        <v>420</v>
      </c>
      <c r="H182" s="57" t="s">
        <v>378</v>
      </c>
      <c r="I182" s="57" t="s">
        <v>428</v>
      </c>
      <c r="J182" s="57" t="s">
        <v>438</v>
      </c>
      <c r="K182" s="67"/>
      <c r="L182" s="67" t="s">
        <v>422</v>
      </c>
      <c r="M182" s="67"/>
      <c r="N182" s="67" t="s">
        <v>383</v>
      </c>
      <c r="O182" s="67" t="s">
        <v>423</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60"/>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open",IF(AND(NOT(OR(LEN(AZ182)&lt;15,ISNUMBER(MATCH(AZ182,L_Placeholder,0)))),BK182=0,NOT(OR(LEN(AU182)&lt;2,ISNUMBER(MATCH(AU182,L_Placeholder,0)))),NOT(OR(LEN(AX182)&lt;2,ISNUMBER(MATCH(AX182,L_Placeholder,0)))),TRIM(AE182)&lt;&gt;TRIM(T182)),"N/A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missing",IF(OR(OR(LEN(AU182)&lt;2,ISNUMBER(MATCH(AU182,L_Placeholder,0))),BR182&lt;3),"INVALID – PIC missing or not a named person (a role such as QA / CSM is not a name)",IF(OR(LEN(AV182)&lt;2,ISNUMBER(MATCH(AV182,L_Placeholder,0))),"INVALID – result / assessment missing",IF(OR(OR(LEN(AW182)&lt;3,ISNUMBER(MATCH(AW182,L_Placeholder,0))),SUMPRODUCT(--ISNUMBER(SEARCH(" "&amp;L_EvidencePhrase&amp;" ",BD182)))&gt;0,BI182=1),"INVALID – evidence missing, placeholder or not yet on file",IF(ISNA(MATCH(TRIM(S182),L_EvidenceType,0)),"INVALID – choose the evidence type from the list (column S)",IF(BL182=0,"INVALID – evidence ID must be the record's ID only (e.g. SF-2210, IMG_2231, 1045521), or a link / path for links",IF(OR(OR(LEN(AX182)&lt;2,ISNUMBER(MATCH(AX182,L_Placeholder,0))),BS182&lt;3),"INVALID – verifier missing or not a named person (a role such as QA / CSM is not a name)",IF(OR(AX182=AU182,AND(LEN(AU182)&gt;=4,ISNUMBER(SEARCH(AU182,AX182))),AND(LEN(AX182)&gt;=4,ISNUMBER(SEARCH(AX182,AU182)))),"INVALID – verifier must be a different, named person (not the PIC or a role)",IF(BH182=1,"INVALID – result not yet available (awaiting / TBC)",IF(BV182=1,"INVALID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future",IF(AND(ISNUMBER(BY182),AG182&lt;BY182),IF(H182="Physical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")))/(LEN(L_PendNeg)+1))+SUMPRODUCT((LEN(BC182)-LEN(SUBSTITUTE(BC182," "&amp;L_PendPrep&amp;" "," ")))/(LEN(L_PendPrep)+1)),1,0),1)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")))/(LEN(L_PendNeg)+1))+SUMPRODUCT((LEN(BE182)-LEN(SUBSTITUTE(BE182," "&amp;L_PendPrep&amp;" "," ")))/(LEN(L_PendPrep)+1)),1,0),1)</f>
        <v>0</v>
      </c>
      <c r="BK182" s="61" t="n">
        <f aca="false">IFERROR(IF(SUMPRODUCT((LEN(BF182)-LEN(SUBSTITUTE(BF182," "&amp;L_PendStrict&amp;" "," ")))/(LEN(L_PendStrict)+1))&gt;SUMPRODUCT((LEN(BF182)-LEN(SUBSTITUTE(BF182," "&amp;L_PendNeg&amp;" "," ")))/(LEN(L_PendNeg)+1)),1,0),1)</f>
        <v>0</v>
      </c>
      <c r="BL182" s="61" t="n">
        <f aca="false">IF(ISNA(MATCH(TRIM(S182),L_EvidenceType,0)),0,BZ182)</f>
        <v>0</v>
      </c>
      <c r="BM182" s="61" t="str">
        <f aca="false">SUBSTITUTE(SUBSTITUTE(SUBSTITUTE(SUBSTITUTE(SUBSTITUTE(SUBSTITUTE(SUBSTITUTE(SUBSTITUTE(SUBSTITUTE(LOWER(Z182&amp;""),"1","0"),"2","0"),"3","0"),"4","0"),"5","0"),"6","0"),"7","0"),"8","0"),"9","0")</f>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182,"jan",""),"feb",""),"mar",""),"apr",""),"may",""),"jun",""),"jul",""),"aug",""),"sep",""),"oct",""),"nov",""),"dec",""),"hrs",""),"hr",""),"lt",""),"utc",""),"am",""),"pm",""),"rev",""),"ver",""),"b","a"),"c","a"),"d","a"),"e","a"),"f","a"),"g","a"),"h","a"),"i","a"),"j","a"),"k","a"),"l","a"),"m","a"),"n","a"),"o","a"),"p","a"),"q","a"),"r","a"),"s","a"),"t","a"),"u","a"),"v","a"),"w","a"),"x","a"),"y","a"),"z","a")</f>
        <v/>
      </c>
      <c r="BO182" s="61" t="str">
        <f aca="false">SUBSTITUTE(SUBSTITUTE(SUBSTITUTE(SUBSTITUTE(SUBSTITUTE(SUBSTITUTE(SUBSTITUTE(SUBSTITUTE(SUBSTITUTE(LOWER(W182&amp;""),"1","0"),"2","0"),"3","0"),"4","0"),"5","0"),"6","0"),"7","0"),"8","0"),"9","0")</f>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c>
      <c r="BQ182" s="61" t="n">
        <f aca="false">IFERROR(IF(AND(ISERROR(SEARCH(" mh"," "&amp;LOWER(W182))),ISNA(MATCH(LEFT(TRIM(BP182),255),{"0000a","000a","00a","0000aa","000aa","00.00.0000","00/00/0000","00-00-0000","0000-00-00","00.00.00","00/00/00","00-00-00","0.00.0000","0/00/0000","0-00-0000"},0)),OR(SUMPRODUCT(--ISNUMBER(SEARCH({"a0","a-0","a_0","a/0","a.0","a#0","0a","0-a","0_a","0/a"},BP182)))&gt;0,ISNUMBER(SEARCH("000000",BP182)))),1,0),0)</f>
        <v>0</v>
      </c>
      <c r="BR1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182,"supervisor",""),"inspector",""),"controller",""),"executive",""),"catering",""),"manager",""),"officer",""),"caterer",""),"station",""),"captain",""),"verified",""),"verifier",""),"checked",""),"senior",""),"leader",""),"cabin",""),"staff",""),"crew",""),"team",""),"duty",""),"lead",""),"head",""),"chef",""),"pasb",""),"mcat",""),"magcs",""),"qaqc",""),"ccic",""),"cic",""),"csm",""),"ops",""),"pic",""),"self",""),"qa",""),"qc",""),"by",""),"sr",""))</f>
        <v>0</v>
      </c>
      <c r="BS1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182,"supervisor",""),"inspector",""),"controller",""),"executive",""),"catering",""),"manager",""),"officer",""),"caterer",""),"station",""),"captain",""),"verified",""),"verifier",""),"checked",""),"senior",""),"leader",""),"cabin",""),"staff",""),"crew",""),"team",""),"duty",""),"lead",""),"head",""),"chef",""),"pasb",""),"mcat",""),"magcs",""),"qaqc",""),"ccic",""),"cic",""),"csm",""),"ops",""),"pic",""),"self",""),"qa",""),"qc",""),"by",""),"sr",""))</f>
        <v>0</v>
      </c>
      <c r="BT182" s="61"/>
      <c r="BU182" s="61"/>
      <c r="BV182" s="61" t="n">
        <f aca="false">0</f>
        <v>0</v>
      </c>
      <c r="BW182" s="61"/>
      <c r="BX182" s="61"/>
      <c r="BY182" s="62" t="n">
        <f aca="false">Q182-T12EarlyH/24</f>
        <v>46309.6388888889</v>
      </c>
      <c r="BZ182" s="61" t="n">
        <f aca="false">IFERROR(IF(IF(TRIM(S182)="Link / file path",AND(LEN(TRIM(Z182))&gt;=5,SUMPRODUCT(--ISNUMBER(SEARCH({"http","www.","\\",":\",".pdf",".jpg",".jpeg",".png",".heic",".xls",".doc",".msg",".eml",".ppt",".txt",".zip"},Z182)))&gt;0),AND(ISERROR(FIND(" ",TRIM(Z182))),NOT(OR(LOWER(TRIM(Z182))=LOWER(Flights!$F$10),AND(LEFT(LOWER(TRIM(Z182)),2)="mh",(LEN(BN182)-LEN(SUBSTITUTE(BN182,"a","")))&lt;=2))),NOT(ISNUMBER(MATCH(LEFT(BN182,255),{"0000a","000a","00a","0000aa","000aa","00.00.0000","00/00/0000","00-00-0000","0000-00-00","00.00.00","00/00/00","00-00-00","0.00.0000","0/00/0000","0-00-0000"},0))),OR(AND((LEN(BN182)-LEN(SUBSTITUTE(BN182,"a","")))&gt;=1,(LEN(BN182)-LEN(SUBSTITUTE(BN182,"0","")))&gt;=2,SUMPRODUCT(--ISNUMBER(SEARCH({"a0","a-0","a_0","a/0","a.0","a#0","0a","0-a","0_a","0/a"},BN182)))&gt;0),AND((LEN(BN182)-LEN(SUBSTITUTE(BN182,"a","")))=0,(LEN(BN182)-LEN(SUBSTITUTE(BN182,"0","")))&gt;=5)))),1,0),0)</f>
        <v>0</v>
      </c>
    </row>
    <row r="183" customFormat="false" ht="91.5" hidden="false" customHeight="true" outlineLevel="0" collapsed="false">
      <c r="A183" s="57" t="s">
        <v>725</v>
      </c>
      <c r="B183" s="57" t="s">
        <v>231</v>
      </c>
      <c r="C183" s="57" t="str">
        <f aca="false">Flights!$F$10</f>
        <v>MH0002</v>
      </c>
      <c r="D183" s="58" t="n">
        <f aca="false">Flights!$D$10</f>
        <v>46310</v>
      </c>
      <c r="E183" s="57" t="str">
        <f aca="false">Flights!$G$10&amp;"-"&amp;Flights!$H$10</f>
        <v>KUL-LHR</v>
      </c>
      <c r="F183" s="57" t="str">
        <f aca="false">Flights!$K$10</f>
        <v>BC</v>
      </c>
      <c r="G183" s="57" t="s">
        <v>420</v>
      </c>
      <c r="H183" s="57" t="s">
        <v>378</v>
      </c>
      <c r="I183" s="57" t="s">
        <v>440</v>
      </c>
      <c r="J183" s="57" t="s">
        <v>441</v>
      </c>
      <c r="K183" s="67" t="s">
        <v>501</v>
      </c>
      <c r="L183" s="67" t="s">
        <v>443</v>
      </c>
      <c r="M183" s="67" t="s">
        <v>726</v>
      </c>
      <c r="N183" s="67" t="s">
        <v>444</v>
      </c>
      <c r="O183" s="67" t="s">
        <v>727</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60"/>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open",IF(AND(NOT(OR(LEN(AZ183)&lt;15,ISNUMBER(MATCH(AZ183,L_Placeholder,0)))),BK183=0,NOT(OR(LEN(AU183)&lt;2,ISNUMBER(MATCH(AU183,L_Placeholder,0)))),NOT(OR(LEN(AX183)&lt;2,ISNUMBER(MATCH(AX183,L_Placeholder,0)))),TRIM(AE183)&lt;&gt;TRIM(T183)),"N/A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missing",IF(OR(OR(LEN(AU183)&lt;2,ISNUMBER(MATCH(AU183,L_Placeholder,0))),BR183&lt;3),"INVALID – PIC missing or not a named person (a role such as QA / CSM is not a name)",IF(OR(LEN(AV183)&lt;2,ISNUMBER(MATCH(AV183,L_Placeholder,0))),"INVALID – result / assessment missing",IF(OR(OR(LEN(AW183)&lt;3,ISNUMBER(MATCH(AW183,L_Placeholder,0))),SUMPRODUCT(--ISNUMBER(SEARCH(" "&amp;L_EvidencePhrase&amp;" ",BD183)))&gt;0,BI183=1),"INVALID – evidence missing, placeholder or not yet on file",IF(ISNA(MATCH(TRIM(S183),L_EvidenceType,0)),"INVALID – choose the evidence type from the list (column S)",IF(BL183=0,"INVALID – evidence ID must be the record's ID only (e.g. SF-2210, IMG_2231, 1045521), or a link / path for links",IF(OR(OR(LEN(AX183)&lt;2,ISNUMBER(MATCH(AX183,L_Placeholder,0))),BS183&lt;3),"INVALID – verifier missing or not a named person (a role such as QA / CSM is not a name)",IF(OR(AX183=AU183,AND(LEN(AU183)&gt;=4,ISNUMBER(SEARCH(AU183,AX183))),AND(LEN(AX183)&gt;=4,ISNUMBER(SEARCH(AX183,AU183)))),"INVALID – verifier must be a different, named person (not the PIC or a role)",IF(BH183=1,"INVALID – result not yet available (awaiting / TBC)",IF(BV183=1,"INVALID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future",IF(AND(ISNUMBER(BY183),AG183&lt;BY183),IF(H183="Physical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")))/(LEN(L_PendNeg)+1))+SUMPRODUCT((LEN(BC183)-LEN(SUBSTITUTE(BC183," "&amp;L_PendPrep&amp;" "," ")))/(LEN(L_PendPrep)+1)),1,0),1)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")))/(LEN(L_PendNeg)+1))+SUMPRODUCT((LEN(BE183)-LEN(SUBSTITUTE(BE183," "&amp;L_PendPrep&amp;" "," ")))/(LEN(L_PendPrep)+1)),1,0),1)</f>
        <v>0</v>
      </c>
      <c r="BK183" s="61" t="n">
        <f aca="false">IFERROR(IF(SUMPRODUCT((LEN(BF183)-LEN(SUBSTITUTE(BF183," "&amp;L_PendStrict&amp;" "," ")))/(LEN(L_PendStrict)+1))&gt;SUMPRODUCT((LEN(BF183)-LEN(SUBSTITUTE(BF183," "&amp;L_PendNeg&amp;" "," ")))/(LEN(L_PendNeg)+1)),1,0),1)</f>
        <v>0</v>
      </c>
      <c r="BL183" s="61" t="n">
        <f aca="false">IF(ISNA(MATCH(TRIM(S183),L_EvidenceType,0)),0,BZ183)</f>
        <v>0</v>
      </c>
      <c r="BM183" s="61" t="str">
        <f aca="false">SUBSTITUTE(SUBSTITUTE(SUBSTITUTE(SUBSTITUTE(SUBSTITUTE(SUBSTITUTE(SUBSTITUTE(SUBSTITUTE(SUBSTITUTE(LOWER(Z183&amp;""),"1","0"),"2","0"),"3","0"),"4","0"),"5","0"),"6","0"),"7","0"),"8","0"),"9","0")</f>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183,"jan",""),"feb",""),"mar",""),"apr",""),"may",""),"jun",""),"jul",""),"aug",""),"sep",""),"oct",""),"nov",""),"dec",""),"hrs",""),"hr",""),"lt",""),"utc",""),"am",""),"pm",""),"rev",""),"ver",""),"b","a"),"c","a"),"d","a"),"e","a"),"f","a"),"g","a"),"h","a"),"i","a"),"j","a"),"k","a"),"l","a"),"m","a"),"n","a"),"o","a"),"p","a"),"q","a"),"r","a"),"s","a"),"t","a"),"u","a"),"v","a"),"w","a"),"x","a"),"y","a"),"z","a")</f>
        <v/>
      </c>
      <c r="BO183" s="61" t="str">
        <f aca="false">SUBSTITUTE(SUBSTITUTE(SUBSTITUTE(SUBSTITUTE(SUBSTITUTE(SUBSTITUTE(SUBSTITUTE(SUBSTITUTE(SUBSTITUTE(LOWER(W183&amp;""),"1","0"),"2","0"),"3","0"),"4","0"),"5","0"),"6","0"),"7","0"),"8","0"),"9","0")</f>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c>
      <c r="BQ183" s="61" t="n">
        <f aca="false">IFERROR(IF(AND(ISERROR(SEARCH(" mh"," "&amp;LOWER(W183))),ISNA(MATCH(LEFT(TRIM(BP183),255),{"0000a","000a","00a","0000aa","000aa","00.00.0000","00/00/0000","00-00-0000","0000-00-00","00.00.00","00/00/00","00-00-00","0.00.0000","0/00/0000","0-00-0000"},0)),OR(SUMPRODUCT(--ISNUMBER(SEARCH({"a0","a-0","a_0","a/0","a.0","a#0","0a","0-a","0_a","0/a"},BP183)))&gt;0,ISNUMBER(SEARCH("000000",BP183)))),1,0),0)</f>
        <v>0</v>
      </c>
      <c r="BR1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183,"supervisor",""),"inspector",""),"controller",""),"executive",""),"catering",""),"manager",""),"officer",""),"caterer",""),"station",""),"captain",""),"verified",""),"verifier",""),"checked",""),"senior",""),"leader",""),"cabin",""),"staff",""),"crew",""),"team",""),"duty",""),"lead",""),"head",""),"chef",""),"pasb",""),"mcat",""),"magcs",""),"qaqc",""),"ccic",""),"cic",""),"csm",""),"ops",""),"pic",""),"self",""),"qa",""),"qc",""),"by",""),"sr",""))</f>
        <v>0</v>
      </c>
      <c r="BS1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183,"supervisor",""),"inspector",""),"controller",""),"executive",""),"catering",""),"manager",""),"officer",""),"caterer",""),"station",""),"captain",""),"verified",""),"verifier",""),"checked",""),"senior",""),"leader",""),"cabin",""),"staff",""),"crew",""),"team",""),"duty",""),"lead",""),"head",""),"chef",""),"pasb",""),"mcat",""),"magcs",""),"qaqc",""),"ccic",""),"cic",""),"csm",""),"ops",""),"pic",""),"self",""),"qa",""),"qc",""),"by",""),"sr",""))</f>
        <v>0</v>
      </c>
      <c r="BT183" s="61"/>
      <c r="BU183" s="61"/>
      <c r="BV183" s="61" t="n">
        <f aca="false">0</f>
        <v>0</v>
      </c>
      <c r="BW183" s="61"/>
      <c r="BX183" s="61"/>
      <c r="BY183" s="62" t="n">
        <f aca="false">Q183-T12EarlyH/24</f>
        <v>46309.6388888889</v>
      </c>
      <c r="BZ183" s="61" t="n">
        <f aca="false">IFERROR(IF(IF(TRIM(S183)="Link / file path",AND(LEN(TRIM(Z183))&gt;=5,SUMPRODUCT(--ISNUMBER(SEARCH({"http","www.","\\",":\",".pdf",".jpg",".jpeg",".png",".heic",".xls",".doc",".msg",".eml",".ppt",".txt",".zip"},Z183)))&gt;0),AND(ISERROR(FIND(" ",TRIM(Z183))),NOT(OR(LOWER(TRIM(Z183))=LOWER(Flights!$F$10),AND(LEFT(LOWER(TRIM(Z183)),2)="mh",(LEN(BN183)-LEN(SUBSTITUTE(BN183,"a","")))&lt;=2))),NOT(ISNUMBER(MATCH(LEFT(BN183,255),{"0000a","000a","00a","0000aa","000aa","00.00.0000","00/00/0000","00-00-0000","0000-00-00","00.00.00","00/00/00","00-00-00","0.00.0000","0/00/0000","0-00-0000"},0))),OR(AND((LEN(BN183)-LEN(SUBSTITUTE(BN183,"a","")))&gt;=1,(LEN(BN183)-LEN(SUBSTITUTE(BN183,"0","")))&gt;=2,SUMPRODUCT(--ISNUMBER(SEARCH({"a0","a-0","a_0","a/0","a.0","a#0","0a","0-a","0_a","0/a"},BN183)))&gt;0),AND((LEN(BN183)-LEN(SUBSTITUTE(BN183,"a","")))=0,(LEN(BN183)-LEN(SUBSTITUTE(BN183,"0","")))&gt;=5)))),1,0),0)</f>
        <v>0</v>
      </c>
    </row>
    <row r="184" customFormat="false" ht="39.75" hidden="false" customHeight="true" outlineLevel="0" collapsed="false">
      <c r="A184" s="57" t="s">
        <v>728</v>
      </c>
      <c r="B184" s="57" t="s">
        <v>231</v>
      </c>
      <c r="C184" s="57" t="str">
        <f aca="false">Flights!$F$10</f>
        <v>MH0002</v>
      </c>
      <c r="D184" s="58" t="n">
        <f aca="false">Flights!$D$10</f>
        <v>46310</v>
      </c>
      <c r="E184" s="57" t="str">
        <f aca="false">Flights!$G$10&amp;"-"&amp;Flights!$H$10</f>
        <v>KUL-LHR</v>
      </c>
      <c r="F184" s="57" t="str">
        <f aca="false">Flights!$K$10</f>
        <v>BC</v>
      </c>
      <c r="G184" s="57" t="s">
        <v>420</v>
      </c>
      <c r="H184" s="57" t="s">
        <v>378</v>
      </c>
      <c r="I184" s="57" t="s">
        <v>440</v>
      </c>
      <c r="J184" s="57" t="s">
        <v>729</v>
      </c>
      <c r="K184" s="67" t="s">
        <v>730</v>
      </c>
      <c r="L184" s="67" t="s">
        <v>731</v>
      </c>
      <c r="M184" s="67" t="s">
        <v>187</v>
      </c>
      <c r="N184" s="67" t="s">
        <v>383</v>
      </c>
      <c r="O184" s="67" t="s">
        <v>732</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60"/>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open",IF(AND(NOT(OR(LEN(AZ184)&lt;15,ISNUMBER(MATCH(AZ184,L_Placeholder,0)))),BK184=0,NOT(OR(LEN(AU184)&lt;2,ISNUMBER(MATCH(AU184,L_Placeholder,0)))),NOT(OR(LEN(AX184)&lt;2,ISNUMBER(MATCH(AX184,L_Placeholder,0)))),TRIM(AE184)&lt;&gt;TRIM(T184)),"N/A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missing",IF(OR(OR(LEN(AU184)&lt;2,ISNUMBER(MATCH(AU184,L_Placeholder,0))),BR184&lt;3),"INVALID – PIC missing or not a named person (a role such as QA / CSM is not a name)",IF(OR(LEN(AV184)&lt;2,ISNUMBER(MATCH(AV184,L_Placeholder,0))),"INVALID – result / assessment missing",IF(OR(OR(LEN(AW184)&lt;3,ISNUMBER(MATCH(AW184,L_Placeholder,0))),SUMPRODUCT(--ISNUMBER(SEARCH(" "&amp;L_EvidencePhrase&amp;" ",BD184)))&gt;0,BI184=1),"INVALID – evidence missing, placeholder or not yet on file",IF(ISNA(MATCH(TRIM(S184),L_EvidenceType,0)),"INVALID – choose the evidence type from the list (column S)",IF(BL184=0,"INVALID – evidence ID must be the record's ID only (e.g. SF-2210, IMG_2231, 1045521), or a link / path for links",IF(OR(OR(LEN(AX184)&lt;2,ISNUMBER(MATCH(AX184,L_Placeholder,0))),BS184&lt;3),"INVALID – verifier missing or not a named person (a role such as QA / CSM is not a name)",IF(OR(AX184=AU184,AND(LEN(AU184)&gt;=4,ISNUMBER(SEARCH(AU184,AX184))),AND(LEN(AX184)&gt;=4,ISNUMBER(SEARCH(AX184,AU184)))),"INVALID – verifier must be a different, named person (not the PIC or a role)",IF(BH184=1,"INVALID – result not yet available (awaiting / TBC)",IF(BV184=1,"INVALID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future",IF(AND(ISNUMBER(BY184),AG184&lt;BY184),IF(H184="Physical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")))/(LEN(L_PendNeg)+1))+SUMPRODUCT((LEN(BC184)-LEN(SUBSTITUTE(BC184," "&amp;L_PendPrep&amp;" "," ")))/(LEN(L_PendPrep)+1)),1,0),1)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")))/(LEN(L_PendNeg)+1))+SUMPRODUCT((LEN(BE184)-LEN(SUBSTITUTE(BE184," "&amp;L_PendPrep&amp;" "," ")))/(LEN(L_PendPrep)+1)),1,0),1)</f>
        <v>0</v>
      </c>
      <c r="BK184" s="61" t="n">
        <f aca="false">IFERROR(IF(SUMPRODUCT((LEN(BF184)-LEN(SUBSTITUTE(BF184," "&amp;L_PendStrict&amp;" "," ")))/(LEN(L_PendStrict)+1))&gt;SUMPRODUCT((LEN(BF184)-LEN(SUBSTITUTE(BF184," "&amp;L_PendNeg&amp;" "," ")))/(LEN(L_PendNeg)+1)),1,0),1)</f>
        <v>0</v>
      </c>
      <c r="BL184" s="61" t="n">
        <f aca="false">IF(ISNA(MATCH(TRIM(S184),L_EvidenceType,0)),0,BZ184)</f>
        <v>0</v>
      </c>
      <c r="BM184" s="61" t="str">
        <f aca="false">SUBSTITUTE(SUBSTITUTE(SUBSTITUTE(SUBSTITUTE(SUBSTITUTE(SUBSTITUTE(SUBSTITUTE(SUBSTITUTE(SUBSTITUTE(LOWER(Z184&amp;""),"1","0"),"2","0"),"3","0"),"4","0"),"5","0"),"6","0"),"7","0"),"8","0"),"9","0")</f>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184,"jan",""),"feb",""),"mar",""),"apr",""),"may",""),"jun",""),"jul",""),"aug",""),"sep",""),"oct",""),"nov",""),"dec",""),"hrs",""),"hr",""),"lt",""),"utc",""),"am",""),"pm",""),"rev",""),"ver",""),"b","a"),"c","a"),"d","a"),"e","a"),"f","a"),"g","a"),"h","a"),"i","a"),"j","a"),"k","a"),"l","a"),"m","a"),"n","a"),"o","a"),"p","a"),"q","a"),"r","a"),"s","a"),"t","a"),"u","a"),"v","a"),"w","a"),"x","a"),"y","a"),"z","a")</f>
        <v/>
      </c>
      <c r="BO184" s="61" t="str">
        <f aca="false">SUBSTITUTE(SUBSTITUTE(SUBSTITUTE(SUBSTITUTE(SUBSTITUTE(SUBSTITUTE(SUBSTITUTE(SUBSTITUTE(SUBSTITUTE(LOWER(W184&amp;""),"1","0"),"2","0"),"3","0"),"4","0"),"5","0"),"6","0"),"7","0"),"8","0"),"9","0")</f>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c>
      <c r="BQ184" s="61" t="n">
        <f aca="false">IFERROR(IF(AND(ISERROR(SEARCH(" mh"," "&amp;LOWER(W184))),ISNA(MATCH(LEFT(TRIM(BP184),255),{"0000a","000a","00a","0000aa","000aa","00.00.0000","00/00/0000","00-00-0000","0000-00-00","00.00.00","00/00/00","00-00-00","0.00.0000","0/00/0000","0-00-0000"},0)),OR(SUMPRODUCT(--ISNUMBER(SEARCH({"a0","a-0","a_0","a/0","a.0","a#0","0a","0-a","0_a","0/a"},BP184)))&gt;0,ISNUMBER(SEARCH("000000",BP184)))),1,0),0)</f>
        <v>0</v>
      </c>
      <c r="BR1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184,"supervisor",""),"inspector",""),"controller",""),"executive",""),"catering",""),"manager",""),"officer",""),"caterer",""),"station",""),"captain",""),"verified",""),"verifier",""),"checked",""),"senior",""),"leader",""),"cabin",""),"staff",""),"crew",""),"team",""),"duty",""),"lead",""),"head",""),"chef",""),"pasb",""),"mcat",""),"magcs",""),"qaqc",""),"ccic",""),"cic",""),"csm",""),"ops",""),"pic",""),"self",""),"qa",""),"qc",""),"by",""),"sr",""))</f>
        <v>0</v>
      </c>
      <c r="BS1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184,"supervisor",""),"inspector",""),"controller",""),"executive",""),"catering",""),"manager",""),"officer",""),"caterer",""),"station",""),"captain",""),"verified",""),"verifier",""),"checked",""),"senior",""),"leader",""),"cabin",""),"staff",""),"crew",""),"team",""),"duty",""),"lead",""),"head",""),"chef",""),"pasb",""),"mcat",""),"magcs",""),"qaqc",""),"ccic",""),"cic",""),"csm",""),"ops",""),"pic",""),"self",""),"qa",""),"qc",""),"by",""),"sr",""))</f>
        <v>0</v>
      </c>
      <c r="BT184" s="61"/>
      <c r="BU184" s="61"/>
      <c r="BV184" s="61" t="n">
        <f aca="false">0</f>
        <v>0</v>
      </c>
      <c r="BW184" s="61"/>
      <c r="BX184" s="61"/>
      <c r="BY184" s="62" t="n">
        <f aca="false">Q184-T12EarlyH/24</f>
        <v>46309.6388888889</v>
      </c>
      <c r="BZ184" s="61" t="n">
        <f aca="false">IFERROR(IF(IF(TRIM(S184)="Link / file path",AND(LEN(TRIM(Z184))&gt;=5,SUMPRODUCT(--ISNUMBER(SEARCH({"http","www.","\\",":\",".pdf",".jpg",".jpeg",".png",".heic",".xls",".doc",".msg",".eml",".ppt",".txt",".zip"},Z184)))&gt;0),AND(ISERROR(FIND(" ",TRIM(Z184))),NOT(OR(LOWER(TRIM(Z184))=LOWER(Flights!$F$10),AND(LEFT(LOWER(TRIM(Z184)),2)="mh",(LEN(BN184)-LEN(SUBSTITUTE(BN184,"a","")))&lt;=2))),NOT(ISNUMBER(MATCH(LEFT(BN184,255),{"0000a","000a","00a","0000aa","000aa","00.00.0000","00/00/0000","00-00-0000","0000-00-00","00.00.00","00/00/00","00-00-00","0.00.0000","0/00/0000","0-00-0000"},0))),OR(AND((LEN(BN184)-LEN(SUBSTITUTE(BN184,"a","")))&gt;=1,(LEN(BN184)-LEN(SUBSTITUTE(BN184,"0","")))&gt;=2,SUMPRODUCT(--ISNUMBER(SEARCH({"a0","a-0","a_0","a/0","a.0","a#0","0a","0-a","0_a","0/a"},BN184)))&gt;0),AND((LEN(BN184)-LEN(SUBSTITUTE(BN184,"a","")))=0,(LEN(BN184)-LEN(SUBSTITUTE(BN184,"0","")))&gt;=5)))),1,0),0)</f>
        <v>0</v>
      </c>
    </row>
    <row r="185" customFormat="false" ht="39.75" hidden="false" customHeight="true" outlineLevel="0" collapsed="false">
      <c r="A185" s="57" t="s">
        <v>733</v>
      </c>
      <c r="B185" s="57" t="s">
        <v>231</v>
      </c>
      <c r="C185" s="57" t="str">
        <f aca="false">Flights!$F$10</f>
        <v>MH0002</v>
      </c>
      <c r="D185" s="58" t="n">
        <f aca="false">Flights!$D$10</f>
        <v>46310</v>
      </c>
      <c r="E185" s="57" t="str">
        <f aca="false">Flights!$G$10&amp;"-"&amp;Flights!$H$10</f>
        <v>KUL-LHR</v>
      </c>
      <c r="F185" s="57" t="str">
        <f aca="false">Flights!$K$10</f>
        <v>BC</v>
      </c>
      <c r="G185" s="57" t="s">
        <v>420</v>
      </c>
      <c r="H185" s="57" t="s">
        <v>378</v>
      </c>
      <c r="I185" s="57" t="s">
        <v>440</v>
      </c>
      <c r="J185" s="57" t="s">
        <v>603</v>
      </c>
      <c r="K185" s="67" t="s">
        <v>501</v>
      </c>
      <c r="L185" s="67" t="s">
        <v>734</v>
      </c>
      <c r="M185" s="67" t="s">
        <v>187</v>
      </c>
      <c r="N185" s="67" t="s">
        <v>383</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60"/>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open",IF(AND(NOT(OR(LEN(AZ185)&lt;15,ISNUMBER(MATCH(AZ185,L_Placeholder,0)))),BK185=0,NOT(OR(LEN(AU185)&lt;2,ISNUMBER(MATCH(AU185,L_Placeholder,0)))),NOT(OR(LEN(AX185)&lt;2,ISNUMBER(MATCH(AX185,L_Placeholder,0)))),TRIM(AE185)&lt;&gt;TRIM(T185)),"N/A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missing",IF(OR(OR(LEN(AU185)&lt;2,ISNUMBER(MATCH(AU185,L_Placeholder,0))),BR185&lt;3),"INVALID – PIC missing or not a named person (a role such as QA / CSM is not a name)",IF(OR(LEN(AV185)&lt;2,ISNUMBER(MATCH(AV185,L_Placeholder,0))),"INVALID – result / assessment missing",IF(OR(OR(LEN(AW185)&lt;3,ISNUMBER(MATCH(AW185,L_Placeholder,0))),SUMPRODUCT(--ISNUMBER(SEARCH(" "&amp;L_EvidencePhrase&amp;" ",BD185)))&gt;0,BI185=1),"INVALID – evidence missing, placeholder or not yet on file",IF(ISNA(MATCH(TRIM(S185),L_EvidenceType,0)),"INVALID – choose the evidence type from the list (column S)",IF(BL185=0,"INVALID – evidence ID must be the record's ID only (e.g. SF-2210, IMG_2231, 1045521), or a link / path for links",IF(OR(OR(LEN(AX185)&lt;2,ISNUMBER(MATCH(AX185,L_Placeholder,0))),BS185&lt;3),"INVALID – verifier missing or not a named person (a role such as QA / CSM is not a name)",IF(OR(AX185=AU185,AND(LEN(AU185)&gt;=4,ISNUMBER(SEARCH(AU185,AX185))),AND(LEN(AX185)&gt;=4,ISNUMBER(SEARCH(AX185,AU185)))),"INVALID – verifier must be a different, named person (not the PIC or a role)",IF(BH185=1,"INVALID – result not yet available (awaiting / TBC)",IF(BV185=1,"INVALID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future",IF(AND(ISNUMBER(BY185),AG185&lt;BY185),IF(H185="Physical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")))/(LEN(L_PendNeg)+1))+SUMPRODUCT((LEN(BC185)-LEN(SUBSTITUTE(BC185," "&amp;L_PendPrep&amp;" "," ")))/(LEN(L_PendPrep)+1)),1,0),1)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")))/(LEN(L_PendNeg)+1))+SUMPRODUCT((LEN(BE185)-LEN(SUBSTITUTE(BE185," "&amp;L_PendPrep&amp;" "," ")))/(LEN(L_PendPrep)+1)),1,0),1)</f>
        <v>0</v>
      </c>
      <c r="BK185" s="61" t="n">
        <f aca="false">IFERROR(IF(SUMPRODUCT((LEN(BF185)-LEN(SUBSTITUTE(BF185," "&amp;L_PendStrict&amp;" "," ")))/(LEN(L_PendStrict)+1))&gt;SUMPRODUCT((LEN(BF185)-LEN(SUBSTITUTE(BF185," "&amp;L_PendNeg&amp;" "," ")))/(LEN(L_PendNeg)+1)),1,0),1)</f>
        <v>0</v>
      </c>
      <c r="BL185" s="61" t="n">
        <f aca="false">IF(ISNA(MATCH(TRIM(S185),L_EvidenceType,0)),0,BZ185)</f>
        <v>0</v>
      </c>
      <c r="BM185" s="61" t="str">
        <f aca="false">SUBSTITUTE(SUBSTITUTE(SUBSTITUTE(SUBSTITUTE(SUBSTITUTE(SUBSTITUTE(SUBSTITUTE(SUBSTITUTE(SUBSTITUTE(LOWER(Z185&amp;""),"1","0"),"2","0"),"3","0"),"4","0"),"5","0"),"6","0"),"7","0"),"8","0"),"9","0")</f>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185,"jan",""),"feb",""),"mar",""),"apr",""),"may",""),"jun",""),"jul",""),"aug",""),"sep",""),"oct",""),"nov",""),"dec",""),"hrs",""),"hr",""),"lt",""),"utc",""),"am",""),"pm",""),"rev",""),"ver",""),"b","a"),"c","a"),"d","a"),"e","a"),"f","a"),"g","a"),"h","a"),"i","a"),"j","a"),"k","a"),"l","a"),"m","a"),"n","a"),"o","a"),"p","a"),"q","a"),"r","a"),"s","a"),"t","a"),"u","a"),"v","a"),"w","a"),"x","a"),"y","a"),"z","a")</f>
        <v/>
      </c>
      <c r="BO185" s="61" t="str">
        <f aca="false">SUBSTITUTE(SUBSTITUTE(SUBSTITUTE(SUBSTITUTE(SUBSTITUTE(SUBSTITUTE(SUBSTITUTE(SUBSTITUTE(SUBSTITUTE(LOWER(W185&amp;""),"1","0"),"2","0"),"3","0"),"4","0"),"5","0"),"6","0"),"7","0"),"8","0"),"9","0")</f>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c>
      <c r="BQ185" s="61" t="n">
        <f aca="false">IFERROR(IF(AND(ISERROR(SEARCH(" mh"," "&amp;LOWER(W185))),ISNA(MATCH(LEFT(TRIM(BP185),255),{"0000a","000a","00a","0000aa","000aa","00.00.0000","00/00/0000","00-00-0000","0000-00-00","00.00.00","00/00/00","00-00-00","0.00.0000","0/00/0000","0-00-0000"},0)),OR(SUMPRODUCT(--ISNUMBER(SEARCH({"a0","a-0","a_0","a/0","a.0","a#0","0a","0-a","0_a","0/a"},BP185)))&gt;0,ISNUMBER(SEARCH("000000",BP185)))),1,0),0)</f>
        <v>0</v>
      </c>
      <c r="BR1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185,"supervisor",""),"inspector",""),"controller",""),"executive",""),"catering",""),"manager",""),"officer",""),"caterer",""),"station",""),"captain",""),"verified",""),"verifier",""),"checked",""),"senior",""),"leader",""),"cabin",""),"staff",""),"crew",""),"team",""),"duty",""),"lead",""),"head",""),"chef",""),"pasb",""),"mcat",""),"magcs",""),"qaqc",""),"ccic",""),"cic",""),"csm",""),"ops",""),"pic",""),"self",""),"qa",""),"qc",""),"by",""),"sr",""))</f>
        <v>0</v>
      </c>
      <c r="BS1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185,"supervisor",""),"inspector",""),"controller",""),"executive",""),"catering",""),"manager",""),"officer",""),"caterer",""),"station",""),"captain",""),"verified",""),"verifier",""),"checked",""),"senior",""),"leader",""),"cabin",""),"staff",""),"crew",""),"team",""),"duty",""),"lead",""),"head",""),"chef",""),"pasb",""),"mcat",""),"magcs",""),"qaqc",""),"ccic",""),"cic",""),"csm",""),"ops",""),"pic",""),"self",""),"qa",""),"qc",""),"by",""),"sr",""))</f>
        <v>0</v>
      </c>
      <c r="BT185" s="61"/>
      <c r="BU185" s="61"/>
      <c r="BV185" s="61" t="n">
        <f aca="false">0</f>
        <v>0</v>
      </c>
      <c r="BW185" s="61"/>
      <c r="BX185" s="61"/>
      <c r="BY185" s="62" t="n">
        <f aca="false">Q185-T12EarlyH/24</f>
        <v>46309.6388888889</v>
      </c>
      <c r="BZ185" s="61" t="n">
        <f aca="false">IFERROR(IF(IF(TRIM(S185)="Link / file path",AND(LEN(TRIM(Z185))&gt;=5,SUMPRODUCT(--ISNUMBER(SEARCH({"http","www.","\\",":\",".pdf",".jpg",".jpeg",".png",".heic",".xls",".doc",".msg",".eml",".ppt",".txt",".zip"},Z185)))&gt;0),AND(ISERROR(FIND(" ",TRIM(Z185))),NOT(OR(LOWER(TRIM(Z185))=LOWER(Flights!$F$10),AND(LEFT(LOWER(TRIM(Z185)),2)="mh",(LEN(BN185)-LEN(SUBSTITUTE(BN185,"a","")))&lt;=2))),NOT(ISNUMBER(MATCH(LEFT(BN185,255),{"0000a","000a","00a","0000aa","000aa","00.00.0000","00/00/0000","00-00-0000","0000-00-00","00.00.00","00/00/00","00-00-00","0.00.0000","0/00/0000","0-00-0000"},0))),OR(AND((LEN(BN185)-LEN(SUBSTITUTE(BN185,"a","")))&gt;=1,(LEN(BN185)-LEN(SUBSTITUTE(BN185,"0","")))&gt;=2,SUMPRODUCT(--ISNUMBER(SEARCH({"a0","a-0","a_0","a/0","a.0","a#0","0a","0-a","0_a","0/a"},BN185)))&gt;0),AND((LEN(BN185)-LEN(SUBSTITUTE(BN185,"a","")))=0,(LEN(BN185)-LEN(SUBSTITUTE(BN185,"0","")))&gt;=5)))),1,0),0)</f>
        <v>0</v>
      </c>
    </row>
    <row r="186" customFormat="false" ht="41.25" hidden="false" customHeight="true" outlineLevel="0" collapsed="false">
      <c r="A186" s="57" t="s">
        <v>735</v>
      </c>
      <c r="B186" s="57" t="s">
        <v>231</v>
      </c>
      <c r="C186" s="57" t="str">
        <f aca="false">Flights!$F$10</f>
        <v>MH0002</v>
      </c>
      <c r="D186" s="58" t="n">
        <f aca="false">Flights!$D$10</f>
        <v>46310</v>
      </c>
      <c r="E186" s="57" t="str">
        <f aca="false">Flights!$G$10&amp;"-"&amp;Flights!$H$10</f>
        <v>KUL-LHR</v>
      </c>
      <c r="F186" s="57" t="str">
        <f aca="false">Flights!$K$10</f>
        <v>BC</v>
      </c>
      <c r="G186" s="57" t="s">
        <v>420</v>
      </c>
      <c r="H186" s="57" t="s">
        <v>378</v>
      </c>
      <c r="I186" s="57" t="s">
        <v>499</v>
      </c>
      <c r="J186" s="57" t="s">
        <v>500</v>
      </c>
      <c r="K186" s="67" t="s">
        <v>501</v>
      </c>
      <c r="L186" s="67" t="s">
        <v>736</v>
      </c>
      <c r="M186" s="67" t="s">
        <v>451</v>
      </c>
      <c r="N186" s="67" t="s">
        <v>383</v>
      </c>
      <c r="O186" s="67" t="s">
        <v>503</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60"/>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open",IF(AND(NOT(OR(LEN(AZ186)&lt;15,ISNUMBER(MATCH(AZ186,L_Placeholder,0)))),BK186=0,NOT(OR(LEN(AU186)&lt;2,ISNUMBER(MATCH(AU186,L_Placeholder,0)))),NOT(OR(LEN(AX186)&lt;2,ISNUMBER(MATCH(AX186,L_Placeholder,0)))),TRIM(AE186)&lt;&gt;TRIM(T186)),"N/A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missing",IF(OR(OR(LEN(AU186)&lt;2,ISNUMBER(MATCH(AU186,L_Placeholder,0))),BR186&lt;3),"INVALID – PIC missing or not a named person (a role such as QA / CSM is not a name)",IF(OR(LEN(AV186)&lt;2,ISNUMBER(MATCH(AV186,L_Placeholder,0))),"INVALID – result / assessment missing",IF(OR(OR(LEN(AW186)&lt;3,ISNUMBER(MATCH(AW186,L_Placeholder,0))),SUMPRODUCT(--ISNUMBER(SEARCH(" "&amp;L_EvidencePhrase&amp;" ",BD186)))&gt;0,BI186=1),"INVALID – evidence missing, placeholder or not yet on file",IF(ISNA(MATCH(TRIM(S186),L_EvidenceType,0)),"INVALID – choose the evidence type from the list (column S)",IF(BL186=0,"INVALID – evidence ID must be the record's ID only (e.g. SF-2210, IMG_2231, 1045521), or a link / path for links",IF(OR(OR(LEN(AX186)&lt;2,ISNUMBER(MATCH(AX186,L_Placeholder,0))),BS186&lt;3),"INVALID – verifier missing or not a named person (a role such as QA / CSM is not a name)",IF(OR(AX186=AU186,AND(LEN(AU186)&gt;=4,ISNUMBER(SEARCH(AU186,AX186))),AND(LEN(AX186)&gt;=4,ISNUMBER(SEARCH(AX186,AU186)))),"INVALID – verifier must be a different, named person (not the PIC or a role)",IF(BH186=1,"INVALID – result not yet available (awaiting / TBC)",IF(BV186=1,"INVALID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future",IF(AND(ISNUMBER(BY186),AG186&lt;BY186),IF(H186="Physical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t="n">
        <f aca="false">IF(ISNA(MATCH(TRIM(S186),L_EvidenceType,0)),0,BZ186)</f>
        <v>0</v>
      </c>
      <c r="BM186" s="61" t="str">
        <f aca="false">SUBSTITUTE(SUBSTITUTE(SUBSTITUTE(SUBSTITUTE(SUBSTITUTE(SUBSTITUTE(SUBSTITUTE(SUBSTITUTE(SUBSTITUTE(LOWER(Z186&amp;""),"1","0"),"2","0"),"3","0"),"4","0"),"5","0"),"6","0"),"7","0"),"8","0"),"9","0")</f>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186,"jan",""),"feb",""),"mar",""),"apr",""),"may",""),"jun",""),"jul",""),"aug",""),"sep",""),"oct",""),"nov",""),"dec",""),"hrs",""),"hr",""),"lt",""),"utc",""),"am",""),"pm",""),"rev",""),"ver",""),"b","a"),"c","a"),"d","a"),"e","a"),"f","a"),"g","a"),"h","a"),"i","a"),"j","a"),"k","a"),"l","a"),"m","a"),"n","a"),"o","a"),"p","a"),"q","a"),"r","a"),"s","a"),"t","a"),"u","a"),"v","a"),"w","a"),"x","a"),"y","a"),"z","a")</f>
        <v/>
      </c>
      <c r="BO186" s="61" t="str">
        <f aca="false">SUBSTITUTE(SUBSTITUTE(SUBSTITUTE(SUBSTITUTE(SUBSTITUTE(SUBSTITUTE(SUBSTITUTE(SUBSTITUTE(SUBSTITUTE(LOWER(W186&amp;""),"1","0"),"2","0"),"3","0"),"4","0"),"5","0"),"6","0"),"7","0"),"8","0"),"9","0")</f>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c>
      <c r="BQ186" s="61" t="n">
        <f aca="false">IFERROR(IF(AND(ISERROR(SEARCH(" mh"," "&amp;LOWER(W186))),ISNA(MATCH(LEFT(TRIM(BP186),255),{"0000a","000a","00a","0000aa","000aa","00.00.0000","00/00/0000","00-00-0000","0000-00-00","00.00.00","00/00/00","00-00-00","0.00.0000","0/00/0000","0-00-0000"},0)),OR(SUMPRODUCT(--ISNUMBER(SEARCH({"a0","a-0","a_0","a/0","a.0","a#0","0a","0-a","0_a","0/a"},BP186)))&gt;0,ISNUMBER(SEARCH("000000",BP186)))),1,0),0)</f>
        <v>0</v>
      </c>
      <c r="BR1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186,"supervisor",""),"inspector",""),"controller",""),"executive",""),"catering",""),"manager",""),"officer",""),"caterer",""),"station",""),"captain",""),"verified",""),"verifier",""),"checked",""),"senior",""),"leader",""),"cabin",""),"staff",""),"crew",""),"team",""),"duty",""),"lead",""),"head",""),"chef",""),"pasb",""),"mcat",""),"magcs",""),"qaqc",""),"ccic",""),"cic",""),"csm",""),"ops",""),"pic",""),"self",""),"qa",""),"qc",""),"by",""),"sr",""))</f>
        <v>0</v>
      </c>
      <c r="BS1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186,"supervisor",""),"inspector",""),"controller",""),"executive",""),"catering",""),"manager",""),"officer",""),"caterer",""),"station",""),"captain",""),"verified",""),"verifier",""),"checked",""),"senior",""),"leader",""),"cabin",""),"staff",""),"crew",""),"team",""),"duty",""),"lead",""),"head",""),"chef",""),"pasb",""),"mcat",""),"magcs",""),"qaqc",""),"ccic",""),"cic",""),"csm",""),"ops",""),"pic",""),"self",""),"qa",""),"qc",""),"by",""),"sr",""))</f>
        <v>0</v>
      </c>
      <c r="BT186" s="61"/>
      <c r="BU186" s="61"/>
      <c r="BV186" s="61" t="n">
        <f aca="false">0</f>
        <v>0</v>
      </c>
      <c r="BW186" s="61"/>
      <c r="BX186" s="61"/>
      <c r="BY186" s="62" t="n">
        <f aca="false">Q186-T12EarlyH/24</f>
        <v>46309.6388888889</v>
      </c>
      <c r="BZ186" s="61" t="n">
        <f aca="false">IFERROR(IF(IF(TRIM(S186)="Link / file path",AND(LEN(TRIM(Z186))&gt;=5,SUMPRODUCT(--ISNUMBER(SEARCH({"http","www.","\\",":\",".pdf",".jpg",".jpeg",".png",".heic",".xls",".doc",".msg",".eml",".ppt",".txt",".zip"},Z186)))&gt;0),AND(ISERROR(FIND(" ",TRIM(Z186))),NOT(OR(LOWER(TRIM(Z186))=LOWER(Flights!$F$10),AND(LEFT(LOWER(TRIM(Z186)),2)="mh",(LEN(BN186)-LEN(SUBSTITUTE(BN186,"a","")))&lt;=2))),NOT(ISNUMBER(MATCH(LEFT(BN186,255),{"0000a","000a","00a","0000aa","000aa","00.00.0000","00/00/0000","00-00-0000","0000-00-00","00.00.00","00/00/00","00-00-00","0.00.0000","0/00/0000","0-00-0000"},0))),OR(AND((LEN(BN186)-LEN(SUBSTITUTE(BN186,"a","")))&gt;=1,(LEN(BN186)-LEN(SUBSTITUTE(BN186,"0","")))&gt;=2,SUMPRODUCT(--ISNUMBER(SEARCH({"a0","a-0","a_0","a/0","a.0","a#0","0a","0-a","0_a","0/a"},BN186)))&gt;0),AND((LEN(BN186)-LEN(SUBSTITUTE(BN186,"a","")))=0,(LEN(BN186)-LEN(SUBSTITUTE(BN186,"0","")))&gt;=5)))),1,0),0)</f>
        <v>0</v>
      </c>
    </row>
    <row r="187" customFormat="false" ht="41.25" hidden="false" customHeight="true" outlineLevel="0" collapsed="false">
      <c r="A187" s="57" t="s">
        <v>737</v>
      </c>
      <c r="B187" s="57" t="s">
        <v>231</v>
      </c>
      <c r="C187" s="57" t="str">
        <f aca="false">Flights!$F$10</f>
        <v>MH0002</v>
      </c>
      <c r="D187" s="58" t="n">
        <f aca="false">Flights!$D$10</f>
        <v>46310</v>
      </c>
      <c r="E187" s="57" t="str">
        <f aca="false">Flights!$G$10&amp;"-"&amp;Flights!$H$10</f>
        <v>KUL-LHR</v>
      </c>
      <c r="F187" s="57" t="str">
        <f aca="false">Flights!$K$10</f>
        <v>BC</v>
      </c>
      <c r="G187" s="57" t="s">
        <v>420</v>
      </c>
      <c r="H187" s="57" t="s">
        <v>378</v>
      </c>
      <c r="I187" s="57" t="s">
        <v>499</v>
      </c>
      <c r="J187" s="57" t="s">
        <v>505</v>
      </c>
      <c r="K187" s="67" t="s">
        <v>501</v>
      </c>
      <c r="L187" s="67" t="s">
        <v>738</v>
      </c>
      <c r="M187" s="67" t="s">
        <v>451</v>
      </c>
      <c r="N187" s="67" t="s">
        <v>383</v>
      </c>
      <c r="O187" s="67" t="s">
        <v>503</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60"/>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open",IF(AND(NOT(OR(LEN(AZ187)&lt;15,ISNUMBER(MATCH(AZ187,L_Placeholder,0)))),BK187=0,NOT(OR(LEN(AU187)&lt;2,ISNUMBER(MATCH(AU187,L_Placeholder,0)))),NOT(OR(LEN(AX187)&lt;2,ISNUMBER(MATCH(AX187,L_Placeholder,0)))),TRIM(AE187)&lt;&gt;TRIM(T187)),"N/A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missing",IF(OR(OR(LEN(AU187)&lt;2,ISNUMBER(MATCH(AU187,L_Placeholder,0))),BR187&lt;3),"INVALID – PIC missing or not a named person (a role such as QA / CSM is not a name)",IF(OR(LEN(AV187)&lt;2,ISNUMBER(MATCH(AV187,L_Placeholder,0))),"INVALID – result / assessment missing",IF(OR(OR(LEN(AW187)&lt;3,ISNUMBER(MATCH(AW187,L_Placeholder,0))),SUMPRODUCT(--ISNUMBER(SEARCH(" "&amp;L_EvidencePhrase&amp;" ",BD187)))&gt;0,BI187=1),"INVALID – evidence missing, placeholder or not yet on file",IF(ISNA(MATCH(TRIM(S187),L_EvidenceType,0)),"INVALID – choose the evidence type from the list (column S)",IF(BL187=0,"INVALID – evidence ID must be the record's ID only (e.g. SF-2210, IMG_2231, 1045521), or a link / path for links",IF(OR(OR(LEN(AX187)&lt;2,ISNUMBER(MATCH(AX187,L_Placeholder,0))),BS187&lt;3),"INVALID – verifier missing or not a named person (a role such as QA / CSM is not a name)",IF(OR(AX187=AU187,AND(LEN(AU187)&gt;=4,ISNUMBER(SEARCH(AU187,AX187))),AND(LEN(AX187)&gt;=4,ISNUMBER(SEARCH(AX187,AU187)))),"INVALID – verifier must be a different, named person (not the PIC or a role)",IF(BH187=1,"INVALID – result not yet available (awaiting / TBC)",IF(BV187=1,"INVALID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future",IF(AND(ISNUMBER(BY187),AG187&lt;BY187),IF(H187="Physical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t="n">
        <f aca="false">IF(ISNA(MATCH(TRIM(S187),L_EvidenceType,0)),0,BZ187)</f>
        <v>0</v>
      </c>
      <c r="BM187" s="61" t="str">
        <f aca="false">SUBSTITUTE(SUBSTITUTE(SUBSTITUTE(SUBSTITUTE(SUBSTITUTE(SUBSTITUTE(SUBSTITUTE(SUBSTITUTE(SUBSTITUTE(LOWER(Z187&amp;""),"1","0"),"2","0"),"3","0"),"4","0"),"5","0"),"6","0"),"7","0"),"8","0"),"9","0")</f>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187,"jan",""),"feb",""),"mar",""),"apr",""),"may",""),"jun",""),"jul",""),"aug",""),"sep",""),"oct",""),"nov",""),"dec",""),"hrs",""),"hr",""),"lt",""),"utc",""),"am",""),"pm",""),"rev",""),"ver",""),"b","a"),"c","a"),"d","a"),"e","a"),"f","a"),"g","a"),"h","a"),"i","a"),"j","a"),"k","a"),"l","a"),"m","a"),"n","a"),"o","a"),"p","a"),"q","a"),"r","a"),"s","a"),"t","a"),"u","a"),"v","a"),"w","a"),"x","a"),"y","a"),"z","a")</f>
        <v/>
      </c>
      <c r="BO187" s="61" t="str">
        <f aca="false">SUBSTITUTE(SUBSTITUTE(SUBSTITUTE(SUBSTITUTE(SUBSTITUTE(SUBSTITUTE(SUBSTITUTE(SUBSTITUTE(SUBSTITUTE(LOWER(W187&amp;""),"1","0"),"2","0"),"3","0"),"4","0"),"5","0"),"6","0"),"7","0"),"8","0"),"9","0")</f>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c>
      <c r="BQ187" s="61" t="n">
        <f aca="false">IFERROR(IF(AND(ISERROR(SEARCH(" mh"," "&amp;LOWER(W187))),ISNA(MATCH(LEFT(TRIM(BP187),255),{"0000a","000a","00a","0000aa","000aa","00.00.0000","00/00/0000","00-00-0000","0000-00-00","00.00.00","00/00/00","00-00-00","0.00.0000","0/00/0000","0-00-0000"},0)),OR(SUMPRODUCT(--ISNUMBER(SEARCH({"a0","a-0","a_0","a/0","a.0","a#0","0a","0-a","0_a","0/a"},BP187)))&gt;0,ISNUMBER(SEARCH("000000",BP187)))),1,0),0)</f>
        <v>0</v>
      </c>
      <c r="BR1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187,"supervisor",""),"inspector",""),"controller",""),"executive",""),"catering",""),"manager",""),"officer",""),"caterer",""),"station",""),"captain",""),"verified",""),"verifier",""),"checked",""),"senior",""),"leader",""),"cabin",""),"staff",""),"crew",""),"team",""),"duty",""),"lead",""),"head",""),"chef",""),"pasb",""),"mcat",""),"magcs",""),"qaqc",""),"ccic",""),"cic",""),"csm",""),"ops",""),"pic",""),"self",""),"qa",""),"qc",""),"by",""),"sr",""))</f>
        <v>0</v>
      </c>
      <c r="BS1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187,"supervisor",""),"inspector",""),"controller",""),"executive",""),"catering",""),"manager",""),"officer",""),"caterer",""),"station",""),"captain",""),"verified",""),"verifier",""),"checked",""),"senior",""),"leader",""),"cabin",""),"staff",""),"crew",""),"team",""),"duty",""),"lead",""),"head",""),"chef",""),"pasb",""),"mcat",""),"magcs",""),"qaqc",""),"ccic",""),"cic",""),"csm",""),"ops",""),"pic",""),"self",""),"qa",""),"qc",""),"by",""),"sr",""))</f>
        <v>0</v>
      </c>
      <c r="BT187" s="61"/>
      <c r="BU187" s="61"/>
      <c r="BV187" s="61" t="n">
        <f aca="false">0</f>
        <v>0</v>
      </c>
      <c r="BW187" s="61"/>
      <c r="BX187" s="61"/>
      <c r="BY187" s="62" t="n">
        <f aca="false">Q187-T12EarlyH/24</f>
        <v>46309.6388888889</v>
      </c>
      <c r="BZ187" s="61" t="n">
        <f aca="false">IFERROR(IF(IF(TRIM(S187)="Link / file path",AND(LEN(TRIM(Z187))&gt;=5,SUMPRODUCT(--ISNUMBER(SEARCH({"http","www.","\\",":\",".pdf",".jpg",".jpeg",".png",".heic",".xls",".doc",".msg",".eml",".ppt",".txt",".zip"},Z187)))&gt;0),AND(ISERROR(FIND(" ",TRIM(Z187))),NOT(OR(LOWER(TRIM(Z187))=LOWER(Flights!$F$10),AND(LEFT(LOWER(TRIM(Z187)),2)="mh",(LEN(BN187)-LEN(SUBSTITUTE(BN187,"a","")))&lt;=2))),NOT(ISNUMBER(MATCH(LEFT(BN187,255),{"0000a","000a","00a","0000aa","000aa","00.00.0000","00/00/0000","00-00-0000","0000-00-00","00.00.00","00/00/00","00-00-00","0.00.0000","0/00/0000","0-00-0000"},0))),OR(AND((LEN(BN187)-LEN(SUBSTITUTE(BN187,"a","")))&gt;=1,(LEN(BN187)-LEN(SUBSTITUTE(BN187,"0","")))&gt;=2,SUMPRODUCT(--ISNUMBER(SEARCH({"a0","a-0","a_0","a/0","a.0","a#0","0a","0-a","0_a","0/a"},BN187)))&gt;0),AND((LEN(BN187)-LEN(SUBSTITUTE(BN187,"a","")))=0,(LEN(BN187)-LEN(SUBSTITUTE(BN187,"0","")))&gt;=5)))),1,0),0)</f>
        <v>0</v>
      </c>
    </row>
    <row r="188" customFormat="false" ht="41.25" hidden="false" customHeight="true" outlineLevel="0" collapsed="false">
      <c r="A188" s="57" t="s">
        <v>739</v>
      </c>
      <c r="B188" s="57" t="s">
        <v>231</v>
      </c>
      <c r="C188" s="57" t="str">
        <f aca="false">Flights!$F$10</f>
        <v>MH0002</v>
      </c>
      <c r="D188" s="58" t="n">
        <f aca="false">Flights!$D$10</f>
        <v>46310</v>
      </c>
      <c r="E188" s="57" t="str">
        <f aca="false">Flights!$G$10&amp;"-"&amp;Flights!$H$10</f>
        <v>KUL-LHR</v>
      </c>
      <c r="F188" s="57" t="str">
        <f aca="false">Flights!$K$10</f>
        <v>BC</v>
      </c>
      <c r="G188" s="57" t="s">
        <v>420</v>
      </c>
      <c r="H188" s="57" t="s">
        <v>378</v>
      </c>
      <c r="I188" s="57" t="s">
        <v>499</v>
      </c>
      <c r="J188" s="57" t="s">
        <v>508</v>
      </c>
      <c r="K188" s="67" t="s">
        <v>501</v>
      </c>
      <c r="L188" s="67" t="s">
        <v>740</v>
      </c>
      <c r="M188" s="67" t="s">
        <v>451</v>
      </c>
      <c r="N188" s="67" t="s">
        <v>383</v>
      </c>
      <c r="O188" s="67" t="s">
        <v>503</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60"/>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open",IF(AND(NOT(OR(LEN(AZ188)&lt;15,ISNUMBER(MATCH(AZ188,L_Placeholder,0)))),BK188=0,NOT(OR(LEN(AU188)&lt;2,ISNUMBER(MATCH(AU188,L_Placeholder,0)))),NOT(OR(LEN(AX188)&lt;2,ISNUMBER(MATCH(AX188,L_Placeholder,0)))),TRIM(AE188)&lt;&gt;TRIM(T188)),"N/A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missing",IF(OR(OR(LEN(AU188)&lt;2,ISNUMBER(MATCH(AU188,L_Placeholder,0))),BR188&lt;3),"INVALID – PIC missing or not a named person (a role such as QA / CSM is not a name)",IF(OR(LEN(AV188)&lt;2,ISNUMBER(MATCH(AV188,L_Placeholder,0))),"INVALID – result / assessment missing",IF(OR(OR(LEN(AW188)&lt;3,ISNUMBER(MATCH(AW188,L_Placeholder,0))),SUMPRODUCT(--ISNUMBER(SEARCH(" "&amp;L_EvidencePhrase&amp;" ",BD188)))&gt;0,BI188=1),"INVALID – evidence missing, placeholder or not yet on file",IF(ISNA(MATCH(TRIM(S188),L_EvidenceType,0)),"INVALID – choose the evidence type from the list (column S)",IF(BL188=0,"INVALID – evidence ID must be the record's ID only (e.g. SF-2210, IMG_2231, 1045521), or a link / path for links",IF(OR(OR(LEN(AX188)&lt;2,ISNUMBER(MATCH(AX188,L_Placeholder,0))),BS188&lt;3),"INVALID – verifier missing or not a named person (a role such as QA / CSM is not a name)",IF(OR(AX188=AU188,AND(LEN(AU188)&gt;=4,ISNUMBER(SEARCH(AU188,AX188))),AND(LEN(AX188)&gt;=4,ISNUMBER(SEARCH(AX188,AU188)))),"INVALID – verifier must be a different, named person (not the PIC or a role)",IF(BH188=1,"INVALID – result not yet available (awaiting / TBC)",IF(BV188=1,"INVALID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future",IF(AND(ISNUMBER(BY188),AG188&lt;BY188),IF(H188="Physical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t="n">
        <f aca="false">IF(ISNA(MATCH(TRIM(S188),L_EvidenceType,0)),0,BZ188)</f>
        <v>0</v>
      </c>
      <c r="BM188" s="61" t="str">
        <f aca="false">SUBSTITUTE(SUBSTITUTE(SUBSTITUTE(SUBSTITUTE(SUBSTITUTE(SUBSTITUTE(SUBSTITUTE(SUBSTITUTE(SUBSTITUTE(LOWER(Z188&amp;""),"1","0"),"2","0"),"3","0"),"4","0"),"5","0"),"6","0"),"7","0"),"8","0"),"9","0")</f>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188,"jan",""),"feb",""),"mar",""),"apr",""),"may",""),"jun",""),"jul",""),"aug",""),"sep",""),"oct",""),"nov",""),"dec",""),"hrs",""),"hr",""),"lt",""),"utc",""),"am",""),"pm",""),"rev",""),"ver",""),"b","a"),"c","a"),"d","a"),"e","a"),"f","a"),"g","a"),"h","a"),"i","a"),"j","a"),"k","a"),"l","a"),"m","a"),"n","a"),"o","a"),"p","a"),"q","a"),"r","a"),"s","a"),"t","a"),"u","a"),"v","a"),"w","a"),"x","a"),"y","a"),"z","a")</f>
        <v/>
      </c>
      <c r="BO188" s="61" t="str">
        <f aca="false">SUBSTITUTE(SUBSTITUTE(SUBSTITUTE(SUBSTITUTE(SUBSTITUTE(SUBSTITUTE(SUBSTITUTE(SUBSTITUTE(SUBSTITUTE(LOWER(W188&amp;""),"1","0"),"2","0"),"3","0"),"4","0"),"5","0"),"6","0"),"7","0"),"8","0"),"9","0")</f>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c>
      <c r="BQ188" s="61" t="n">
        <f aca="false">IFERROR(IF(AND(ISERROR(SEARCH(" mh"," "&amp;LOWER(W188))),ISNA(MATCH(LEFT(TRIM(BP188),255),{"0000a","000a","00a","0000aa","000aa","00.00.0000","00/00/0000","00-00-0000","0000-00-00","00.00.00","00/00/00","00-00-00","0.00.0000","0/00/0000","0-00-0000"},0)),OR(SUMPRODUCT(--ISNUMBER(SEARCH({"a0","a-0","a_0","a/0","a.0","a#0","0a","0-a","0_a","0/a"},BP188)))&gt;0,ISNUMBER(SEARCH("000000",BP188)))),1,0),0)</f>
        <v>0</v>
      </c>
      <c r="BR1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188,"supervisor",""),"inspector",""),"controller",""),"executive",""),"catering",""),"manager",""),"officer",""),"caterer",""),"station",""),"captain",""),"verified",""),"verifier",""),"checked",""),"senior",""),"leader",""),"cabin",""),"staff",""),"crew",""),"team",""),"duty",""),"lead",""),"head",""),"chef",""),"pasb",""),"mcat",""),"magcs",""),"qaqc",""),"ccic",""),"cic",""),"csm",""),"ops",""),"pic",""),"self",""),"qa",""),"qc",""),"by",""),"sr",""))</f>
        <v>0</v>
      </c>
      <c r="BS1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188,"supervisor",""),"inspector",""),"controller",""),"executive",""),"catering",""),"manager",""),"officer",""),"caterer",""),"station",""),"captain",""),"verified",""),"verifier",""),"checked",""),"senior",""),"leader",""),"cabin",""),"staff",""),"crew",""),"team",""),"duty",""),"lead",""),"head",""),"chef",""),"pasb",""),"mcat",""),"magcs",""),"qaqc",""),"ccic",""),"cic",""),"csm",""),"ops",""),"pic",""),"self",""),"qa",""),"qc",""),"by",""),"sr",""))</f>
        <v>0</v>
      </c>
      <c r="BT188" s="61"/>
      <c r="BU188" s="61"/>
      <c r="BV188" s="61" t="n">
        <f aca="false">0</f>
        <v>0</v>
      </c>
      <c r="BW188" s="61"/>
      <c r="BX188" s="61"/>
      <c r="BY188" s="62" t="n">
        <f aca="false">Q188-T12EarlyH/24</f>
        <v>46309.6388888889</v>
      </c>
      <c r="BZ188" s="61" t="n">
        <f aca="false">IFERROR(IF(IF(TRIM(S188)="Link / file path",AND(LEN(TRIM(Z188))&gt;=5,SUMPRODUCT(--ISNUMBER(SEARCH({"http","www.","\\",":\",".pdf",".jpg",".jpeg",".png",".heic",".xls",".doc",".msg",".eml",".ppt",".txt",".zip"},Z188)))&gt;0),AND(ISERROR(FIND(" ",TRIM(Z188))),NOT(OR(LOWER(TRIM(Z188))=LOWER(Flights!$F$10),AND(LEFT(LOWER(TRIM(Z188)),2)="mh",(LEN(BN188)-LEN(SUBSTITUTE(BN188,"a","")))&lt;=2))),NOT(ISNUMBER(MATCH(LEFT(BN188,255),{"0000a","000a","00a","0000aa","000aa","00.00.0000","00/00/0000","00-00-0000","0000-00-00","00.00.00","00/00/00","00-00-00","0.00.0000","0/00/0000","0-00-0000"},0))),OR(AND((LEN(BN188)-LEN(SUBSTITUTE(BN188,"a","")))&gt;=1,(LEN(BN188)-LEN(SUBSTITUTE(BN188,"0","")))&gt;=2,SUMPRODUCT(--ISNUMBER(SEARCH({"a0","a-0","a_0","a/0","a.0","a#0","0a","0-a","0_a","0/a"},BN188)))&gt;0),AND((LEN(BN188)-LEN(SUBSTITUTE(BN188,"a","")))=0,(LEN(BN188)-LEN(SUBSTITUTE(BN188,"0","")))&gt;=5)))),1,0),0)</f>
        <v>0</v>
      </c>
    </row>
    <row r="189" customFormat="false" ht="41.25" hidden="false" customHeight="true" outlineLevel="0" collapsed="false">
      <c r="A189" s="57" t="s">
        <v>741</v>
      </c>
      <c r="B189" s="57" t="s">
        <v>231</v>
      </c>
      <c r="C189" s="57" t="str">
        <f aca="false">Flights!$F$10</f>
        <v>MH0002</v>
      </c>
      <c r="D189" s="58" t="n">
        <f aca="false">Flights!$D$10</f>
        <v>46310</v>
      </c>
      <c r="E189" s="57" t="str">
        <f aca="false">Flights!$G$10&amp;"-"&amp;Flights!$H$10</f>
        <v>KUL-LHR</v>
      </c>
      <c r="F189" s="57" t="str">
        <f aca="false">Flights!$K$10</f>
        <v>BC</v>
      </c>
      <c r="G189" s="57" t="s">
        <v>420</v>
      </c>
      <c r="H189" s="57" t="s">
        <v>378</v>
      </c>
      <c r="I189" s="57" t="s">
        <v>499</v>
      </c>
      <c r="J189" s="57" t="s">
        <v>511</v>
      </c>
      <c r="K189" s="67" t="s">
        <v>501</v>
      </c>
      <c r="L189" s="67" t="s">
        <v>742</v>
      </c>
      <c r="M189" s="67" t="s">
        <v>451</v>
      </c>
      <c r="N189" s="67" t="s">
        <v>383</v>
      </c>
      <c r="O189" s="67" t="s">
        <v>503</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60"/>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open",IF(AND(NOT(OR(LEN(AZ189)&lt;15,ISNUMBER(MATCH(AZ189,L_Placeholder,0)))),BK189=0,NOT(OR(LEN(AU189)&lt;2,ISNUMBER(MATCH(AU189,L_Placeholder,0)))),NOT(OR(LEN(AX189)&lt;2,ISNUMBER(MATCH(AX189,L_Placeholder,0)))),TRIM(AE189)&lt;&gt;TRIM(T189)),"N/A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missing",IF(OR(OR(LEN(AU189)&lt;2,ISNUMBER(MATCH(AU189,L_Placeholder,0))),BR189&lt;3),"INVALID – PIC missing or not a named person (a role such as QA / CSM is not a name)",IF(OR(LEN(AV189)&lt;2,ISNUMBER(MATCH(AV189,L_Placeholder,0))),"INVALID – result / assessment missing",IF(OR(OR(LEN(AW189)&lt;3,ISNUMBER(MATCH(AW189,L_Placeholder,0))),SUMPRODUCT(--ISNUMBER(SEARCH(" "&amp;L_EvidencePhrase&amp;" ",BD189)))&gt;0,BI189=1),"INVALID – evidence missing, placeholder or not yet on file",IF(ISNA(MATCH(TRIM(S189),L_EvidenceType,0)),"INVALID – choose the evidence type from the list (column S)",IF(BL189=0,"INVALID – evidence ID must be the record's ID only (e.g. SF-2210, IMG_2231, 1045521), or a link / path for links",IF(OR(OR(LEN(AX189)&lt;2,ISNUMBER(MATCH(AX189,L_Placeholder,0))),BS189&lt;3),"INVALID – verifier missing or not a named person (a role such as QA / CSM is not a name)",IF(OR(AX189=AU189,AND(LEN(AU189)&gt;=4,ISNUMBER(SEARCH(AU189,AX189))),AND(LEN(AX189)&gt;=4,ISNUMBER(SEARCH(AX189,AU189)))),"INVALID – verifier must be a different, named person (not the PIC or a role)",IF(BH189=1,"INVALID – result not yet available (awaiting / TBC)",IF(BV189=1,"INVALID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future",IF(AND(ISNUMBER(BY189),AG189&lt;BY189),IF(H189="Physical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t="n">
        <f aca="false">IF(ISNA(MATCH(TRIM(S189),L_EvidenceType,0)),0,BZ189)</f>
        <v>0</v>
      </c>
      <c r="BM189" s="61" t="str">
        <f aca="false">SUBSTITUTE(SUBSTITUTE(SUBSTITUTE(SUBSTITUTE(SUBSTITUTE(SUBSTITUTE(SUBSTITUTE(SUBSTITUTE(SUBSTITUTE(LOWER(Z189&amp;""),"1","0"),"2","0"),"3","0"),"4","0"),"5","0"),"6","0"),"7","0"),"8","0"),"9","0")</f>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189,"jan",""),"feb",""),"mar",""),"apr",""),"may",""),"jun",""),"jul",""),"aug",""),"sep",""),"oct",""),"nov",""),"dec",""),"hrs",""),"hr",""),"lt",""),"utc",""),"am",""),"pm",""),"rev",""),"ver",""),"b","a"),"c","a"),"d","a"),"e","a"),"f","a"),"g","a"),"h","a"),"i","a"),"j","a"),"k","a"),"l","a"),"m","a"),"n","a"),"o","a"),"p","a"),"q","a"),"r","a"),"s","a"),"t","a"),"u","a"),"v","a"),"w","a"),"x","a"),"y","a"),"z","a")</f>
        <v/>
      </c>
      <c r="BO189" s="61" t="str">
        <f aca="false">SUBSTITUTE(SUBSTITUTE(SUBSTITUTE(SUBSTITUTE(SUBSTITUTE(SUBSTITUTE(SUBSTITUTE(SUBSTITUTE(SUBSTITUTE(LOWER(W189&amp;""),"1","0"),"2","0"),"3","0"),"4","0"),"5","0"),"6","0"),"7","0"),"8","0"),"9","0")</f>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c>
      <c r="BQ189" s="61" t="n">
        <f aca="false">IFERROR(IF(AND(ISERROR(SEARCH(" mh"," "&amp;LOWER(W189))),ISNA(MATCH(LEFT(TRIM(BP189),255),{"0000a","000a","00a","0000aa","000aa","00.00.0000","00/00/0000","00-00-0000","0000-00-00","00.00.00","00/00/00","00-00-00","0.00.0000","0/00/0000","0-00-0000"},0)),OR(SUMPRODUCT(--ISNUMBER(SEARCH({"a0","a-0","a_0","a/0","a.0","a#0","0a","0-a","0_a","0/a"},BP189)))&gt;0,ISNUMBER(SEARCH("000000",BP189)))),1,0),0)</f>
        <v>0</v>
      </c>
      <c r="BR1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189,"supervisor",""),"inspector",""),"controller",""),"executive",""),"catering",""),"manager",""),"officer",""),"caterer",""),"station",""),"captain",""),"verified",""),"verifier",""),"checked",""),"senior",""),"leader",""),"cabin",""),"staff",""),"crew",""),"team",""),"duty",""),"lead",""),"head",""),"chef",""),"pasb",""),"mcat",""),"magcs",""),"qaqc",""),"ccic",""),"cic",""),"csm",""),"ops",""),"pic",""),"self",""),"qa",""),"qc",""),"by",""),"sr",""))</f>
        <v>0</v>
      </c>
      <c r="BS1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189,"supervisor",""),"inspector",""),"controller",""),"executive",""),"catering",""),"manager",""),"officer",""),"caterer",""),"station",""),"captain",""),"verified",""),"verifier",""),"checked",""),"senior",""),"leader",""),"cabin",""),"staff",""),"crew",""),"team",""),"duty",""),"lead",""),"head",""),"chef",""),"pasb",""),"mcat",""),"magcs",""),"qaqc",""),"ccic",""),"cic",""),"csm",""),"ops",""),"pic",""),"self",""),"qa",""),"qc",""),"by",""),"sr",""))</f>
        <v>0</v>
      </c>
      <c r="BT189" s="61"/>
      <c r="BU189" s="61"/>
      <c r="BV189" s="61" t="n">
        <f aca="false">0</f>
        <v>0</v>
      </c>
      <c r="BW189" s="61"/>
      <c r="BX189" s="61"/>
      <c r="BY189" s="62" t="n">
        <f aca="false">Q189-T12EarlyH/24</f>
        <v>46309.6388888889</v>
      </c>
      <c r="BZ189" s="61" t="n">
        <f aca="false">IFERROR(IF(IF(TRIM(S189)="Link / file path",AND(LEN(TRIM(Z189))&gt;=5,SUMPRODUCT(--ISNUMBER(SEARCH({"http","www.","\\",":\",".pdf",".jpg",".jpeg",".png",".heic",".xls",".doc",".msg",".eml",".ppt",".txt",".zip"},Z189)))&gt;0),AND(ISERROR(FIND(" ",TRIM(Z189))),NOT(OR(LOWER(TRIM(Z189))=LOWER(Flights!$F$10),AND(LEFT(LOWER(TRIM(Z189)),2)="mh",(LEN(BN189)-LEN(SUBSTITUTE(BN189,"a","")))&lt;=2))),NOT(ISNUMBER(MATCH(LEFT(BN189,255),{"0000a","000a","00a","0000aa","000aa","00.00.0000","00/00/0000","00-00-0000","0000-00-00","00.00.00","00/00/00","00-00-00","0.00.0000","0/00/0000","0-00-0000"},0))),OR(AND((LEN(BN189)-LEN(SUBSTITUTE(BN189,"a","")))&gt;=1,(LEN(BN189)-LEN(SUBSTITUTE(BN189,"0","")))&gt;=2,SUMPRODUCT(--ISNUMBER(SEARCH({"a0","a-0","a_0","a/0","a.0","a#0","0a","0-a","0_a","0/a"},BN189)))&gt;0),AND((LEN(BN189)-LEN(SUBSTITUTE(BN189,"a","")))=0,(LEN(BN189)-LEN(SUBSTITUTE(BN189,"0","")))&gt;=5)))),1,0),0)</f>
        <v>0</v>
      </c>
    </row>
    <row r="190" customFormat="false" ht="41.25" hidden="false" customHeight="true" outlineLevel="0" collapsed="false">
      <c r="A190" s="57" t="s">
        <v>743</v>
      </c>
      <c r="B190" s="57" t="s">
        <v>231</v>
      </c>
      <c r="C190" s="57" t="str">
        <f aca="false">Flights!$F$10</f>
        <v>MH0002</v>
      </c>
      <c r="D190" s="58" t="n">
        <f aca="false">Flights!$D$10</f>
        <v>46310</v>
      </c>
      <c r="E190" s="57" t="str">
        <f aca="false">Flights!$G$10&amp;"-"&amp;Flights!$H$10</f>
        <v>KUL-LHR</v>
      </c>
      <c r="F190" s="57" t="str">
        <f aca="false">Flights!$K$10</f>
        <v>BC</v>
      </c>
      <c r="G190" s="57" t="s">
        <v>420</v>
      </c>
      <c r="H190" s="57" t="s">
        <v>378</v>
      </c>
      <c r="I190" s="57" t="s">
        <v>499</v>
      </c>
      <c r="J190" s="57" t="s">
        <v>515</v>
      </c>
      <c r="K190" s="67" t="s">
        <v>501</v>
      </c>
      <c r="L190" s="67" t="s">
        <v>744</v>
      </c>
      <c r="M190" s="67" t="s">
        <v>451</v>
      </c>
      <c r="N190" s="67" t="s">
        <v>383</v>
      </c>
      <c r="O190" s="67" t="s">
        <v>503</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60"/>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open",IF(AND(NOT(OR(LEN(AZ190)&lt;15,ISNUMBER(MATCH(AZ190,L_Placeholder,0)))),BK190=0,NOT(OR(LEN(AU190)&lt;2,ISNUMBER(MATCH(AU190,L_Placeholder,0)))),NOT(OR(LEN(AX190)&lt;2,ISNUMBER(MATCH(AX190,L_Placeholder,0)))),TRIM(AE190)&lt;&gt;TRIM(T190)),"N/A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missing",IF(OR(OR(LEN(AU190)&lt;2,ISNUMBER(MATCH(AU190,L_Placeholder,0))),BR190&lt;3),"INVALID – PIC missing or not a named person (a role such as QA / CSM is not a name)",IF(OR(LEN(AV190)&lt;2,ISNUMBER(MATCH(AV190,L_Placeholder,0))),"INVALID – result / assessment missing",IF(OR(OR(LEN(AW190)&lt;3,ISNUMBER(MATCH(AW190,L_Placeholder,0))),SUMPRODUCT(--ISNUMBER(SEARCH(" "&amp;L_EvidencePhrase&amp;" ",BD190)))&gt;0,BI190=1),"INVALID – evidence missing, placeholder or not yet on file",IF(ISNA(MATCH(TRIM(S190),L_EvidenceType,0)),"INVALID – choose the evidence type from the list (column S)",IF(BL190=0,"INVALID – evidence ID must be the record's ID only (e.g. SF-2210, IMG_2231, 1045521), or a link / path for links",IF(OR(OR(LEN(AX190)&lt;2,ISNUMBER(MATCH(AX190,L_Placeholder,0))),BS190&lt;3),"INVALID – verifier missing or not a named person (a role such as QA / CSM is not a name)",IF(OR(AX190=AU190,AND(LEN(AU190)&gt;=4,ISNUMBER(SEARCH(AU190,AX190))),AND(LEN(AX190)&gt;=4,ISNUMBER(SEARCH(AX190,AU190)))),"INVALID – verifier must be a different, named person (not the PIC or a role)",IF(BH190=1,"INVALID – result not yet available (awaiting / TBC)",IF(BV190=1,"INVALID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future",IF(AND(ISNUMBER(BY190),AG190&lt;BY190),IF(H190="Physical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t="n">
        <f aca="false">IF(ISNA(MATCH(TRIM(S190),L_EvidenceType,0)),0,BZ190)</f>
        <v>0</v>
      </c>
      <c r="BM190" s="61" t="str">
        <f aca="false">SUBSTITUTE(SUBSTITUTE(SUBSTITUTE(SUBSTITUTE(SUBSTITUTE(SUBSTITUTE(SUBSTITUTE(SUBSTITUTE(SUBSTITUTE(LOWER(Z190&amp;""),"1","0"),"2","0"),"3","0"),"4","0"),"5","0"),"6","0"),"7","0"),"8","0"),"9","0")</f>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190,"jan",""),"feb",""),"mar",""),"apr",""),"may",""),"jun",""),"jul",""),"aug",""),"sep",""),"oct",""),"nov",""),"dec",""),"hrs",""),"hr",""),"lt",""),"utc",""),"am",""),"pm",""),"rev",""),"ver",""),"b","a"),"c","a"),"d","a"),"e","a"),"f","a"),"g","a"),"h","a"),"i","a"),"j","a"),"k","a"),"l","a"),"m","a"),"n","a"),"o","a"),"p","a"),"q","a"),"r","a"),"s","a"),"t","a"),"u","a"),"v","a"),"w","a"),"x","a"),"y","a"),"z","a")</f>
        <v/>
      </c>
      <c r="BO190" s="61" t="str">
        <f aca="false">SUBSTITUTE(SUBSTITUTE(SUBSTITUTE(SUBSTITUTE(SUBSTITUTE(SUBSTITUTE(SUBSTITUTE(SUBSTITUTE(SUBSTITUTE(LOWER(W190&amp;""),"1","0"),"2","0"),"3","0"),"4","0"),"5","0"),"6","0"),"7","0"),"8","0"),"9","0")</f>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c>
      <c r="BQ190" s="61" t="n">
        <f aca="false">IFERROR(IF(AND(ISERROR(SEARCH(" mh"," "&amp;LOWER(W190))),ISNA(MATCH(LEFT(TRIM(BP190),255),{"0000a","000a","00a","0000aa","000aa","00.00.0000","00/00/0000","00-00-0000","0000-00-00","00.00.00","00/00/00","00-00-00","0.00.0000","0/00/0000","0-00-0000"},0)),OR(SUMPRODUCT(--ISNUMBER(SEARCH({"a0","a-0","a_0","a/0","a.0","a#0","0a","0-a","0_a","0/a"},BP190)))&gt;0,ISNUMBER(SEARCH("000000",BP190)))),1,0),0)</f>
        <v>0</v>
      </c>
      <c r="BR1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190,"supervisor",""),"inspector",""),"controller",""),"executive",""),"catering",""),"manager",""),"officer",""),"caterer",""),"station",""),"captain",""),"verified",""),"verifier",""),"checked",""),"senior",""),"leader",""),"cabin",""),"staff",""),"crew",""),"team",""),"duty",""),"lead",""),"head",""),"chef",""),"pasb",""),"mcat",""),"magcs",""),"qaqc",""),"ccic",""),"cic",""),"csm",""),"ops",""),"pic",""),"self",""),"qa",""),"qc",""),"by",""),"sr",""))</f>
        <v>0</v>
      </c>
      <c r="BS1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190,"supervisor",""),"inspector",""),"controller",""),"executive",""),"catering",""),"manager",""),"officer",""),"caterer",""),"station",""),"captain",""),"verified",""),"verifier",""),"checked",""),"senior",""),"leader",""),"cabin",""),"staff",""),"crew",""),"team",""),"duty",""),"lead",""),"head",""),"chef",""),"pasb",""),"mcat",""),"magcs",""),"qaqc",""),"ccic",""),"cic",""),"csm",""),"ops",""),"pic",""),"self",""),"qa",""),"qc",""),"by",""),"sr",""))</f>
        <v>0</v>
      </c>
      <c r="BT190" s="61"/>
      <c r="BU190" s="61"/>
      <c r="BV190" s="61" t="n">
        <f aca="false">0</f>
        <v>0</v>
      </c>
      <c r="BW190" s="61"/>
      <c r="BX190" s="61"/>
      <c r="BY190" s="62" t="n">
        <f aca="false">Q190-T12EarlyH/24</f>
        <v>46309.6388888889</v>
      </c>
      <c r="BZ190" s="61" t="n">
        <f aca="false">IFERROR(IF(IF(TRIM(S190)="Link / file path",AND(LEN(TRIM(Z190))&gt;=5,SUMPRODUCT(--ISNUMBER(SEARCH({"http","www.","\\",":\",".pdf",".jpg",".jpeg",".png",".heic",".xls",".doc",".msg",".eml",".ppt",".txt",".zip"},Z190)))&gt;0),AND(ISERROR(FIND(" ",TRIM(Z190))),NOT(OR(LOWER(TRIM(Z190))=LOWER(Flights!$F$10),AND(LEFT(LOWER(TRIM(Z190)),2)="mh",(LEN(BN190)-LEN(SUBSTITUTE(BN190,"a","")))&lt;=2))),NOT(ISNUMBER(MATCH(LEFT(BN190,255),{"0000a","000a","00a","0000aa","000aa","00.00.0000","00/00/0000","00-00-0000","0000-00-00","00.00.00","00/00/00","00-00-00","0.00.0000","0/00/0000","0-00-0000"},0))),OR(AND((LEN(BN190)-LEN(SUBSTITUTE(BN190,"a","")))&gt;=1,(LEN(BN190)-LEN(SUBSTITUTE(BN190,"0","")))&gt;=2,SUMPRODUCT(--ISNUMBER(SEARCH({"a0","a-0","a_0","a/0","a.0","a#0","0a","0-a","0_a","0/a"},BN190)))&gt;0),AND((LEN(BN190)-LEN(SUBSTITUTE(BN190,"a","")))=0,(LEN(BN190)-LEN(SUBSTITUTE(BN190,"0","")))&gt;=5)))),1,0),0)</f>
        <v>0</v>
      </c>
    </row>
    <row r="191" customFormat="false" ht="54" hidden="false" customHeight="true" outlineLevel="0" collapsed="false">
      <c r="A191" s="57" t="s">
        <v>745</v>
      </c>
      <c r="B191" s="57" t="s">
        <v>231</v>
      </c>
      <c r="C191" s="57" t="str">
        <f aca="false">Flights!$F$10</f>
        <v>MH0002</v>
      </c>
      <c r="D191" s="58" t="n">
        <f aca="false">Flights!$D$10</f>
        <v>46310</v>
      </c>
      <c r="E191" s="57" t="str">
        <f aca="false">Flights!$G$10&amp;"-"&amp;Flights!$H$10</f>
        <v>KUL-LHR</v>
      </c>
      <c r="F191" s="57" t="str">
        <f aca="false">Flights!$K$10</f>
        <v>BC</v>
      </c>
      <c r="G191" s="57" t="s">
        <v>420</v>
      </c>
      <c r="H191" s="57" t="s">
        <v>378</v>
      </c>
      <c r="I191" s="57" t="s">
        <v>499</v>
      </c>
      <c r="J191" s="57" t="s">
        <v>518</v>
      </c>
      <c r="K191" s="67" t="s">
        <v>616</v>
      </c>
      <c r="L191" s="67" t="s">
        <v>746</v>
      </c>
      <c r="M191" s="67" t="s">
        <v>451</v>
      </c>
      <c r="N191" s="67" t="s">
        <v>383</v>
      </c>
      <c r="O191" s="67" t="s">
        <v>521</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60"/>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open",IF(AND(NOT(OR(LEN(AZ191)&lt;15,ISNUMBER(MATCH(AZ191,L_Placeholder,0)))),BK191=0,NOT(OR(LEN(AU191)&lt;2,ISNUMBER(MATCH(AU191,L_Placeholder,0)))),NOT(OR(LEN(AX191)&lt;2,ISNUMBER(MATCH(AX191,L_Placeholder,0)))),TRIM(AE191)&lt;&gt;TRIM(T191)),"N/A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missing",IF(OR(OR(LEN(AU191)&lt;2,ISNUMBER(MATCH(AU191,L_Placeholder,0))),BR191&lt;3),"INVALID – PIC missing or not a named person (a role such as QA / CSM is not a name)",IF(OR(LEN(AV191)&lt;2,ISNUMBER(MATCH(AV191,L_Placeholder,0))),"INVALID – result / assessment missing",IF(OR(OR(LEN(AW191)&lt;3,ISNUMBER(MATCH(AW191,L_Placeholder,0))),SUMPRODUCT(--ISNUMBER(SEARCH(" "&amp;L_EvidencePhrase&amp;" ",BD191)))&gt;0,BI191=1),"INVALID – evidence missing, placeholder or not yet on file",IF(ISNA(MATCH(TRIM(S191),L_EvidenceType,0)),"INVALID – choose the evidence type from the list (column S)",IF(BL191=0,"INVALID – evidence ID must be the record's ID only (e.g. SF-2210, IMG_2231, 1045521), or a link / path for links",IF(OR(OR(LEN(AX191)&lt;2,ISNUMBER(MATCH(AX191,L_Placeholder,0))),BS191&lt;3),"INVALID – verifier missing or not a named person (a role such as QA / CSM is not a name)",IF(OR(AX191=AU191,AND(LEN(AU191)&gt;=4,ISNUMBER(SEARCH(AU191,AX191))),AND(LEN(AX191)&gt;=4,ISNUMBER(SEARCH(AX191,AU191)))),"INVALID – verifier must be a different, named person (not the PIC or a role)",IF(BH191=1,"INVALID – result not yet available (awaiting / TBC)",IF(BV191=1,"INVALID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future",IF(AND(ISNUMBER(BY191),AG191&lt;BY191),IF(H191="Physical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t="n">
        <f aca="false">IF(ISNA(MATCH(TRIM(S191),L_EvidenceType,0)),0,BZ191)</f>
        <v>0</v>
      </c>
      <c r="BM191" s="61" t="str">
        <f aca="false">SUBSTITUTE(SUBSTITUTE(SUBSTITUTE(SUBSTITUTE(SUBSTITUTE(SUBSTITUTE(SUBSTITUTE(SUBSTITUTE(SUBSTITUTE(LOWER(Z191&amp;""),"1","0"),"2","0"),"3","0"),"4","0"),"5","0"),"6","0"),"7","0"),"8","0"),"9","0")</f>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191,"jan",""),"feb",""),"mar",""),"apr",""),"may",""),"jun",""),"jul",""),"aug",""),"sep",""),"oct",""),"nov",""),"dec",""),"hrs",""),"hr",""),"lt",""),"utc",""),"am",""),"pm",""),"rev",""),"ver",""),"b","a"),"c","a"),"d","a"),"e","a"),"f","a"),"g","a"),"h","a"),"i","a"),"j","a"),"k","a"),"l","a"),"m","a"),"n","a"),"o","a"),"p","a"),"q","a"),"r","a"),"s","a"),"t","a"),"u","a"),"v","a"),"w","a"),"x","a"),"y","a"),"z","a")</f>
        <v/>
      </c>
      <c r="BO191" s="61" t="str">
        <f aca="false">SUBSTITUTE(SUBSTITUTE(SUBSTITUTE(SUBSTITUTE(SUBSTITUTE(SUBSTITUTE(SUBSTITUTE(SUBSTITUTE(SUBSTITUTE(LOWER(W191&amp;""),"1","0"),"2","0"),"3","0"),"4","0"),"5","0"),"6","0"),"7","0"),"8","0"),"9","0")</f>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c>
      <c r="BQ191" s="61" t="n">
        <f aca="false">IFERROR(IF(AND(ISERROR(SEARCH(" mh"," "&amp;LOWER(W191))),ISNA(MATCH(LEFT(TRIM(BP191),255),{"0000a","000a","00a","0000aa","000aa","00.00.0000","00/00/0000","00-00-0000","0000-00-00","00.00.00","00/00/00","00-00-00","0.00.0000","0/00/0000","0-00-0000"},0)),OR(SUMPRODUCT(--ISNUMBER(SEARCH({"a0","a-0","a_0","a/0","a.0","a#0","0a","0-a","0_a","0/a"},BP191)))&gt;0,ISNUMBER(SEARCH("000000",BP191)))),1,0),0)</f>
        <v>0</v>
      </c>
      <c r="BR1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191,"supervisor",""),"inspector",""),"controller",""),"executive",""),"catering",""),"manager",""),"officer",""),"caterer",""),"station",""),"captain",""),"verified",""),"verifier",""),"checked",""),"senior",""),"leader",""),"cabin",""),"staff",""),"crew",""),"team",""),"duty",""),"lead",""),"head",""),"chef",""),"pasb",""),"mcat",""),"magcs",""),"qaqc",""),"ccic",""),"cic",""),"csm",""),"ops",""),"pic",""),"self",""),"qa",""),"qc",""),"by",""),"sr",""))</f>
        <v>0</v>
      </c>
      <c r="BS1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191,"supervisor",""),"inspector",""),"controller",""),"executive",""),"catering",""),"manager",""),"officer",""),"caterer",""),"station",""),"captain",""),"verified",""),"verifier",""),"checked",""),"senior",""),"leader",""),"cabin",""),"staff",""),"crew",""),"team",""),"duty",""),"lead",""),"head",""),"chef",""),"pasb",""),"mcat",""),"magcs",""),"qaqc",""),"ccic",""),"cic",""),"csm",""),"ops",""),"pic",""),"self",""),"qa",""),"qc",""),"by",""),"sr",""))</f>
        <v>0</v>
      </c>
      <c r="BT191" s="61"/>
      <c r="BU191" s="61"/>
      <c r="BV191" s="61" t="n">
        <f aca="false">0</f>
        <v>0</v>
      </c>
      <c r="BW191" s="61"/>
      <c r="BX191" s="61"/>
      <c r="BY191" s="62" t="n">
        <f aca="false">Q191-T12EarlyH/24</f>
        <v>46309.6388888889</v>
      </c>
      <c r="BZ191" s="61" t="n">
        <f aca="false">IFERROR(IF(IF(TRIM(S191)="Link / file path",AND(LEN(TRIM(Z191))&gt;=5,SUMPRODUCT(--ISNUMBER(SEARCH({"http","www.","\\",":\",".pdf",".jpg",".jpeg",".png",".heic",".xls",".doc",".msg",".eml",".ppt",".txt",".zip"},Z191)))&gt;0),AND(ISERROR(FIND(" ",TRIM(Z191))),NOT(OR(LOWER(TRIM(Z191))=LOWER(Flights!$F$10),AND(LEFT(LOWER(TRIM(Z191)),2)="mh",(LEN(BN191)-LEN(SUBSTITUTE(BN191,"a","")))&lt;=2))),NOT(ISNUMBER(MATCH(LEFT(BN191,255),{"0000a","000a","00a","0000aa","000aa","00.00.0000","00/00/0000","00-00-0000","0000-00-00","00.00.00","00/00/00","00-00-00","0.00.0000","0/00/0000","0-00-0000"},0))),OR(AND((LEN(BN191)-LEN(SUBSTITUTE(BN191,"a","")))&gt;=1,(LEN(BN191)-LEN(SUBSTITUTE(BN191,"0","")))&gt;=2,SUMPRODUCT(--ISNUMBER(SEARCH({"a0","a-0","a_0","a/0","a.0","a#0","0a","0-a","0_a","0/a"},BN191)))&gt;0),AND((LEN(BN191)-LEN(SUBSTITUTE(BN191,"a","")))=0,(LEN(BN191)-LEN(SUBSTITUTE(BN191,"0","")))&gt;=5)))),1,0),0)</f>
        <v>0</v>
      </c>
    </row>
    <row r="192" customFormat="false" ht="41.25" hidden="false" customHeight="true" outlineLevel="0" collapsed="false">
      <c r="A192" s="57" t="s">
        <v>747</v>
      </c>
      <c r="B192" s="57" t="s">
        <v>231</v>
      </c>
      <c r="C192" s="57" t="str">
        <f aca="false">Flights!$F$10</f>
        <v>MH0002</v>
      </c>
      <c r="D192" s="58" t="n">
        <f aca="false">Flights!$D$10</f>
        <v>46310</v>
      </c>
      <c r="E192" s="57" t="str">
        <f aca="false">Flights!$G$10&amp;"-"&amp;Flights!$H$10</f>
        <v>KUL-LHR</v>
      </c>
      <c r="F192" s="57" t="str">
        <f aca="false">Flights!$K$10</f>
        <v>BC</v>
      </c>
      <c r="G192" s="57" t="s">
        <v>420</v>
      </c>
      <c r="H192" s="57" t="s">
        <v>378</v>
      </c>
      <c r="I192" s="57" t="s">
        <v>499</v>
      </c>
      <c r="J192" s="57" t="s">
        <v>523</v>
      </c>
      <c r="K192" s="67" t="s">
        <v>501</v>
      </c>
      <c r="L192" s="67" t="s">
        <v>748</v>
      </c>
      <c r="M192" s="67" t="s">
        <v>451</v>
      </c>
      <c r="N192" s="67" t="s">
        <v>383</v>
      </c>
      <c r="O192" s="67" t="s">
        <v>503</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60"/>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open",IF(AND(NOT(OR(LEN(AZ192)&lt;15,ISNUMBER(MATCH(AZ192,L_Placeholder,0)))),BK192=0,NOT(OR(LEN(AU192)&lt;2,ISNUMBER(MATCH(AU192,L_Placeholder,0)))),NOT(OR(LEN(AX192)&lt;2,ISNUMBER(MATCH(AX192,L_Placeholder,0)))),TRIM(AE192)&lt;&gt;TRIM(T192)),"N/A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missing",IF(OR(OR(LEN(AU192)&lt;2,ISNUMBER(MATCH(AU192,L_Placeholder,0))),BR192&lt;3),"INVALID – PIC missing or not a named person (a role such as QA / CSM is not a name)",IF(OR(LEN(AV192)&lt;2,ISNUMBER(MATCH(AV192,L_Placeholder,0))),"INVALID – result / assessment missing",IF(OR(OR(LEN(AW192)&lt;3,ISNUMBER(MATCH(AW192,L_Placeholder,0))),SUMPRODUCT(--ISNUMBER(SEARCH(" "&amp;L_EvidencePhrase&amp;" ",BD192)))&gt;0,BI192=1),"INVALID – evidence missing, placeholder or not yet on file",IF(ISNA(MATCH(TRIM(S192),L_EvidenceType,0)),"INVALID – choose the evidence type from the list (column S)",IF(BL192=0,"INVALID – evidence ID must be the record's ID only (e.g. SF-2210, IMG_2231, 1045521), or a link / path for links",IF(OR(OR(LEN(AX192)&lt;2,ISNUMBER(MATCH(AX192,L_Placeholder,0))),BS192&lt;3),"INVALID – verifier missing or not a named person (a role such as QA / CSM is not a name)",IF(OR(AX192=AU192,AND(LEN(AU192)&gt;=4,ISNUMBER(SEARCH(AU192,AX192))),AND(LEN(AX192)&gt;=4,ISNUMBER(SEARCH(AX192,AU192)))),"INVALID – verifier must be a different, named person (not the PIC or a role)",IF(BH192=1,"INVALID – result not yet available (awaiting / TBC)",IF(BV192=1,"INVALID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future",IF(AND(ISNUMBER(BY192),AG192&lt;BY192),IF(H192="Physical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t="n">
        <f aca="false">IF(ISNA(MATCH(TRIM(S192),L_EvidenceType,0)),0,BZ192)</f>
        <v>0</v>
      </c>
      <c r="BM192" s="61" t="str">
        <f aca="false">SUBSTITUTE(SUBSTITUTE(SUBSTITUTE(SUBSTITUTE(SUBSTITUTE(SUBSTITUTE(SUBSTITUTE(SUBSTITUTE(SUBSTITUTE(LOWER(Z192&amp;""),"1","0"),"2","0"),"3","0"),"4","0"),"5","0"),"6","0"),"7","0"),"8","0"),"9","0")</f>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192,"jan",""),"feb",""),"mar",""),"apr",""),"may",""),"jun",""),"jul",""),"aug",""),"sep",""),"oct",""),"nov",""),"dec",""),"hrs",""),"hr",""),"lt",""),"utc",""),"am",""),"pm",""),"rev",""),"ver",""),"b","a"),"c","a"),"d","a"),"e","a"),"f","a"),"g","a"),"h","a"),"i","a"),"j","a"),"k","a"),"l","a"),"m","a"),"n","a"),"o","a"),"p","a"),"q","a"),"r","a"),"s","a"),"t","a"),"u","a"),"v","a"),"w","a"),"x","a"),"y","a"),"z","a")</f>
        <v/>
      </c>
      <c r="BO192" s="61" t="str">
        <f aca="false">SUBSTITUTE(SUBSTITUTE(SUBSTITUTE(SUBSTITUTE(SUBSTITUTE(SUBSTITUTE(SUBSTITUTE(SUBSTITUTE(SUBSTITUTE(LOWER(W192&amp;""),"1","0"),"2","0"),"3","0"),"4","0"),"5","0"),"6","0"),"7","0"),"8","0"),"9","0")</f>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c>
      <c r="BQ192" s="61" t="n">
        <f aca="false">IFERROR(IF(AND(ISERROR(SEARCH(" mh"," "&amp;LOWER(W192))),ISNA(MATCH(LEFT(TRIM(BP192),255),{"0000a","000a","00a","0000aa","000aa","00.00.0000","00/00/0000","00-00-0000","0000-00-00","00.00.00","00/00/00","00-00-00","0.00.0000","0/00/0000","0-00-0000"},0)),OR(SUMPRODUCT(--ISNUMBER(SEARCH({"a0","a-0","a_0","a/0","a.0","a#0","0a","0-a","0_a","0/a"},BP192)))&gt;0,ISNUMBER(SEARCH("000000",BP192)))),1,0),0)</f>
        <v>0</v>
      </c>
      <c r="BR1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192,"supervisor",""),"inspector",""),"controller",""),"executive",""),"catering",""),"manager",""),"officer",""),"caterer",""),"station",""),"captain",""),"verified",""),"verifier",""),"checked",""),"senior",""),"leader",""),"cabin",""),"staff",""),"crew",""),"team",""),"duty",""),"lead",""),"head",""),"chef",""),"pasb",""),"mcat",""),"magcs",""),"qaqc",""),"ccic",""),"cic",""),"csm",""),"ops",""),"pic",""),"self",""),"qa",""),"qc",""),"by",""),"sr",""))</f>
        <v>0</v>
      </c>
      <c r="BS1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192,"supervisor",""),"inspector",""),"controller",""),"executive",""),"catering",""),"manager",""),"officer",""),"caterer",""),"station",""),"captain",""),"verified",""),"verifier",""),"checked",""),"senior",""),"leader",""),"cabin",""),"staff",""),"crew",""),"team",""),"duty",""),"lead",""),"head",""),"chef",""),"pasb",""),"mcat",""),"magcs",""),"qaqc",""),"ccic",""),"cic",""),"csm",""),"ops",""),"pic",""),"self",""),"qa",""),"qc",""),"by",""),"sr",""))</f>
        <v>0</v>
      </c>
      <c r="BT192" s="61"/>
      <c r="BU192" s="61"/>
      <c r="BV192" s="61" t="n">
        <f aca="false">0</f>
        <v>0</v>
      </c>
      <c r="BW192" s="61"/>
      <c r="BX192" s="61"/>
      <c r="BY192" s="62" t="n">
        <f aca="false">Q192-T12EarlyH/24</f>
        <v>46309.6388888889</v>
      </c>
      <c r="BZ192" s="61" t="n">
        <f aca="false">IFERROR(IF(IF(TRIM(S192)="Link / file path",AND(LEN(TRIM(Z192))&gt;=5,SUMPRODUCT(--ISNUMBER(SEARCH({"http","www.","\\",":\",".pdf",".jpg",".jpeg",".png",".heic",".xls",".doc",".msg",".eml",".ppt",".txt",".zip"},Z192)))&gt;0),AND(ISERROR(FIND(" ",TRIM(Z192))),NOT(OR(LOWER(TRIM(Z192))=LOWER(Flights!$F$10),AND(LEFT(LOWER(TRIM(Z192)),2)="mh",(LEN(BN192)-LEN(SUBSTITUTE(BN192,"a","")))&lt;=2))),NOT(ISNUMBER(MATCH(LEFT(BN192,255),{"0000a","000a","00a","0000aa","000aa","00.00.0000","00/00/0000","00-00-0000","0000-00-00","00.00.00","00/00/00","00-00-00","0.00.0000","0/00/0000","0-00-0000"},0))),OR(AND((LEN(BN192)-LEN(SUBSTITUTE(BN192,"a","")))&gt;=1,(LEN(BN192)-LEN(SUBSTITUTE(BN192,"0","")))&gt;=2,SUMPRODUCT(--ISNUMBER(SEARCH({"a0","a-0","a_0","a/0","a.0","a#0","0a","0-a","0_a","0/a"},BN192)))&gt;0),AND((LEN(BN192)-LEN(SUBSTITUTE(BN192,"a","")))=0,(LEN(BN192)-LEN(SUBSTITUTE(BN192,"0","")))&gt;=5)))),1,0),0)</f>
        <v>0</v>
      </c>
    </row>
    <row r="193" customFormat="false" ht="41.25" hidden="false" customHeight="true" outlineLevel="0" collapsed="false">
      <c r="A193" s="57" t="s">
        <v>749</v>
      </c>
      <c r="B193" s="57" t="s">
        <v>231</v>
      </c>
      <c r="C193" s="57" t="str">
        <f aca="false">Flights!$F$10</f>
        <v>MH0002</v>
      </c>
      <c r="D193" s="58" t="n">
        <f aca="false">Flights!$D$10</f>
        <v>46310</v>
      </c>
      <c r="E193" s="57" t="str">
        <f aca="false">Flights!$G$10&amp;"-"&amp;Flights!$H$10</f>
        <v>KUL-LHR</v>
      </c>
      <c r="F193" s="57" t="str">
        <f aca="false">Flights!$K$10</f>
        <v>BC</v>
      </c>
      <c r="G193" s="57" t="s">
        <v>420</v>
      </c>
      <c r="H193" s="57" t="s">
        <v>378</v>
      </c>
      <c r="I193" s="57" t="s">
        <v>447</v>
      </c>
      <c r="J193" s="57" t="s">
        <v>526</v>
      </c>
      <c r="K193" s="67" t="s">
        <v>449</v>
      </c>
      <c r="L193" s="67" t="s">
        <v>750</v>
      </c>
      <c r="M193" s="67" t="s">
        <v>451</v>
      </c>
      <c r="N193" s="67" t="s">
        <v>383</v>
      </c>
      <c r="O193" s="67" t="s">
        <v>503</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60"/>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open",IF(AND(NOT(OR(LEN(AZ193)&lt;15,ISNUMBER(MATCH(AZ193,L_Placeholder,0)))),BK193=0,NOT(OR(LEN(AU193)&lt;2,ISNUMBER(MATCH(AU193,L_Placeholder,0)))),NOT(OR(LEN(AX193)&lt;2,ISNUMBER(MATCH(AX193,L_Placeholder,0)))),TRIM(AE193)&lt;&gt;TRIM(T193)),"N/A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missing",IF(OR(OR(LEN(AU193)&lt;2,ISNUMBER(MATCH(AU193,L_Placeholder,0))),BR193&lt;3),"INVALID – PIC missing or not a named person (a role such as QA / CSM is not a name)",IF(OR(LEN(AV193)&lt;2,ISNUMBER(MATCH(AV193,L_Placeholder,0))),"INVALID – result / assessment missing",IF(OR(OR(LEN(AW193)&lt;3,ISNUMBER(MATCH(AW193,L_Placeholder,0))),SUMPRODUCT(--ISNUMBER(SEARCH(" "&amp;L_EvidencePhrase&amp;" ",BD193)))&gt;0,BI193=1),"INVALID – evidence missing, placeholder or not yet on file",IF(ISNA(MATCH(TRIM(S193),L_EvidenceType,0)),"INVALID – choose the evidence type from the list (column S)",IF(BL193=0,"INVALID – evidence ID must be the record's ID only (e.g. SF-2210, IMG_2231, 1045521), or a link / path for links",IF(OR(OR(LEN(AX193)&lt;2,ISNUMBER(MATCH(AX193,L_Placeholder,0))),BS193&lt;3),"INVALID – verifier missing or not a named person (a role such as QA / CSM is not a name)",IF(OR(AX193=AU193,AND(LEN(AU193)&gt;=4,ISNUMBER(SEARCH(AU193,AX193))),AND(LEN(AX193)&gt;=4,ISNUMBER(SEARCH(AX193,AU193)))),"INVALID – verifier must be a different, named person (not the PIC or a role)",IF(BH193=1,"INVALID – result not yet available (awaiting / TBC)",IF(BV193=1,"INVALID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future",IF(AND(ISNUMBER(BY193),AG193&lt;BY193),IF(H193="Physical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t="n">
        <f aca="false">IF(ISNA(MATCH(TRIM(S193),L_EvidenceType,0)),0,BZ193)</f>
        <v>0</v>
      </c>
      <c r="BM193" s="61" t="str">
        <f aca="false">SUBSTITUTE(SUBSTITUTE(SUBSTITUTE(SUBSTITUTE(SUBSTITUTE(SUBSTITUTE(SUBSTITUTE(SUBSTITUTE(SUBSTITUTE(LOWER(Z193&amp;""),"1","0"),"2","0"),"3","0"),"4","0"),"5","0"),"6","0"),"7","0"),"8","0"),"9","0")</f>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193,"jan",""),"feb",""),"mar",""),"apr",""),"may",""),"jun",""),"jul",""),"aug",""),"sep",""),"oct",""),"nov",""),"dec",""),"hrs",""),"hr",""),"lt",""),"utc",""),"am",""),"pm",""),"rev",""),"ver",""),"b","a"),"c","a"),"d","a"),"e","a"),"f","a"),"g","a"),"h","a"),"i","a"),"j","a"),"k","a"),"l","a"),"m","a"),"n","a"),"o","a"),"p","a"),"q","a"),"r","a"),"s","a"),"t","a"),"u","a"),"v","a"),"w","a"),"x","a"),"y","a"),"z","a")</f>
        <v/>
      </c>
      <c r="BO193" s="61" t="str">
        <f aca="false">SUBSTITUTE(SUBSTITUTE(SUBSTITUTE(SUBSTITUTE(SUBSTITUTE(SUBSTITUTE(SUBSTITUTE(SUBSTITUTE(SUBSTITUTE(LOWER(W193&amp;""),"1","0"),"2","0"),"3","0"),"4","0"),"5","0"),"6","0"),"7","0"),"8","0"),"9","0")</f>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c>
      <c r="BQ193" s="61" t="n">
        <f aca="false">IFERROR(IF(AND(ISERROR(SEARCH(" mh"," "&amp;LOWER(W193))),ISNA(MATCH(LEFT(TRIM(BP193),255),{"0000a","000a","00a","0000aa","000aa","00.00.0000","00/00/0000","00-00-0000","0000-00-00","00.00.00","00/00/00","00-00-00","0.00.0000","0/00/0000","0-00-0000"},0)),OR(SUMPRODUCT(--ISNUMBER(SEARCH({"a0","a-0","a_0","a/0","a.0","a#0","0a","0-a","0_a","0/a"},BP193)))&gt;0,ISNUMBER(SEARCH("000000",BP193)))),1,0),0)</f>
        <v>0</v>
      </c>
      <c r="BR1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193,"supervisor",""),"inspector",""),"controller",""),"executive",""),"catering",""),"manager",""),"officer",""),"caterer",""),"station",""),"captain",""),"verified",""),"verifier",""),"checked",""),"senior",""),"leader",""),"cabin",""),"staff",""),"crew",""),"team",""),"duty",""),"lead",""),"head",""),"chef",""),"pasb",""),"mcat",""),"magcs",""),"qaqc",""),"ccic",""),"cic",""),"csm",""),"ops",""),"pic",""),"self",""),"qa",""),"qc",""),"by",""),"sr",""))</f>
        <v>0</v>
      </c>
      <c r="BS1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193,"supervisor",""),"inspector",""),"controller",""),"executive",""),"catering",""),"manager",""),"officer",""),"caterer",""),"station",""),"captain",""),"verified",""),"verifier",""),"checked",""),"senior",""),"leader",""),"cabin",""),"staff",""),"crew",""),"team",""),"duty",""),"lead",""),"head",""),"chef",""),"pasb",""),"mcat",""),"magcs",""),"qaqc",""),"ccic",""),"cic",""),"csm",""),"ops",""),"pic",""),"self",""),"qa",""),"qc",""),"by",""),"sr",""))</f>
        <v>0</v>
      </c>
      <c r="BT193" s="61"/>
      <c r="BU193" s="61"/>
      <c r="BV193" s="61" t="n">
        <f aca="false">0</f>
        <v>0</v>
      </c>
      <c r="BW193" s="61"/>
      <c r="BX193" s="61"/>
      <c r="BY193" s="62" t="n">
        <f aca="false">Q193-T12EarlyH/24</f>
        <v>46309.6388888889</v>
      </c>
      <c r="BZ193" s="61" t="n">
        <f aca="false">IFERROR(IF(IF(TRIM(S193)="Link / file path",AND(LEN(TRIM(Z193))&gt;=5,SUMPRODUCT(--ISNUMBER(SEARCH({"http","www.","\\",":\",".pdf",".jpg",".jpeg",".png",".heic",".xls",".doc",".msg",".eml",".ppt",".txt",".zip"},Z193)))&gt;0),AND(ISERROR(FIND(" ",TRIM(Z193))),NOT(OR(LOWER(TRIM(Z193))=LOWER(Flights!$F$10),AND(LEFT(LOWER(TRIM(Z193)),2)="mh",(LEN(BN193)-LEN(SUBSTITUTE(BN193,"a","")))&lt;=2))),NOT(ISNUMBER(MATCH(LEFT(BN193,255),{"0000a","000a","00a","0000aa","000aa","00.00.0000","00/00/0000","00-00-0000","0000-00-00","00.00.00","00/00/00","00-00-00","0.00.0000","0/00/0000","0-00-0000"},0))),OR(AND((LEN(BN193)-LEN(SUBSTITUTE(BN193,"a","")))&gt;=1,(LEN(BN193)-LEN(SUBSTITUTE(BN193,"0","")))&gt;=2,SUMPRODUCT(--ISNUMBER(SEARCH({"a0","a-0","a_0","a/0","a.0","a#0","0a","0-a","0_a","0/a"},BN193)))&gt;0),AND((LEN(BN193)-LEN(SUBSTITUTE(BN193,"a","")))=0,(LEN(BN193)-LEN(SUBSTITUTE(BN193,"0","")))&gt;=5)))),1,0),0)</f>
        <v>0</v>
      </c>
    </row>
    <row r="194" customFormat="false" ht="41.25" hidden="false" customHeight="true" outlineLevel="0" collapsed="false">
      <c r="A194" s="57" t="s">
        <v>751</v>
      </c>
      <c r="B194" s="57" t="s">
        <v>231</v>
      </c>
      <c r="C194" s="57" t="str">
        <f aca="false">Flights!$F$10</f>
        <v>MH0002</v>
      </c>
      <c r="D194" s="58" t="n">
        <f aca="false">Flights!$D$10</f>
        <v>46310</v>
      </c>
      <c r="E194" s="57" t="str">
        <f aca="false">Flights!$G$10&amp;"-"&amp;Flights!$H$10</f>
        <v>KUL-LHR</v>
      </c>
      <c r="F194" s="57" t="str">
        <f aca="false">Flights!$K$10</f>
        <v>BC</v>
      </c>
      <c r="G194" s="57" t="s">
        <v>420</v>
      </c>
      <c r="H194" s="57" t="s">
        <v>378</v>
      </c>
      <c r="I194" s="57" t="s">
        <v>447</v>
      </c>
      <c r="J194" s="57" t="s">
        <v>623</v>
      </c>
      <c r="K194" s="67" t="s">
        <v>449</v>
      </c>
      <c r="L194" s="67" t="s">
        <v>752</v>
      </c>
      <c r="M194" s="67" t="s">
        <v>451</v>
      </c>
      <c r="N194" s="67" t="s">
        <v>383</v>
      </c>
      <c r="O194" s="67" t="s">
        <v>503</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60"/>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open",IF(AND(NOT(OR(LEN(AZ194)&lt;15,ISNUMBER(MATCH(AZ194,L_Placeholder,0)))),BK194=0,NOT(OR(LEN(AU194)&lt;2,ISNUMBER(MATCH(AU194,L_Placeholder,0)))),NOT(OR(LEN(AX194)&lt;2,ISNUMBER(MATCH(AX194,L_Placeholder,0)))),TRIM(AE194)&lt;&gt;TRIM(T194)),"N/A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missing",IF(OR(OR(LEN(AU194)&lt;2,ISNUMBER(MATCH(AU194,L_Placeholder,0))),BR194&lt;3),"INVALID – PIC missing or not a named person (a role such as QA / CSM is not a name)",IF(OR(LEN(AV194)&lt;2,ISNUMBER(MATCH(AV194,L_Placeholder,0))),"INVALID – result / assessment missing",IF(OR(OR(LEN(AW194)&lt;3,ISNUMBER(MATCH(AW194,L_Placeholder,0))),SUMPRODUCT(--ISNUMBER(SEARCH(" "&amp;L_EvidencePhrase&amp;" ",BD194)))&gt;0,BI194=1),"INVALID – evidence missing, placeholder or not yet on file",IF(ISNA(MATCH(TRIM(S194),L_EvidenceType,0)),"INVALID – choose the evidence type from the list (column S)",IF(BL194=0,"INVALID – evidence ID must be the record's ID only (e.g. SF-2210, IMG_2231, 1045521), or a link / path for links",IF(OR(OR(LEN(AX194)&lt;2,ISNUMBER(MATCH(AX194,L_Placeholder,0))),BS194&lt;3),"INVALID – verifier missing or not a named person (a role such as QA / CSM is not a name)",IF(OR(AX194=AU194,AND(LEN(AU194)&gt;=4,ISNUMBER(SEARCH(AU194,AX194))),AND(LEN(AX194)&gt;=4,ISNUMBER(SEARCH(AX194,AU194)))),"INVALID – verifier must be a different, named person (not the PIC or a role)",IF(BH194=1,"INVALID – result not yet available (awaiting / TBC)",IF(BV194=1,"INVALID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future",IF(AND(ISNUMBER(BY194),AG194&lt;BY194),IF(H194="Physical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t="n">
        <f aca="false">IF(ISNA(MATCH(TRIM(S194),L_EvidenceType,0)),0,BZ194)</f>
        <v>0</v>
      </c>
      <c r="BM194" s="61" t="str">
        <f aca="false">SUBSTITUTE(SUBSTITUTE(SUBSTITUTE(SUBSTITUTE(SUBSTITUTE(SUBSTITUTE(SUBSTITUTE(SUBSTITUTE(SUBSTITUTE(LOWER(Z194&amp;""),"1","0"),"2","0"),"3","0"),"4","0"),"5","0"),"6","0"),"7","0"),"8","0"),"9","0")</f>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194,"jan",""),"feb",""),"mar",""),"apr",""),"may",""),"jun",""),"jul",""),"aug",""),"sep",""),"oct",""),"nov",""),"dec",""),"hrs",""),"hr",""),"lt",""),"utc",""),"am",""),"pm",""),"rev",""),"ver",""),"b","a"),"c","a"),"d","a"),"e","a"),"f","a"),"g","a"),"h","a"),"i","a"),"j","a"),"k","a"),"l","a"),"m","a"),"n","a"),"o","a"),"p","a"),"q","a"),"r","a"),"s","a"),"t","a"),"u","a"),"v","a"),"w","a"),"x","a"),"y","a"),"z","a")</f>
        <v/>
      </c>
      <c r="BO194" s="61" t="str">
        <f aca="false">SUBSTITUTE(SUBSTITUTE(SUBSTITUTE(SUBSTITUTE(SUBSTITUTE(SUBSTITUTE(SUBSTITUTE(SUBSTITUTE(SUBSTITUTE(LOWER(W194&amp;""),"1","0"),"2","0"),"3","0"),"4","0"),"5","0"),"6","0"),"7","0"),"8","0"),"9","0")</f>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c>
      <c r="BQ194" s="61" t="n">
        <f aca="false">IFERROR(IF(AND(ISERROR(SEARCH(" mh"," "&amp;LOWER(W194))),ISNA(MATCH(LEFT(TRIM(BP194),255),{"0000a","000a","00a","0000aa","000aa","00.00.0000","00/00/0000","00-00-0000","0000-00-00","00.00.00","00/00/00","00-00-00","0.00.0000","0/00/0000","0-00-0000"},0)),OR(SUMPRODUCT(--ISNUMBER(SEARCH({"a0","a-0","a_0","a/0","a.0","a#0","0a","0-a","0_a","0/a"},BP194)))&gt;0,ISNUMBER(SEARCH("000000",BP194)))),1,0),0)</f>
        <v>0</v>
      </c>
      <c r="BR1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194,"supervisor",""),"inspector",""),"controller",""),"executive",""),"catering",""),"manager",""),"officer",""),"caterer",""),"station",""),"captain",""),"verified",""),"verifier",""),"checked",""),"senior",""),"leader",""),"cabin",""),"staff",""),"crew",""),"team",""),"duty",""),"lead",""),"head",""),"chef",""),"pasb",""),"mcat",""),"magcs",""),"qaqc",""),"ccic",""),"cic",""),"csm",""),"ops",""),"pic",""),"self",""),"qa",""),"qc",""),"by",""),"sr",""))</f>
        <v>0</v>
      </c>
      <c r="BS1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194,"supervisor",""),"inspector",""),"controller",""),"executive",""),"catering",""),"manager",""),"officer",""),"caterer",""),"station",""),"captain",""),"verified",""),"verifier",""),"checked",""),"senior",""),"leader",""),"cabin",""),"staff",""),"crew",""),"team",""),"duty",""),"lead",""),"head",""),"chef",""),"pasb",""),"mcat",""),"magcs",""),"qaqc",""),"ccic",""),"cic",""),"csm",""),"ops",""),"pic",""),"self",""),"qa",""),"qc",""),"by",""),"sr",""))</f>
        <v>0</v>
      </c>
      <c r="BT194" s="61"/>
      <c r="BU194" s="61"/>
      <c r="BV194" s="61" t="n">
        <f aca="false">0</f>
        <v>0</v>
      </c>
      <c r="BW194" s="61"/>
      <c r="BX194" s="61"/>
      <c r="BY194" s="62" t="n">
        <f aca="false">Q194-T12EarlyH/24</f>
        <v>46309.6388888889</v>
      </c>
      <c r="BZ194" s="61" t="n">
        <f aca="false">IFERROR(IF(IF(TRIM(S194)="Link / file path",AND(LEN(TRIM(Z194))&gt;=5,SUMPRODUCT(--ISNUMBER(SEARCH({"http","www.","\\",":\",".pdf",".jpg",".jpeg",".png",".heic",".xls",".doc",".msg",".eml",".ppt",".txt",".zip"},Z194)))&gt;0),AND(ISERROR(FIND(" ",TRIM(Z194))),NOT(OR(LOWER(TRIM(Z194))=LOWER(Flights!$F$10),AND(LEFT(LOWER(TRIM(Z194)),2)="mh",(LEN(BN194)-LEN(SUBSTITUTE(BN194,"a","")))&lt;=2))),NOT(ISNUMBER(MATCH(LEFT(BN194,255),{"0000a","000a","00a","0000aa","000aa","00.00.0000","00/00/0000","00-00-0000","0000-00-00","00.00.00","00/00/00","00-00-00","0.00.0000","0/00/0000","0-00-0000"},0))),OR(AND((LEN(BN194)-LEN(SUBSTITUTE(BN194,"a","")))&gt;=1,(LEN(BN194)-LEN(SUBSTITUTE(BN194,"0","")))&gt;=2,SUMPRODUCT(--ISNUMBER(SEARCH({"a0","a-0","a_0","a/0","a.0","a#0","0a","0-a","0_a","0/a"},BN194)))&gt;0),AND((LEN(BN194)-LEN(SUBSTITUTE(BN194,"a","")))=0,(LEN(BN194)-LEN(SUBSTITUTE(BN194,"0","")))&gt;=5)))),1,0),0)</f>
        <v>0</v>
      </c>
    </row>
    <row r="195" customFormat="false" ht="41.25" hidden="false" customHeight="true" outlineLevel="0" collapsed="false">
      <c r="A195" s="57" t="s">
        <v>753</v>
      </c>
      <c r="B195" s="57" t="s">
        <v>231</v>
      </c>
      <c r="C195" s="57" t="str">
        <f aca="false">Flights!$F$10</f>
        <v>MH0002</v>
      </c>
      <c r="D195" s="58" t="n">
        <f aca="false">Flights!$D$10</f>
        <v>46310</v>
      </c>
      <c r="E195" s="57" t="str">
        <f aca="false">Flights!$G$10&amp;"-"&amp;Flights!$H$10</f>
        <v>KUL-LHR</v>
      </c>
      <c r="F195" s="57" t="str">
        <f aca="false">Flights!$K$10</f>
        <v>BC</v>
      </c>
      <c r="G195" s="57" t="s">
        <v>420</v>
      </c>
      <c r="H195" s="57" t="s">
        <v>378</v>
      </c>
      <c r="I195" s="57" t="s">
        <v>447</v>
      </c>
      <c r="J195" s="57" t="s">
        <v>626</v>
      </c>
      <c r="K195" s="67" t="s">
        <v>449</v>
      </c>
      <c r="L195" s="67" t="s">
        <v>754</v>
      </c>
      <c r="M195" s="67" t="s">
        <v>451</v>
      </c>
      <c r="N195" s="67" t="s">
        <v>383</v>
      </c>
      <c r="O195" s="67" t="s">
        <v>503</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60"/>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open",IF(AND(NOT(OR(LEN(AZ195)&lt;15,ISNUMBER(MATCH(AZ195,L_Placeholder,0)))),BK195=0,NOT(OR(LEN(AU195)&lt;2,ISNUMBER(MATCH(AU195,L_Placeholder,0)))),NOT(OR(LEN(AX195)&lt;2,ISNUMBER(MATCH(AX195,L_Placeholder,0)))),TRIM(AE195)&lt;&gt;TRIM(T195)),"N/A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missing",IF(OR(OR(LEN(AU195)&lt;2,ISNUMBER(MATCH(AU195,L_Placeholder,0))),BR195&lt;3),"INVALID – PIC missing or not a named person (a role such as QA / CSM is not a name)",IF(OR(LEN(AV195)&lt;2,ISNUMBER(MATCH(AV195,L_Placeholder,0))),"INVALID – result / assessment missing",IF(OR(OR(LEN(AW195)&lt;3,ISNUMBER(MATCH(AW195,L_Placeholder,0))),SUMPRODUCT(--ISNUMBER(SEARCH(" "&amp;L_EvidencePhrase&amp;" ",BD195)))&gt;0,BI195=1),"INVALID – evidence missing, placeholder or not yet on file",IF(ISNA(MATCH(TRIM(S195),L_EvidenceType,0)),"INVALID – choose the evidence type from the list (column S)",IF(BL195=0,"INVALID – evidence ID must be the record's ID only (e.g. SF-2210, IMG_2231, 1045521), or a link / path for links",IF(OR(OR(LEN(AX195)&lt;2,ISNUMBER(MATCH(AX195,L_Placeholder,0))),BS195&lt;3),"INVALID – verifier missing or not a named person (a role such as QA / CSM is not a name)",IF(OR(AX195=AU195,AND(LEN(AU195)&gt;=4,ISNUMBER(SEARCH(AU195,AX195))),AND(LEN(AX195)&gt;=4,ISNUMBER(SEARCH(AX195,AU195)))),"INVALID – verifier must be a different, named person (not the PIC or a role)",IF(BH195=1,"INVALID – result not yet available (awaiting / TBC)",IF(BV195=1,"INVALID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future",IF(AND(ISNUMBER(BY195),AG195&lt;BY195),IF(H195="Physical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t="n">
        <f aca="false">IF(ISNA(MATCH(TRIM(S195),L_EvidenceType,0)),0,BZ195)</f>
        <v>0</v>
      </c>
      <c r="BM195" s="61" t="str">
        <f aca="false">SUBSTITUTE(SUBSTITUTE(SUBSTITUTE(SUBSTITUTE(SUBSTITUTE(SUBSTITUTE(SUBSTITUTE(SUBSTITUTE(SUBSTITUTE(LOWER(Z195&amp;""),"1","0"),"2","0"),"3","0"),"4","0"),"5","0"),"6","0"),"7","0"),"8","0"),"9","0")</f>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195,"jan",""),"feb",""),"mar",""),"apr",""),"may",""),"jun",""),"jul",""),"aug",""),"sep",""),"oct",""),"nov",""),"dec",""),"hrs",""),"hr",""),"lt",""),"utc",""),"am",""),"pm",""),"rev",""),"ver",""),"b","a"),"c","a"),"d","a"),"e","a"),"f","a"),"g","a"),"h","a"),"i","a"),"j","a"),"k","a"),"l","a"),"m","a"),"n","a"),"o","a"),"p","a"),"q","a"),"r","a"),"s","a"),"t","a"),"u","a"),"v","a"),"w","a"),"x","a"),"y","a"),"z","a")</f>
        <v/>
      </c>
      <c r="BO195" s="61" t="str">
        <f aca="false">SUBSTITUTE(SUBSTITUTE(SUBSTITUTE(SUBSTITUTE(SUBSTITUTE(SUBSTITUTE(SUBSTITUTE(SUBSTITUTE(SUBSTITUTE(LOWER(W195&amp;""),"1","0"),"2","0"),"3","0"),"4","0"),"5","0"),"6","0"),"7","0"),"8","0"),"9","0")</f>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c>
      <c r="BQ195" s="61" t="n">
        <f aca="false">IFERROR(IF(AND(ISERROR(SEARCH(" mh"," "&amp;LOWER(W195))),ISNA(MATCH(LEFT(TRIM(BP195),255),{"0000a","000a","00a","0000aa","000aa","00.00.0000","00/00/0000","00-00-0000","0000-00-00","00.00.00","00/00/00","00-00-00","0.00.0000","0/00/0000","0-00-0000"},0)),OR(SUMPRODUCT(--ISNUMBER(SEARCH({"a0","a-0","a_0","a/0","a.0","a#0","0a","0-a","0_a","0/a"},BP195)))&gt;0,ISNUMBER(SEARCH("000000",BP195)))),1,0),0)</f>
        <v>0</v>
      </c>
      <c r="BR1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195,"supervisor",""),"inspector",""),"controller",""),"executive",""),"catering",""),"manager",""),"officer",""),"caterer",""),"station",""),"captain",""),"verified",""),"verifier",""),"checked",""),"senior",""),"leader",""),"cabin",""),"staff",""),"crew",""),"team",""),"duty",""),"lead",""),"head",""),"chef",""),"pasb",""),"mcat",""),"magcs",""),"qaqc",""),"ccic",""),"cic",""),"csm",""),"ops",""),"pic",""),"self",""),"qa",""),"qc",""),"by",""),"sr",""))</f>
        <v>0</v>
      </c>
      <c r="BS1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195,"supervisor",""),"inspector",""),"controller",""),"executive",""),"catering",""),"manager",""),"officer",""),"caterer",""),"station",""),"captain",""),"verified",""),"verifier",""),"checked",""),"senior",""),"leader",""),"cabin",""),"staff",""),"crew",""),"team",""),"duty",""),"lead",""),"head",""),"chef",""),"pasb",""),"mcat",""),"magcs",""),"qaqc",""),"ccic",""),"cic",""),"csm",""),"ops",""),"pic",""),"self",""),"qa",""),"qc",""),"by",""),"sr",""))</f>
        <v>0</v>
      </c>
      <c r="BT195" s="61"/>
      <c r="BU195" s="61"/>
      <c r="BV195" s="61" t="n">
        <f aca="false">0</f>
        <v>0</v>
      </c>
      <c r="BW195" s="61"/>
      <c r="BX195" s="61"/>
      <c r="BY195" s="62" t="n">
        <f aca="false">Q195-T12EarlyH/24</f>
        <v>46309.6388888889</v>
      </c>
      <c r="BZ195" s="61" t="n">
        <f aca="false">IFERROR(IF(IF(TRIM(S195)="Link / file path",AND(LEN(TRIM(Z195))&gt;=5,SUMPRODUCT(--ISNUMBER(SEARCH({"http","www.","\\",":\",".pdf",".jpg",".jpeg",".png",".heic",".xls",".doc",".msg",".eml",".ppt",".txt",".zip"},Z195)))&gt;0),AND(ISERROR(FIND(" ",TRIM(Z195))),NOT(OR(LOWER(TRIM(Z195))=LOWER(Flights!$F$10),AND(LEFT(LOWER(TRIM(Z195)),2)="mh",(LEN(BN195)-LEN(SUBSTITUTE(BN195,"a","")))&lt;=2))),NOT(ISNUMBER(MATCH(LEFT(BN195,255),{"0000a","000a","00a","0000aa","000aa","00.00.0000","00/00/0000","00-00-0000","0000-00-00","00.00.00","00/00/00","00-00-00","0.00.0000","0/00/0000","0-00-0000"},0))),OR(AND((LEN(BN195)-LEN(SUBSTITUTE(BN195,"a","")))&gt;=1,(LEN(BN195)-LEN(SUBSTITUTE(BN195,"0","")))&gt;=2,SUMPRODUCT(--ISNUMBER(SEARCH({"a0","a-0","a_0","a/0","a.0","a#0","0a","0-a","0_a","0/a"},BN195)))&gt;0),AND((LEN(BN195)-LEN(SUBSTITUTE(BN195,"a","")))=0,(LEN(BN195)-LEN(SUBSTITUTE(BN195,"0","")))&gt;=5)))),1,0),0)</f>
        <v>0</v>
      </c>
    </row>
    <row r="196" customFormat="false" ht="39.75" hidden="false" customHeight="true" outlineLevel="0" collapsed="false">
      <c r="A196" s="57" t="s">
        <v>755</v>
      </c>
      <c r="B196" s="57" t="s">
        <v>231</v>
      </c>
      <c r="C196" s="57" t="str">
        <f aca="false">Flights!$F$10</f>
        <v>MH0002</v>
      </c>
      <c r="D196" s="58" t="n">
        <f aca="false">Flights!$D$10</f>
        <v>46310</v>
      </c>
      <c r="E196" s="57" t="str">
        <f aca="false">Flights!$G$10&amp;"-"&amp;Flights!$H$10</f>
        <v>KUL-LHR</v>
      </c>
      <c r="F196" s="57" t="str">
        <f aca="false">Flights!$K$10</f>
        <v>BC</v>
      </c>
      <c r="G196" s="57" t="s">
        <v>420</v>
      </c>
      <c r="H196" s="57" t="s">
        <v>378</v>
      </c>
      <c r="I196" s="57" t="s">
        <v>629</v>
      </c>
      <c r="J196" s="57" t="s">
        <v>630</v>
      </c>
      <c r="K196" s="67" t="s">
        <v>501</v>
      </c>
      <c r="L196" s="67" t="s">
        <v>756</v>
      </c>
      <c r="M196" s="67" t="s">
        <v>187</v>
      </c>
      <c r="N196" s="67" t="s">
        <v>383</v>
      </c>
      <c r="O196" s="67" t="s">
        <v>632</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60"/>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open",IF(AND(NOT(OR(LEN(AZ196)&lt;15,ISNUMBER(MATCH(AZ196,L_Placeholder,0)))),BK196=0,NOT(OR(LEN(AU196)&lt;2,ISNUMBER(MATCH(AU196,L_Placeholder,0)))),NOT(OR(LEN(AX196)&lt;2,ISNUMBER(MATCH(AX196,L_Placeholder,0)))),TRIM(AE196)&lt;&gt;TRIM(T196)),"N/A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missing",IF(OR(OR(LEN(AU196)&lt;2,ISNUMBER(MATCH(AU196,L_Placeholder,0))),BR196&lt;3),"INVALID – PIC missing or not a named person (a role such as QA / CSM is not a name)",IF(OR(LEN(AV196)&lt;2,ISNUMBER(MATCH(AV196,L_Placeholder,0))),"INVALID – result / assessment missing",IF(OR(OR(LEN(AW196)&lt;3,ISNUMBER(MATCH(AW196,L_Placeholder,0))),SUMPRODUCT(--ISNUMBER(SEARCH(" "&amp;L_EvidencePhrase&amp;" ",BD196)))&gt;0,BI196=1),"INVALID – evidence missing, placeholder or not yet on file",IF(ISNA(MATCH(TRIM(S196),L_EvidenceType,0)),"INVALID – choose the evidence type from the list (column S)",IF(BL196=0,"INVALID – evidence ID must be the record's ID only (e.g. SF-2210, IMG_2231, 1045521), or a link / path for links",IF(OR(OR(LEN(AX196)&lt;2,ISNUMBER(MATCH(AX196,L_Placeholder,0))),BS196&lt;3),"INVALID – verifier missing or not a named person (a role such as QA / CSM is not a name)",IF(OR(AX196=AU196,AND(LEN(AU196)&gt;=4,ISNUMBER(SEARCH(AU196,AX196))),AND(LEN(AX196)&gt;=4,ISNUMBER(SEARCH(AX196,AU196)))),"INVALID – verifier must be a different, named person (not the PIC or a role)",IF(BH196=1,"INVALID – result not yet available (awaiting / TBC)",IF(BV196=1,"INVALID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future",IF(AND(ISNUMBER(BY196),AG196&lt;BY196),IF(H196="Physical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t="n">
        <f aca="false">IF(ISNA(MATCH(TRIM(S196),L_EvidenceType,0)),0,BZ196)</f>
        <v>0</v>
      </c>
      <c r="BM196" s="61" t="str">
        <f aca="false">SUBSTITUTE(SUBSTITUTE(SUBSTITUTE(SUBSTITUTE(SUBSTITUTE(SUBSTITUTE(SUBSTITUTE(SUBSTITUTE(SUBSTITUTE(LOWER(Z196&amp;""),"1","0"),"2","0"),"3","0"),"4","0"),"5","0"),"6","0"),"7","0"),"8","0"),"9","0")</f>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196,"jan",""),"feb",""),"mar",""),"apr",""),"may",""),"jun",""),"jul",""),"aug",""),"sep",""),"oct",""),"nov",""),"dec",""),"hrs",""),"hr",""),"lt",""),"utc",""),"am",""),"pm",""),"rev",""),"ver",""),"b","a"),"c","a"),"d","a"),"e","a"),"f","a"),"g","a"),"h","a"),"i","a"),"j","a"),"k","a"),"l","a"),"m","a"),"n","a"),"o","a"),"p","a"),"q","a"),"r","a"),"s","a"),"t","a"),"u","a"),"v","a"),"w","a"),"x","a"),"y","a"),"z","a")</f>
        <v/>
      </c>
      <c r="BO196" s="61" t="str">
        <f aca="false">SUBSTITUTE(SUBSTITUTE(SUBSTITUTE(SUBSTITUTE(SUBSTITUTE(SUBSTITUTE(SUBSTITUTE(SUBSTITUTE(SUBSTITUTE(LOWER(W196&amp;""),"1","0"),"2","0"),"3","0"),"4","0"),"5","0"),"6","0"),"7","0"),"8","0"),"9","0")</f>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c>
      <c r="BQ196" s="61" t="n">
        <f aca="false">IFERROR(IF(AND(ISERROR(SEARCH(" mh"," "&amp;LOWER(W196))),ISNA(MATCH(LEFT(TRIM(BP196),255),{"0000a","000a","00a","0000aa","000aa","00.00.0000","00/00/0000","00-00-0000","0000-00-00","00.00.00","00/00/00","00-00-00","0.00.0000","0/00/0000","0-00-0000"},0)),OR(SUMPRODUCT(--ISNUMBER(SEARCH({"a0","a-0","a_0","a/0","a.0","a#0","0a","0-a","0_a","0/a"},BP196)))&gt;0,ISNUMBER(SEARCH("000000",BP196)))),1,0),0)</f>
        <v>0</v>
      </c>
      <c r="BR1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196,"supervisor",""),"inspector",""),"controller",""),"executive",""),"catering",""),"manager",""),"officer",""),"caterer",""),"station",""),"captain",""),"verified",""),"verifier",""),"checked",""),"senior",""),"leader",""),"cabin",""),"staff",""),"crew",""),"team",""),"duty",""),"lead",""),"head",""),"chef",""),"pasb",""),"mcat",""),"magcs",""),"qaqc",""),"ccic",""),"cic",""),"csm",""),"ops",""),"pic",""),"self",""),"qa",""),"qc",""),"by",""),"sr",""))</f>
        <v>0</v>
      </c>
      <c r="BS1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196,"supervisor",""),"inspector",""),"controller",""),"executive",""),"catering",""),"manager",""),"officer",""),"caterer",""),"station",""),"captain",""),"verified",""),"verifier",""),"checked",""),"senior",""),"leader",""),"cabin",""),"staff",""),"crew",""),"team",""),"duty",""),"lead",""),"head",""),"chef",""),"pasb",""),"mcat",""),"magcs",""),"qaqc",""),"ccic",""),"cic",""),"csm",""),"ops",""),"pic",""),"self",""),"qa",""),"qc",""),"by",""),"sr",""))</f>
        <v>0</v>
      </c>
      <c r="BT196" s="61"/>
      <c r="BU196" s="61"/>
      <c r="BV196" s="61" t="n">
        <f aca="false">0</f>
        <v>0</v>
      </c>
      <c r="BW196" s="61"/>
      <c r="BX196" s="61"/>
      <c r="BY196" s="62" t="n">
        <f aca="false">Q196-T12EarlyH/24</f>
        <v>46309.6388888889</v>
      </c>
      <c r="BZ196" s="61" t="n">
        <f aca="false">IFERROR(IF(IF(TRIM(S196)="Link / file path",AND(LEN(TRIM(Z196))&gt;=5,SUMPRODUCT(--ISNUMBER(SEARCH({"http","www.","\\",":\",".pdf",".jpg",".jpeg",".png",".heic",".xls",".doc",".msg",".eml",".ppt",".txt",".zip"},Z196)))&gt;0),AND(ISERROR(FIND(" ",TRIM(Z196))),NOT(OR(LOWER(TRIM(Z196))=LOWER(Flights!$F$10),AND(LEFT(LOWER(TRIM(Z196)),2)="mh",(LEN(BN196)-LEN(SUBSTITUTE(BN196,"a","")))&lt;=2))),NOT(ISNUMBER(MATCH(LEFT(BN196,255),{"0000a","000a","00a","0000aa","000aa","00.00.0000","00/00/0000","00-00-0000","0000-00-00","00.00.00","00/00/00","00-00-00","0.00.0000","0/00/0000","0-00-0000"},0))),OR(AND((LEN(BN196)-LEN(SUBSTITUTE(BN196,"a","")))&gt;=1,(LEN(BN196)-LEN(SUBSTITUTE(BN196,"0","")))&gt;=2,SUMPRODUCT(--ISNUMBER(SEARCH({"a0","a-0","a_0","a/0","a.0","a#0","0a","0-a","0_a","0/a"},BN196)))&gt;0),AND((LEN(BN196)-LEN(SUBSTITUTE(BN196,"a","")))=0,(LEN(BN196)-LEN(SUBSTITUTE(BN196,"0","")))&gt;=5)))),1,0),0)</f>
        <v>0</v>
      </c>
    </row>
    <row r="197" customFormat="false" ht="39.75" hidden="false" customHeight="true" outlineLevel="0" collapsed="false">
      <c r="A197" s="57" t="s">
        <v>757</v>
      </c>
      <c r="B197" s="57" t="s">
        <v>231</v>
      </c>
      <c r="C197" s="57" t="str">
        <f aca="false">Flights!$F$10</f>
        <v>MH0002</v>
      </c>
      <c r="D197" s="58" t="n">
        <f aca="false">Flights!$D$10</f>
        <v>46310</v>
      </c>
      <c r="E197" s="57" t="str">
        <f aca="false">Flights!$G$10&amp;"-"&amp;Flights!$H$10</f>
        <v>KUL-LHR</v>
      </c>
      <c r="F197" s="57" t="str">
        <f aca="false">Flights!$K$10</f>
        <v>BC</v>
      </c>
      <c r="G197" s="57" t="s">
        <v>459</v>
      </c>
      <c r="H197" s="57" t="s">
        <v>460</v>
      </c>
      <c r="I197" s="57" t="s">
        <v>379</v>
      </c>
      <c r="J197" s="57" t="s">
        <v>461</v>
      </c>
      <c r="K197" s="67" t="s">
        <v>426</v>
      </c>
      <c r="L197" s="67" t="s">
        <v>462</v>
      </c>
      <c r="M197" s="67"/>
      <c r="N197" s="67" t="s">
        <v>383</v>
      </c>
      <c r="O197" s="67" t="s">
        <v>463</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60"/>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open",IF(AND(NOT(OR(LEN(AZ197)&lt;15,ISNUMBER(MATCH(AZ197,L_Placeholder,0)))),BK197=0,NOT(OR(LEN(AU197)&lt;2,ISNUMBER(MATCH(AU197,L_Placeholder,0)))),NOT(OR(LEN(AX197)&lt;2,ISNUMBER(MATCH(AX197,L_Placeholder,0)))),TRIM(AE197)&lt;&gt;TRIM(T197)),"N/A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missing",IF(OR(OR(LEN(AU197)&lt;2,ISNUMBER(MATCH(AU197,L_Placeholder,0))),BR197&lt;3),"INVALID – PIC missing or not a named person (a role such as QA / CSM is not a name)",IF(OR(LEN(AV197)&lt;2,ISNUMBER(MATCH(AV197,L_Placeholder,0))),"INVALID – result / assessment missing",IF(OR(OR(LEN(AW197)&lt;3,ISNUMBER(MATCH(AW197,L_Placeholder,0))),SUMPRODUCT(--ISNUMBER(SEARCH(" "&amp;L_EvidencePhrase&amp;" ",BD197)))&gt;0,BI197=1),"INVALID – evidence missing, placeholder or not yet on file",IF(ISNA(MATCH(TRIM(S197),L_EvidenceType,0)),"INVALID – choose the evidence type from the list (column S)",IF(BL197=0,"INVALID – evidence ID must be the record's ID only (e.g. SF-2210, IMG_2231, 1045521), or a link / path for links",IF(OR(OR(LEN(AX197)&lt;2,ISNUMBER(MATCH(AX197,L_Placeholder,0))),BS197&lt;3),"INVALID – verifier missing or not a named person (a role such as QA / CSM is not a name)",IF(OR(AX197=AU197,AND(LEN(AU197)&gt;=4,ISNUMBER(SEARCH(AU197,AX197))),AND(LEN(AX197)&gt;=4,ISNUMBER(SEARCH(AX197,AU197)))),"INVALID – verifier must be a different, named person (not the PIC or a role)",IF(BH197=1,"INVALID – result not yet available (awaiting / TBC)",IF(BV197=1,"INVALID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future",IF(AND(ISNUMBER(BY197),AG197&lt;BY197),IF(H197="Physical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IF(ISNA(MATCH(TRIM(S197),L_EvidenceType,0)),0,BZ197)</f>
        <v>0</v>
      </c>
      <c r="BM197" s="61" t="str">
        <f aca="false">SUBSTITUTE(SUBSTITUTE(SUBSTITUTE(SUBSTITUTE(SUBSTITUTE(SUBSTITUTE(SUBSTITUTE(SUBSTITUTE(SUBSTITUTE(LOWER(Z197&amp;""),"1","0"),"2","0"),"3","0"),"4","0"),"5","0"),"6","0"),"7","0"),"8","0"),"9","0")</f>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197,"jan",""),"feb",""),"mar",""),"apr",""),"may",""),"jun",""),"jul",""),"aug",""),"sep",""),"oct",""),"nov",""),"dec",""),"hrs",""),"hr",""),"lt",""),"utc",""),"am",""),"pm",""),"rev",""),"ver",""),"b","a"),"c","a"),"d","a"),"e","a"),"f","a"),"g","a"),"h","a"),"i","a"),"j","a"),"k","a"),"l","a"),"m","a"),"n","a"),"o","a"),"p","a"),"q","a"),"r","a"),"s","a"),"t","a"),"u","a"),"v","a"),"w","a"),"x","a"),"y","a"),"z","a")</f>
        <v/>
      </c>
      <c r="BO197" s="61" t="str">
        <f aca="false">SUBSTITUTE(SUBSTITUTE(SUBSTITUTE(SUBSTITUTE(SUBSTITUTE(SUBSTITUTE(SUBSTITUTE(SUBSTITUTE(SUBSTITUTE(LOWER(W197&amp;""),"1","0"),"2","0"),"3","0"),"4","0"),"5","0"),"6","0"),"7","0"),"8","0"),"9","0")</f>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c>
      <c r="BQ197" s="61" t="n">
        <f aca="false">IFERROR(IF(AND(ISERROR(SEARCH(" mh"," "&amp;LOWER(W197))),ISNA(MATCH(LEFT(TRIM(BP197),255),{"0000a","000a","00a","0000aa","000aa","00.00.0000","00/00/0000","00-00-0000","0000-00-00","00.00.00","00/00/00","00-00-00","0.00.0000","0/00/0000","0-00-0000"},0)),OR(SUMPRODUCT(--ISNUMBER(SEARCH({"a0","a-0","a_0","a/0","a.0","a#0","0a","0-a","0_a","0/a"},BP197)))&gt;0,ISNUMBER(SEARCH("000000",BP197)))),1,0),0)</f>
        <v>0</v>
      </c>
      <c r="BR1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197,"supervisor",""),"inspector",""),"controller",""),"executive",""),"catering",""),"manager",""),"officer",""),"caterer",""),"station",""),"captain",""),"verified",""),"verifier",""),"checked",""),"senior",""),"leader",""),"cabin",""),"staff",""),"crew",""),"team",""),"duty",""),"lead",""),"head",""),"chef",""),"pasb",""),"mcat",""),"magcs",""),"qaqc",""),"ccic",""),"cic",""),"csm",""),"ops",""),"pic",""),"self",""),"qa",""),"qc",""),"by",""),"sr",""))</f>
        <v>0</v>
      </c>
      <c r="BS1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197,"supervisor",""),"inspector",""),"controller",""),"executive",""),"catering",""),"manager",""),"officer",""),"caterer",""),"station",""),"captain",""),"verified",""),"verifier",""),"checked",""),"senior",""),"leader",""),"cabin",""),"staff",""),"crew",""),"team",""),"duty",""),"lead",""),"head",""),"chef",""),"pasb",""),"mcat",""),"magcs",""),"qaqc",""),"ccic",""),"cic",""),"csm",""),"ops",""),"pic",""),"self",""),"qa",""),"qc",""),"by",""),"sr",""))</f>
        <v>0</v>
      </c>
      <c r="BT197" s="61"/>
      <c r="BU197" s="61"/>
      <c r="BV197" s="61" t="n">
        <f aca="false">IFERROR(IF(OR(SUMPRODUCT((LEN(BC197)-LEN(SUBSTITUTE(BC197," "&amp;L_NotLoaded&amp;" "," ")))/(LEN(L_NotLoaded)+1))&gt;SUMPRODUCT((LEN(BC197)-LEN(SUBSTITUTE(BC197," "&amp;L_NotLoadedNeg&amp;" "," ")))/(LEN(L_NotLoadedNeg)+1)),SUMPRODUCT((LEN(BD197)-LEN(SUBSTITUTE(BD197," "&amp;L_NotLoaded&amp;" "," ")))/(LEN(L_NotLoaded)+1))&gt;SUMPRODUCT((LEN(BD197)-LEN(SUBSTITUTE(BD197," "&amp;L_NotLoadedNeg&amp;" "," ")))/(LEN(L_NotLoadedNeg)+1))),1,0),0)</f>
        <v>0</v>
      </c>
      <c r="BW197" s="61"/>
      <c r="BX197" s="61"/>
      <c r="BY197" s="62" t="n">
        <f aca="false">IF(ISNUMBER(Flights!$AZ$10),MAX(Q197-UpliftWindowH/24,Flights!$AZ$10),Q197-UpliftWindowH/24)</f>
        <v>46310.3888888889</v>
      </c>
      <c r="BZ197" s="61" t="n">
        <f aca="false">IFERROR(IF(IF(TRIM(S197)="Link / file path",AND(LEN(TRIM(Z197))&gt;=5,SUMPRODUCT(--ISNUMBER(SEARCH({"http","www.","\\",":\",".pdf",".jpg",".jpeg",".png",".heic",".xls",".doc",".msg",".eml",".ppt",".txt",".zip"},Z197)))&gt;0),AND(ISERROR(FIND(" ",TRIM(Z197))),NOT(OR(LOWER(TRIM(Z197))=LOWER(Flights!$F$10),AND(LEFT(LOWER(TRIM(Z197)),2)="mh",(LEN(BN197)-LEN(SUBSTITUTE(BN197,"a","")))&lt;=2))),NOT(ISNUMBER(MATCH(LEFT(BN197,255),{"0000a","000a","00a","0000aa","000aa","00.00.0000","00/00/0000","00-00-0000","0000-00-00","00.00.00","00/00/00","00-00-00","0.00.0000","0/00/0000","0-00-0000"},0))),OR(AND((LEN(BN197)-LEN(SUBSTITUTE(BN197,"a","")))&gt;=1,(LEN(BN197)-LEN(SUBSTITUTE(BN197,"0","")))&gt;=2,SUMPRODUCT(--ISNUMBER(SEARCH({"a0","a-0","a_0","a/0","a.0","a#0","0a","0-a","0_a","0/a"},BN197)))&gt;0),AND((LEN(BN197)-LEN(SUBSTITUTE(BN197,"a","")))=0,(LEN(BN197)-LEN(SUBSTITUTE(BN197,"0","")))&gt;=5)))),1,0),0)</f>
        <v>0</v>
      </c>
    </row>
    <row r="198" customFormat="false" ht="39.75" hidden="false" customHeight="true" outlineLevel="0" collapsed="false">
      <c r="A198" s="57" t="s">
        <v>758</v>
      </c>
      <c r="B198" s="57" t="s">
        <v>231</v>
      </c>
      <c r="C198" s="57" t="str">
        <f aca="false">Flights!$F$10</f>
        <v>MH0002</v>
      </c>
      <c r="D198" s="58" t="n">
        <f aca="false">Flights!$D$10</f>
        <v>46310</v>
      </c>
      <c r="E198" s="57" t="str">
        <f aca="false">Flights!$G$10&amp;"-"&amp;Flights!$H$10</f>
        <v>KUL-LHR</v>
      </c>
      <c r="F198" s="57" t="str">
        <f aca="false">Flights!$K$10</f>
        <v>BC</v>
      </c>
      <c r="G198" s="57" t="s">
        <v>459</v>
      </c>
      <c r="H198" s="57" t="s">
        <v>460</v>
      </c>
      <c r="I198" s="57" t="s">
        <v>428</v>
      </c>
      <c r="J198" s="57" t="s">
        <v>465</v>
      </c>
      <c r="K198" s="67" t="s">
        <v>426</v>
      </c>
      <c r="L198" s="67" t="s">
        <v>462</v>
      </c>
      <c r="M198" s="67"/>
      <c r="N198" s="67" t="s">
        <v>383</v>
      </c>
      <c r="O198" s="67" t="s">
        <v>463</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60"/>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open",IF(AND(NOT(OR(LEN(AZ198)&lt;15,ISNUMBER(MATCH(AZ198,L_Placeholder,0)))),BK198=0,NOT(OR(LEN(AU198)&lt;2,ISNUMBER(MATCH(AU198,L_Placeholder,0)))),NOT(OR(LEN(AX198)&lt;2,ISNUMBER(MATCH(AX198,L_Placeholder,0)))),TRIM(AE198)&lt;&gt;TRIM(T198)),"N/A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missing",IF(OR(OR(LEN(AU198)&lt;2,ISNUMBER(MATCH(AU198,L_Placeholder,0))),BR198&lt;3),"INVALID – PIC missing or not a named person (a role such as QA / CSM is not a name)",IF(OR(LEN(AV198)&lt;2,ISNUMBER(MATCH(AV198,L_Placeholder,0))),"INVALID – result / assessment missing",IF(OR(OR(LEN(AW198)&lt;3,ISNUMBER(MATCH(AW198,L_Placeholder,0))),SUMPRODUCT(--ISNUMBER(SEARCH(" "&amp;L_EvidencePhrase&amp;" ",BD198)))&gt;0,BI198=1),"INVALID – evidence missing, placeholder or not yet on file",IF(ISNA(MATCH(TRIM(S198),L_EvidenceType,0)),"INVALID – choose the evidence type from the list (column S)",IF(BL198=0,"INVALID – evidence ID must be the record's ID only (e.g. SF-2210, IMG_2231, 1045521), or a link / path for links",IF(OR(OR(LEN(AX198)&lt;2,ISNUMBER(MATCH(AX198,L_Placeholder,0))),BS198&lt;3),"INVALID – verifier missing or not a named person (a role such as QA / CSM is not a name)",IF(OR(AX198=AU198,AND(LEN(AU198)&gt;=4,ISNUMBER(SEARCH(AU198,AX198))),AND(LEN(AX198)&gt;=4,ISNUMBER(SEARCH(AX198,AU198)))),"INVALID – verifier must be a different, named person (not the PIC or a role)",IF(BH198=1,"INVALID – result not yet available (awaiting / TBC)",IF(BV198=1,"INVALID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future",IF(AND(ISNUMBER(BY198),AG198&lt;BY198),IF(H198="Physical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IF(ISNA(MATCH(TRIM(S198),L_EvidenceType,0)),0,BZ198)</f>
        <v>0</v>
      </c>
      <c r="BM198" s="61" t="str">
        <f aca="false">SUBSTITUTE(SUBSTITUTE(SUBSTITUTE(SUBSTITUTE(SUBSTITUTE(SUBSTITUTE(SUBSTITUTE(SUBSTITUTE(SUBSTITUTE(LOWER(Z198&amp;""),"1","0"),"2","0"),"3","0"),"4","0"),"5","0"),"6","0"),"7","0"),"8","0"),"9","0")</f>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198,"jan",""),"feb",""),"mar",""),"apr",""),"may",""),"jun",""),"jul",""),"aug",""),"sep",""),"oct",""),"nov",""),"dec",""),"hrs",""),"hr",""),"lt",""),"utc",""),"am",""),"pm",""),"rev",""),"ver",""),"b","a"),"c","a"),"d","a"),"e","a"),"f","a"),"g","a"),"h","a"),"i","a"),"j","a"),"k","a"),"l","a"),"m","a"),"n","a"),"o","a"),"p","a"),"q","a"),"r","a"),"s","a"),"t","a"),"u","a"),"v","a"),"w","a"),"x","a"),"y","a"),"z","a")</f>
        <v/>
      </c>
      <c r="BO198" s="61" t="str">
        <f aca="false">SUBSTITUTE(SUBSTITUTE(SUBSTITUTE(SUBSTITUTE(SUBSTITUTE(SUBSTITUTE(SUBSTITUTE(SUBSTITUTE(SUBSTITUTE(LOWER(W198&amp;""),"1","0"),"2","0"),"3","0"),"4","0"),"5","0"),"6","0"),"7","0"),"8","0"),"9","0")</f>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c>
      <c r="BQ198" s="61" t="n">
        <f aca="false">IFERROR(IF(AND(ISERROR(SEARCH(" mh"," "&amp;LOWER(W198))),ISNA(MATCH(LEFT(TRIM(BP198),255),{"0000a","000a","00a","0000aa","000aa","00.00.0000","00/00/0000","00-00-0000","0000-00-00","00.00.00","00/00/00","00-00-00","0.00.0000","0/00/0000","0-00-0000"},0)),OR(SUMPRODUCT(--ISNUMBER(SEARCH({"a0","a-0","a_0","a/0","a.0","a#0","0a","0-a","0_a","0/a"},BP198)))&gt;0,ISNUMBER(SEARCH("000000",BP198)))),1,0),0)</f>
        <v>0</v>
      </c>
      <c r="BR1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198,"supervisor",""),"inspector",""),"controller",""),"executive",""),"catering",""),"manager",""),"officer",""),"caterer",""),"station",""),"captain",""),"verified",""),"verifier",""),"checked",""),"senior",""),"leader",""),"cabin",""),"staff",""),"crew",""),"team",""),"duty",""),"lead",""),"head",""),"chef",""),"pasb",""),"mcat",""),"magcs",""),"qaqc",""),"ccic",""),"cic",""),"csm",""),"ops",""),"pic",""),"self",""),"qa",""),"qc",""),"by",""),"sr",""))</f>
        <v>0</v>
      </c>
      <c r="BS1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198,"supervisor",""),"inspector",""),"controller",""),"executive",""),"catering",""),"manager",""),"officer",""),"caterer",""),"station",""),"captain",""),"verified",""),"verifier",""),"checked",""),"senior",""),"leader",""),"cabin",""),"staff",""),"crew",""),"team",""),"duty",""),"lead",""),"head",""),"chef",""),"pasb",""),"mcat",""),"magcs",""),"qaqc",""),"ccic",""),"cic",""),"csm",""),"ops",""),"pic",""),"self",""),"qa",""),"qc",""),"by",""),"sr",""))</f>
        <v>0</v>
      </c>
      <c r="BT198" s="61"/>
      <c r="BU198" s="61"/>
      <c r="BV198" s="61" t="n">
        <f aca="false">IFERROR(IF(OR(SUMPRODUCT((LEN(BC198)-LEN(SUBSTITUTE(BC198," "&amp;L_NotLoaded&amp;" "," ")))/(LEN(L_NotLoaded)+1))&gt;SUMPRODUCT((LEN(BC198)-LEN(SUBSTITUTE(BC198," "&amp;L_NotLoadedNeg&amp;" "," ")))/(LEN(L_NotLoadedNeg)+1)),SUMPRODUCT((LEN(BD198)-LEN(SUBSTITUTE(BD198," "&amp;L_NotLoaded&amp;" "," ")))/(LEN(L_NotLoaded)+1))&gt;SUMPRODUCT((LEN(BD198)-LEN(SUBSTITUTE(BD198," "&amp;L_NotLoadedNeg&amp;" "," ")))/(LEN(L_NotLoadedNeg)+1))),1,0),0)</f>
        <v>0</v>
      </c>
      <c r="BW198" s="61"/>
      <c r="BX198" s="61"/>
      <c r="BY198" s="62" t="n">
        <f aca="false">IF(ISNUMBER(Flights!$AZ$10),MAX(Q198-UpliftWindowH/24,Flights!$AZ$10),Q198-UpliftWindowH/24)</f>
        <v>46310.3888888889</v>
      </c>
      <c r="BZ198" s="61" t="n">
        <f aca="false">IFERROR(IF(IF(TRIM(S198)="Link / file path",AND(LEN(TRIM(Z198))&gt;=5,SUMPRODUCT(--ISNUMBER(SEARCH({"http","www.","\\",":\",".pdf",".jpg",".jpeg",".png",".heic",".xls",".doc",".msg",".eml",".ppt",".txt",".zip"},Z198)))&gt;0),AND(ISERROR(FIND(" ",TRIM(Z198))),NOT(OR(LOWER(TRIM(Z198))=LOWER(Flights!$F$10),AND(LEFT(LOWER(TRIM(Z198)),2)="mh",(LEN(BN198)-LEN(SUBSTITUTE(BN198,"a","")))&lt;=2))),NOT(ISNUMBER(MATCH(LEFT(BN198,255),{"0000a","000a","00a","0000aa","000aa","00.00.0000","00/00/0000","00-00-0000","0000-00-00","00.00.00","00/00/00","00-00-00","0.00.0000","0/00/0000","0-00-0000"},0))),OR(AND((LEN(BN198)-LEN(SUBSTITUTE(BN198,"a","")))&gt;=1,(LEN(BN198)-LEN(SUBSTITUTE(BN198,"0","")))&gt;=2,SUMPRODUCT(--ISNUMBER(SEARCH({"a0","a-0","a_0","a/0","a.0","a#0","0a","0-a","0_a","0/a"},BN198)))&gt;0),AND((LEN(BN198)-LEN(SUBSTITUTE(BN198,"a","")))=0,(LEN(BN198)-LEN(SUBSTITUTE(BN198,"0","")))&gt;=5)))),1,0),0)</f>
        <v>0</v>
      </c>
    </row>
    <row r="199" customFormat="false" ht="91.5" hidden="false" customHeight="true" outlineLevel="0" collapsed="false">
      <c r="A199" s="57" t="s">
        <v>759</v>
      </c>
      <c r="B199" s="57" t="s">
        <v>231</v>
      </c>
      <c r="C199" s="57" t="str">
        <f aca="false">Flights!$F$10</f>
        <v>MH0002</v>
      </c>
      <c r="D199" s="58" t="n">
        <f aca="false">Flights!$D$10</f>
        <v>46310</v>
      </c>
      <c r="E199" s="57" t="str">
        <f aca="false">Flights!$G$10&amp;"-"&amp;Flights!$H$10</f>
        <v>KUL-LHR</v>
      </c>
      <c r="F199" s="57" t="str">
        <f aca="false">Flights!$K$10</f>
        <v>BC</v>
      </c>
      <c r="G199" s="57" t="s">
        <v>459</v>
      </c>
      <c r="H199" s="57" t="s">
        <v>460</v>
      </c>
      <c r="I199" s="57" t="s">
        <v>440</v>
      </c>
      <c r="J199" s="57" t="s">
        <v>467</v>
      </c>
      <c r="K199" s="67" t="s">
        <v>501</v>
      </c>
      <c r="L199" s="67" t="s">
        <v>443</v>
      </c>
      <c r="M199" s="67" t="s">
        <v>726</v>
      </c>
      <c r="N199" s="67" t="s">
        <v>444</v>
      </c>
      <c r="O199" s="67" t="s">
        <v>727</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60"/>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open",IF(AND(NOT(OR(LEN(AZ199)&lt;15,ISNUMBER(MATCH(AZ199,L_Placeholder,0)))),BK199=0,NOT(OR(LEN(AU199)&lt;2,ISNUMBER(MATCH(AU199,L_Placeholder,0)))),NOT(OR(LEN(AX199)&lt;2,ISNUMBER(MATCH(AX199,L_Placeholder,0)))),TRIM(AE199)&lt;&gt;TRIM(T199)),"N/A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missing",IF(OR(OR(LEN(AU199)&lt;2,ISNUMBER(MATCH(AU199,L_Placeholder,0))),BR199&lt;3),"INVALID – PIC missing or not a named person (a role such as QA / CSM is not a name)",IF(OR(LEN(AV199)&lt;2,ISNUMBER(MATCH(AV199,L_Placeholder,0))),"INVALID – result / assessment missing",IF(OR(OR(LEN(AW199)&lt;3,ISNUMBER(MATCH(AW199,L_Placeholder,0))),SUMPRODUCT(--ISNUMBER(SEARCH(" "&amp;L_EvidencePhrase&amp;" ",BD199)))&gt;0,BI199=1),"INVALID – evidence missing, placeholder or not yet on file",IF(ISNA(MATCH(TRIM(S199),L_EvidenceType,0)),"INVALID – choose the evidence type from the list (column S)",IF(BL199=0,"INVALID – evidence ID must be the record's ID only (e.g. SF-2210, IMG_2231, 1045521), or a link / path for links",IF(OR(OR(LEN(AX199)&lt;2,ISNUMBER(MATCH(AX199,L_Placeholder,0))),BS199&lt;3),"INVALID – verifier missing or not a named person (a role such as QA / CSM is not a name)",IF(OR(AX199=AU199,AND(LEN(AU199)&gt;=4,ISNUMBER(SEARCH(AU199,AX199))),AND(LEN(AX199)&gt;=4,ISNUMBER(SEARCH(AX199,AU199)))),"INVALID – verifier must be a different, named person (not the PIC or a role)",IF(BH199=1,"INVALID – result not yet available (awaiting / TBC)",IF(BV199=1,"INVALID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future",IF(AND(ISNUMBER(BY199),AG199&lt;BY199),IF(H199="Physical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IF(ISNA(MATCH(TRIM(S199),L_EvidenceType,0)),0,BZ199)</f>
        <v>0</v>
      </c>
      <c r="BM199" s="61" t="str">
        <f aca="false">SUBSTITUTE(SUBSTITUTE(SUBSTITUTE(SUBSTITUTE(SUBSTITUTE(SUBSTITUTE(SUBSTITUTE(SUBSTITUTE(SUBSTITUTE(LOWER(Z199&amp;""),"1","0"),"2","0"),"3","0"),"4","0"),"5","0"),"6","0"),"7","0"),"8","0"),"9","0")</f>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199,"jan",""),"feb",""),"mar",""),"apr",""),"may",""),"jun",""),"jul",""),"aug",""),"sep",""),"oct",""),"nov",""),"dec",""),"hrs",""),"hr",""),"lt",""),"utc",""),"am",""),"pm",""),"rev",""),"ver",""),"b","a"),"c","a"),"d","a"),"e","a"),"f","a"),"g","a"),"h","a"),"i","a"),"j","a"),"k","a"),"l","a"),"m","a"),"n","a"),"o","a"),"p","a"),"q","a"),"r","a"),"s","a"),"t","a"),"u","a"),"v","a"),"w","a"),"x","a"),"y","a"),"z","a")</f>
        <v/>
      </c>
      <c r="BO199" s="61" t="str">
        <f aca="false">SUBSTITUTE(SUBSTITUTE(SUBSTITUTE(SUBSTITUTE(SUBSTITUTE(SUBSTITUTE(SUBSTITUTE(SUBSTITUTE(SUBSTITUTE(LOWER(W199&amp;""),"1","0"),"2","0"),"3","0"),"4","0"),"5","0"),"6","0"),"7","0"),"8","0"),"9","0")</f>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c>
      <c r="BQ199" s="61" t="n">
        <f aca="false">IFERROR(IF(AND(ISERROR(SEARCH(" mh"," "&amp;LOWER(W199))),ISNA(MATCH(LEFT(TRIM(BP199),255),{"0000a","000a","00a","0000aa","000aa","00.00.0000","00/00/0000","00-00-0000","0000-00-00","00.00.00","00/00/00","00-00-00","0.00.0000","0/00/0000","0-00-0000"},0)),OR(SUMPRODUCT(--ISNUMBER(SEARCH({"a0","a-0","a_0","a/0","a.0","a#0","0a","0-a","0_a","0/a"},BP199)))&gt;0,ISNUMBER(SEARCH("000000",BP199)))),1,0),0)</f>
        <v>0</v>
      </c>
      <c r="BR1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199,"supervisor",""),"inspector",""),"controller",""),"executive",""),"catering",""),"manager",""),"officer",""),"caterer",""),"station",""),"captain",""),"verified",""),"verifier",""),"checked",""),"senior",""),"leader",""),"cabin",""),"staff",""),"crew",""),"team",""),"duty",""),"lead",""),"head",""),"chef",""),"pasb",""),"mcat",""),"magcs",""),"qaqc",""),"ccic",""),"cic",""),"csm",""),"ops",""),"pic",""),"self",""),"qa",""),"qc",""),"by",""),"sr",""))</f>
        <v>0</v>
      </c>
      <c r="BS1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199,"supervisor",""),"inspector",""),"controller",""),"executive",""),"catering",""),"manager",""),"officer",""),"caterer",""),"station",""),"captain",""),"verified",""),"verifier",""),"checked",""),"senior",""),"leader",""),"cabin",""),"staff",""),"crew",""),"team",""),"duty",""),"lead",""),"head",""),"chef",""),"pasb",""),"mcat",""),"magcs",""),"qaqc",""),"ccic",""),"cic",""),"csm",""),"ops",""),"pic",""),"self",""),"qa",""),"qc",""),"by",""),"sr",""))</f>
        <v>0</v>
      </c>
      <c r="BT199" s="61"/>
      <c r="BU199" s="61"/>
      <c r="BV199" s="61" t="n">
        <f aca="false">IFERROR(IF(OR(SUMPRODUCT((LEN(BC199)-LEN(SUBSTITUTE(BC199," "&amp;L_NotLoaded&amp;" "," ")))/(LEN(L_NotLoaded)+1))&gt;SUMPRODUCT((LEN(BC199)-LEN(SUBSTITUTE(BC199," "&amp;L_NotLoadedNeg&amp;" "," ")))/(LEN(L_NotLoadedNeg)+1)),SUMPRODUCT((LEN(BD199)-LEN(SUBSTITUTE(BD199," "&amp;L_NotLoaded&amp;" "," ")))/(LEN(L_NotLoaded)+1))&gt;SUMPRODUCT((LEN(BD199)-LEN(SUBSTITUTE(BD199," "&amp;L_NotLoadedNeg&amp;" "," ")))/(LEN(L_NotLoadedNeg)+1))),1,0),0)</f>
        <v>0</v>
      </c>
      <c r="BW199" s="61"/>
      <c r="BX199" s="61"/>
      <c r="BY199" s="62" t="n">
        <f aca="false">IF(ISNUMBER(Flights!$AZ$10),MAX(Q199-UpliftWindowH/24,Flights!$AZ$10),Q199-UpliftWindowH/24)</f>
        <v>46310.3888888889</v>
      </c>
      <c r="BZ199" s="61" t="n">
        <f aca="false">IFERROR(IF(IF(TRIM(S199)="Link / file path",AND(LEN(TRIM(Z199))&gt;=5,SUMPRODUCT(--ISNUMBER(SEARCH({"http","www.","\\",":\",".pdf",".jpg",".jpeg",".png",".heic",".xls",".doc",".msg",".eml",".ppt",".txt",".zip"},Z199)))&gt;0),AND(ISERROR(FIND(" ",TRIM(Z199))),NOT(OR(LOWER(TRIM(Z199))=LOWER(Flights!$F$10),AND(LEFT(LOWER(TRIM(Z199)),2)="mh",(LEN(BN199)-LEN(SUBSTITUTE(BN199,"a","")))&lt;=2))),NOT(ISNUMBER(MATCH(LEFT(BN199,255),{"0000a","000a","00a","0000aa","000aa","00.00.0000","00/00/0000","00-00-0000","0000-00-00","00.00.00","00/00/00","00-00-00","0.00.0000","0/00/0000","0-00-0000"},0))),OR(AND((LEN(BN199)-LEN(SUBSTITUTE(BN199,"a","")))&gt;=1,(LEN(BN199)-LEN(SUBSTITUTE(BN199,"0","")))&gt;=2,SUMPRODUCT(--ISNUMBER(SEARCH({"a0","a-0","a_0","a/0","a.0","a#0","0a","0-a","0_a","0/a"},BN199)))&gt;0),AND((LEN(BN199)-LEN(SUBSTITUTE(BN199,"a","")))=0,(LEN(BN199)-LEN(SUBSTITUTE(BN199,"0","")))&gt;=5)))),1,0),0)</f>
        <v>0</v>
      </c>
    </row>
    <row r="200" customFormat="false" ht="39.75" hidden="false" customHeight="true" outlineLevel="0" collapsed="false">
      <c r="A200" s="57" t="s">
        <v>760</v>
      </c>
      <c r="B200" s="57" t="s">
        <v>231</v>
      </c>
      <c r="C200" s="57" t="str">
        <f aca="false">Flights!$F$10</f>
        <v>MH0002</v>
      </c>
      <c r="D200" s="58" t="n">
        <f aca="false">Flights!$D$10</f>
        <v>46310</v>
      </c>
      <c r="E200" s="57" t="str">
        <f aca="false">Flights!$G$10&amp;"-"&amp;Flights!$H$10</f>
        <v>KUL-LHR</v>
      </c>
      <c r="F200" s="57" t="str">
        <f aca="false">Flights!$K$10</f>
        <v>BC</v>
      </c>
      <c r="G200" s="57" t="s">
        <v>459</v>
      </c>
      <c r="H200" s="57" t="s">
        <v>460</v>
      </c>
      <c r="I200" s="57" t="s">
        <v>440</v>
      </c>
      <c r="J200" s="57" t="s">
        <v>761</v>
      </c>
      <c r="K200" s="67" t="s">
        <v>730</v>
      </c>
      <c r="L200" s="67" t="s">
        <v>731</v>
      </c>
      <c r="M200" s="67" t="s">
        <v>187</v>
      </c>
      <c r="N200" s="67" t="s">
        <v>383</v>
      </c>
      <c r="O200" s="67" t="s">
        <v>732</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60"/>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open",IF(AND(NOT(OR(LEN(AZ200)&lt;15,ISNUMBER(MATCH(AZ200,L_Placeholder,0)))),BK200=0,NOT(OR(LEN(AU200)&lt;2,ISNUMBER(MATCH(AU200,L_Placeholder,0)))),NOT(OR(LEN(AX200)&lt;2,ISNUMBER(MATCH(AX200,L_Placeholder,0)))),TRIM(AE200)&lt;&gt;TRIM(T200)),"N/A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missing",IF(OR(OR(LEN(AU200)&lt;2,ISNUMBER(MATCH(AU200,L_Placeholder,0))),BR200&lt;3),"INVALID – PIC missing or not a named person (a role such as QA / CSM is not a name)",IF(OR(LEN(AV200)&lt;2,ISNUMBER(MATCH(AV200,L_Placeholder,0))),"INVALID – result / assessment missing",IF(OR(OR(LEN(AW200)&lt;3,ISNUMBER(MATCH(AW200,L_Placeholder,0))),SUMPRODUCT(--ISNUMBER(SEARCH(" "&amp;L_EvidencePhrase&amp;" ",BD200)))&gt;0,BI200=1),"INVALID – evidence missing, placeholder or not yet on file",IF(ISNA(MATCH(TRIM(S200),L_EvidenceType,0)),"INVALID – choose the evidence type from the list (column S)",IF(BL200=0,"INVALID – evidence ID must be the record's ID only (e.g. SF-2210, IMG_2231, 1045521), or a link / path for links",IF(OR(OR(LEN(AX200)&lt;2,ISNUMBER(MATCH(AX200,L_Placeholder,0))),BS200&lt;3),"INVALID – verifier missing or not a named person (a role such as QA / CSM is not a name)",IF(OR(AX200=AU200,AND(LEN(AU200)&gt;=4,ISNUMBER(SEARCH(AU200,AX200))),AND(LEN(AX200)&gt;=4,ISNUMBER(SEARCH(AX200,AU200)))),"INVALID – verifier must be a different, named person (not the PIC or a role)",IF(BH200=1,"INVALID – result not yet available (awaiting / TBC)",IF(BV200=1,"INVALID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future",IF(AND(ISNUMBER(BY200),AG200&lt;BY200),IF(H200="Physical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IF(ISNA(MATCH(TRIM(S200),L_EvidenceType,0)),0,BZ200)</f>
        <v>0</v>
      </c>
      <c r="BM200" s="61" t="str">
        <f aca="false">SUBSTITUTE(SUBSTITUTE(SUBSTITUTE(SUBSTITUTE(SUBSTITUTE(SUBSTITUTE(SUBSTITUTE(SUBSTITUTE(SUBSTITUTE(LOWER(Z200&amp;""),"1","0"),"2","0"),"3","0"),"4","0"),"5","0"),"6","0"),"7","0"),"8","0"),"9","0")</f>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200,"jan",""),"feb",""),"mar",""),"apr",""),"may",""),"jun",""),"jul",""),"aug",""),"sep",""),"oct",""),"nov",""),"dec",""),"hrs",""),"hr",""),"lt",""),"utc",""),"am",""),"pm",""),"rev",""),"ver",""),"b","a"),"c","a"),"d","a"),"e","a"),"f","a"),"g","a"),"h","a"),"i","a"),"j","a"),"k","a"),"l","a"),"m","a"),"n","a"),"o","a"),"p","a"),"q","a"),"r","a"),"s","a"),"t","a"),"u","a"),"v","a"),"w","a"),"x","a"),"y","a"),"z","a")</f>
        <v/>
      </c>
      <c r="BO200" s="61" t="str">
        <f aca="false">SUBSTITUTE(SUBSTITUTE(SUBSTITUTE(SUBSTITUTE(SUBSTITUTE(SUBSTITUTE(SUBSTITUTE(SUBSTITUTE(SUBSTITUTE(LOWER(W200&amp;""),"1","0"),"2","0"),"3","0"),"4","0"),"5","0"),"6","0"),"7","0"),"8","0"),"9","0")</f>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c>
      <c r="BQ200" s="61" t="n">
        <f aca="false">IFERROR(IF(AND(ISERROR(SEARCH(" mh"," "&amp;LOWER(W200))),ISNA(MATCH(LEFT(TRIM(BP200),255),{"0000a","000a","00a","0000aa","000aa","00.00.0000","00/00/0000","00-00-0000","0000-00-00","00.00.00","00/00/00","00-00-00","0.00.0000","0/00/0000","0-00-0000"},0)),OR(SUMPRODUCT(--ISNUMBER(SEARCH({"a0","a-0","a_0","a/0","a.0","a#0","0a","0-a","0_a","0/a"},BP200)))&gt;0,ISNUMBER(SEARCH("000000",BP200)))),1,0),0)</f>
        <v>0</v>
      </c>
      <c r="BR2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200,"supervisor",""),"inspector",""),"controller",""),"executive",""),"catering",""),"manager",""),"officer",""),"caterer",""),"station",""),"captain",""),"verified",""),"verifier",""),"checked",""),"senior",""),"leader",""),"cabin",""),"staff",""),"crew",""),"team",""),"duty",""),"lead",""),"head",""),"chef",""),"pasb",""),"mcat",""),"magcs",""),"qaqc",""),"ccic",""),"cic",""),"csm",""),"ops",""),"pic",""),"self",""),"qa",""),"qc",""),"by",""),"sr",""))</f>
        <v>0</v>
      </c>
      <c r="BS2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200,"supervisor",""),"inspector",""),"controller",""),"executive",""),"catering",""),"manager",""),"officer",""),"caterer",""),"station",""),"captain",""),"verified",""),"verifier",""),"checked",""),"senior",""),"leader",""),"cabin",""),"staff",""),"crew",""),"team",""),"duty",""),"lead",""),"head",""),"chef",""),"pasb",""),"mcat",""),"magcs",""),"qaqc",""),"ccic",""),"cic",""),"csm",""),"ops",""),"pic",""),"self",""),"qa",""),"qc",""),"by",""),"sr",""))</f>
        <v>0</v>
      </c>
      <c r="BT200" s="61"/>
      <c r="BU200" s="61"/>
      <c r="BV200" s="61" t="n">
        <f aca="false">IFERROR(IF(OR(SUMPRODUCT((LEN(BC200)-LEN(SUBSTITUTE(BC200," "&amp;L_NotLoaded&amp;" "," ")))/(LEN(L_NotLoaded)+1))&gt;SUMPRODUCT((LEN(BC200)-LEN(SUBSTITUTE(BC200," "&amp;L_NotLoadedNeg&amp;" "," ")))/(LEN(L_NotLoadedNeg)+1)),SUMPRODUCT((LEN(BD200)-LEN(SUBSTITUTE(BD200," "&amp;L_NotLoaded&amp;" "," ")))/(LEN(L_NotLoaded)+1))&gt;SUMPRODUCT((LEN(BD200)-LEN(SUBSTITUTE(BD200," "&amp;L_NotLoadedNeg&amp;" "," ")))/(LEN(L_NotLoadedNeg)+1))),1,0),0)</f>
        <v>0</v>
      </c>
      <c r="BW200" s="61"/>
      <c r="BX200" s="61"/>
      <c r="BY200" s="62" t="n">
        <f aca="false">IF(ISNUMBER(Flights!$AZ$10),MAX(Q200-UpliftWindowH/24,Flights!$AZ$10),Q200-UpliftWindowH/24)</f>
        <v>46310.3888888889</v>
      </c>
      <c r="BZ200" s="61" t="n">
        <f aca="false">IFERROR(IF(IF(TRIM(S200)="Link / file path",AND(LEN(TRIM(Z200))&gt;=5,SUMPRODUCT(--ISNUMBER(SEARCH({"http","www.","\\",":\",".pdf",".jpg",".jpeg",".png",".heic",".xls",".doc",".msg",".eml",".ppt",".txt",".zip"},Z200)))&gt;0),AND(ISERROR(FIND(" ",TRIM(Z200))),NOT(OR(LOWER(TRIM(Z200))=LOWER(Flights!$F$10),AND(LEFT(LOWER(TRIM(Z200)),2)="mh",(LEN(BN200)-LEN(SUBSTITUTE(BN200,"a","")))&lt;=2))),NOT(ISNUMBER(MATCH(LEFT(BN200,255),{"0000a","000a","00a","0000aa","000aa","00.00.0000","00/00/0000","00-00-0000","0000-00-00","00.00.00","00/00/00","00-00-00","0.00.0000","0/00/0000","0-00-0000"},0))),OR(AND((LEN(BN200)-LEN(SUBSTITUTE(BN200,"a","")))&gt;=1,(LEN(BN200)-LEN(SUBSTITUTE(BN200,"0","")))&gt;=2,SUMPRODUCT(--ISNUMBER(SEARCH({"a0","a-0","a_0","a/0","a.0","a#0","0a","0-a","0_a","0/a"},BN200)))&gt;0),AND((LEN(BN200)-LEN(SUBSTITUTE(BN200,"a","")))=0,(LEN(BN200)-LEN(SUBSTITUTE(BN200,"0","")))&gt;=5)))),1,0),0)</f>
        <v>0</v>
      </c>
    </row>
    <row r="201" customFormat="false" ht="39.75" hidden="false" customHeight="true" outlineLevel="0" collapsed="false">
      <c r="A201" s="57" t="s">
        <v>762</v>
      </c>
      <c r="B201" s="57" t="s">
        <v>231</v>
      </c>
      <c r="C201" s="57" t="str">
        <f aca="false">Flights!$F$10</f>
        <v>MH0002</v>
      </c>
      <c r="D201" s="58" t="n">
        <f aca="false">Flights!$D$10</f>
        <v>46310</v>
      </c>
      <c r="E201" s="57" t="str">
        <f aca="false">Flights!$G$10&amp;"-"&amp;Flights!$H$10</f>
        <v>KUL-LHR</v>
      </c>
      <c r="F201" s="57" t="str">
        <f aca="false">Flights!$K$10</f>
        <v>BC</v>
      </c>
      <c r="G201" s="57" t="s">
        <v>459</v>
      </c>
      <c r="H201" s="57" t="s">
        <v>460</v>
      </c>
      <c r="I201" s="57" t="s">
        <v>440</v>
      </c>
      <c r="J201" s="57" t="s">
        <v>643</v>
      </c>
      <c r="K201" s="67" t="s">
        <v>501</v>
      </c>
      <c r="L201" s="67" t="s">
        <v>734</v>
      </c>
      <c r="M201" s="67" t="s">
        <v>187</v>
      </c>
      <c r="N201" s="67" t="s">
        <v>383</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60"/>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open",IF(AND(NOT(OR(LEN(AZ201)&lt;15,ISNUMBER(MATCH(AZ201,L_Placeholder,0)))),BK201=0,NOT(OR(LEN(AU201)&lt;2,ISNUMBER(MATCH(AU201,L_Placeholder,0)))),NOT(OR(LEN(AX201)&lt;2,ISNUMBER(MATCH(AX201,L_Placeholder,0)))),TRIM(AE201)&lt;&gt;TRIM(T201)),"N/A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missing",IF(OR(OR(LEN(AU201)&lt;2,ISNUMBER(MATCH(AU201,L_Placeholder,0))),BR201&lt;3),"INVALID – PIC missing or not a named person (a role such as QA / CSM is not a name)",IF(OR(LEN(AV201)&lt;2,ISNUMBER(MATCH(AV201,L_Placeholder,0))),"INVALID – result / assessment missing",IF(OR(OR(LEN(AW201)&lt;3,ISNUMBER(MATCH(AW201,L_Placeholder,0))),SUMPRODUCT(--ISNUMBER(SEARCH(" "&amp;L_EvidencePhrase&amp;" ",BD201)))&gt;0,BI201=1),"INVALID – evidence missing, placeholder or not yet on file",IF(ISNA(MATCH(TRIM(S201),L_EvidenceType,0)),"INVALID – choose the evidence type from the list (column S)",IF(BL201=0,"INVALID – evidence ID must be the record's ID only (e.g. SF-2210, IMG_2231, 1045521), or a link / path for links",IF(OR(OR(LEN(AX201)&lt;2,ISNUMBER(MATCH(AX201,L_Placeholder,0))),BS201&lt;3),"INVALID – verifier missing or not a named person (a role such as QA / CSM is not a name)",IF(OR(AX201=AU201,AND(LEN(AU201)&gt;=4,ISNUMBER(SEARCH(AU201,AX201))),AND(LEN(AX201)&gt;=4,ISNUMBER(SEARCH(AX201,AU201)))),"INVALID – verifier must be a different, named person (not the PIC or a role)",IF(BH201=1,"INVALID – result not yet available (awaiting / TBC)",IF(BV201=1,"INVALID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future",IF(AND(ISNUMBER(BY201),AG201&lt;BY201),IF(H201="Physical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IF(ISNA(MATCH(TRIM(S201),L_EvidenceType,0)),0,BZ201)</f>
        <v>0</v>
      </c>
      <c r="BM201" s="61" t="str">
        <f aca="false">SUBSTITUTE(SUBSTITUTE(SUBSTITUTE(SUBSTITUTE(SUBSTITUTE(SUBSTITUTE(SUBSTITUTE(SUBSTITUTE(SUBSTITUTE(LOWER(Z201&amp;""),"1","0"),"2","0"),"3","0"),"4","0"),"5","0"),"6","0"),"7","0"),"8","0"),"9","0")</f>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201,"jan",""),"feb",""),"mar",""),"apr",""),"may",""),"jun",""),"jul",""),"aug",""),"sep",""),"oct",""),"nov",""),"dec",""),"hrs",""),"hr",""),"lt",""),"utc",""),"am",""),"pm",""),"rev",""),"ver",""),"b","a"),"c","a"),"d","a"),"e","a"),"f","a"),"g","a"),"h","a"),"i","a"),"j","a"),"k","a"),"l","a"),"m","a"),"n","a"),"o","a"),"p","a"),"q","a"),"r","a"),"s","a"),"t","a"),"u","a"),"v","a"),"w","a"),"x","a"),"y","a"),"z","a")</f>
        <v/>
      </c>
      <c r="BO201" s="61" t="str">
        <f aca="false">SUBSTITUTE(SUBSTITUTE(SUBSTITUTE(SUBSTITUTE(SUBSTITUTE(SUBSTITUTE(SUBSTITUTE(SUBSTITUTE(SUBSTITUTE(LOWER(W201&amp;""),"1","0"),"2","0"),"3","0"),"4","0"),"5","0"),"6","0"),"7","0"),"8","0"),"9","0")</f>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c>
      <c r="BQ201" s="61" t="n">
        <f aca="false">IFERROR(IF(AND(ISERROR(SEARCH(" mh"," "&amp;LOWER(W201))),ISNA(MATCH(LEFT(TRIM(BP201),255),{"0000a","000a","00a","0000aa","000aa","00.00.0000","00/00/0000","00-00-0000","0000-00-00","00.00.00","00/00/00","00-00-00","0.00.0000","0/00/0000","0-00-0000"},0)),OR(SUMPRODUCT(--ISNUMBER(SEARCH({"a0","a-0","a_0","a/0","a.0","a#0","0a","0-a","0_a","0/a"},BP201)))&gt;0,ISNUMBER(SEARCH("000000",BP201)))),1,0),0)</f>
        <v>0</v>
      </c>
      <c r="BR2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201,"supervisor",""),"inspector",""),"controller",""),"executive",""),"catering",""),"manager",""),"officer",""),"caterer",""),"station",""),"captain",""),"verified",""),"verifier",""),"checked",""),"senior",""),"leader",""),"cabin",""),"staff",""),"crew",""),"team",""),"duty",""),"lead",""),"head",""),"chef",""),"pasb",""),"mcat",""),"magcs",""),"qaqc",""),"ccic",""),"cic",""),"csm",""),"ops",""),"pic",""),"self",""),"qa",""),"qc",""),"by",""),"sr",""))</f>
        <v>0</v>
      </c>
      <c r="BS2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201,"supervisor",""),"inspector",""),"controller",""),"executive",""),"catering",""),"manager",""),"officer",""),"caterer",""),"station",""),"captain",""),"verified",""),"verifier",""),"checked",""),"senior",""),"leader",""),"cabin",""),"staff",""),"crew",""),"team",""),"duty",""),"lead",""),"head",""),"chef",""),"pasb",""),"mcat",""),"magcs",""),"qaqc",""),"ccic",""),"cic",""),"csm",""),"ops",""),"pic",""),"self",""),"qa",""),"qc",""),"by",""),"sr",""))</f>
        <v>0</v>
      </c>
      <c r="BT201" s="61"/>
      <c r="BU201" s="61"/>
      <c r="BV201" s="61" t="n">
        <f aca="false">IFERROR(IF(OR(SUMPRODUCT((LEN(BC201)-LEN(SUBSTITUTE(BC201," "&amp;L_NotLoaded&amp;" "," ")))/(LEN(L_NotLoaded)+1))&gt;SUMPRODUCT((LEN(BC201)-LEN(SUBSTITUTE(BC201," "&amp;L_NotLoadedNeg&amp;" "," ")))/(LEN(L_NotLoadedNeg)+1)),SUMPRODUCT((LEN(BD201)-LEN(SUBSTITUTE(BD201," "&amp;L_NotLoaded&amp;" "," ")))/(LEN(L_NotLoaded)+1))&gt;SUMPRODUCT((LEN(BD201)-LEN(SUBSTITUTE(BD201," "&amp;L_NotLoadedNeg&amp;" "," ")))/(LEN(L_NotLoadedNeg)+1))),1,0),0)</f>
        <v>0</v>
      </c>
      <c r="BW201" s="61"/>
      <c r="BX201" s="61"/>
      <c r="BY201" s="62" t="n">
        <f aca="false">IF(ISNUMBER(Flights!$AZ$10),MAX(Q201-UpliftWindowH/24,Flights!$AZ$10),Q201-UpliftWindowH/24)</f>
        <v>46310.3888888889</v>
      </c>
      <c r="BZ201" s="61" t="n">
        <f aca="false">IFERROR(IF(IF(TRIM(S201)="Link / file path",AND(LEN(TRIM(Z201))&gt;=5,SUMPRODUCT(--ISNUMBER(SEARCH({"http","www.","\\",":\",".pdf",".jpg",".jpeg",".png",".heic",".xls",".doc",".msg",".eml",".ppt",".txt",".zip"},Z201)))&gt;0),AND(ISERROR(FIND(" ",TRIM(Z201))),NOT(OR(LOWER(TRIM(Z201))=LOWER(Flights!$F$10),AND(LEFT(LOWER(TRIM(Z201)),2)="mh",(LEN(BN201)-LEN(SUBSTITUTE(BN201,"a","")))&lt;=2))),NOT(ISNUMBER(MATCH(LEFT(BN201,255),{"0000a","000a","00a","0000aa","000aa","00.00.0000","00/00/0000","00-00-0000","0000-00-00","00.00.00","00/00/00","00-00-00","0.00.0000","0/00/0000","0-00-0000"},0))),OR(AND((LEN(BN201)-LEN(SUBSTITUTE(BN201,"a","")))&gt;=1,(LEN(BN201)-LEN(SUBSTITUTE(BN201,"0","")))&gt;=2,SUMPRODUCT(--ISNUMBER(SEARCH({"a0","a-0","a_0","a/0","a.0","a#0","0a","0-a","0_a","0/a"},BN201)))&gt;0),AND((LEN(BN201)-LEN(SUBSTITUTE(BN201,"a","")))=0,(LEN(BN201)-LEN(SUBSTITUTE(BN201,"0","")))&gt;=5)))),1,0),0)</f>
        <v>0</v>
      </c>
    </row>
    <row r="202" customFormat="false" ht="39.75" hidden="false" customHeight="true" outlineLevel="0" collapsed="false">
      <c r="A202" s="57" t="s">
        <v>763</v>
      </c>
      <c r="B202" s="57" t="s">
        <v>231</v>
      </c>
      <c r="C202" s="57" t="str">
        <f aca="false">Flights!$F$10</f>
        <v>MH0002</v>
      </c>
      <c r="D202" s="58" t="n">
        <f aca="false">Flights!$D$10</f>
        <v>46310</v>
      </c>
      <c r="E202" s="57" t="str">
        <f aca="false">Flights!$G$10&amp;"-"&amp;Flights!$H$10</f>
        <v>KUL-LHR</v>
      </c>
      <c r="F202" s="57" t="str">
        <f aca="false">Flights!$K$10</f>
        <v>BC</v>
      </c>
      <c r="G202" s="57" t="s">
        <v>459</v>
      </c>
      <c r="H202" s="57" t="s">
        <v>460</v>
      </c>
      <c r="I202" s="57" t="s">
        <v>499</v>
      </c>
      <c r="J202" s="57" t="s">
        <v>537</v>
      </c>
      <c r="K202" s="67" t="s">
        <v>501</v>
      </c>
      <c r="L202" s="67" t="s">
        <v>736</v>
      </c>
      <c r="M202" s="67" t="s">
        <v>451</v>
      </c>
      <c r="N202" s="67" t="s">
        <v>383</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60"/>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open",IF(AND(NOT(OR(LEN(AZ202)&lt;15,ISNUMBER(MATCH(AZ202,L_Placeholder,0)))),BK202=0,NOT(OR(LEN(AU202)&lt;2,ISNUMBER(MATCH(AU202,L_Placeholder,0)))),NOT(OR(LEN(AX202)&lt;2,ISNUMBER(MATCH(AX202,L_Placeholder,0)))),TRIM(AE202)&lt;&gt;TRIM(T202)),"N/A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missing",IF(OR(OR(LEN(AU202)&lt;2,ISNUMBER(MATCH(AU202,L_Placeholder,0))),BR202&lt;3),"INVALID – PIC missing or not a named person (a role such as QA / CSM is not a name)",IF(OR(LEN(AV202)&lt;2,ISNUMBER(MATCH(AV202,L_Placeholder,0))),"INVALID – result / assessment missing",IF(OR(OR(LEN(AW202)&lt;3,ISNUMBER(MATCH(AW202,L_Placeholder,0))),SUMPRODUCT(--ISNUMBER(SEARCH(" "&amp;L_EvidencePhrase&amp;" ",BD202)))&gt;0,BI202=1),"INVALID – evidence missing, placeholder or not yet on file",IF(ISNA(MATCH(TRIM(S202),L_EvidenceType,0)),"INVALID – choose the evidence type from the list (column S)",IF(BL202=0,"INVALID – evidence ID must be the record's ID only (e.g. SF-2210, IMG_2231, 1045521), or a link / path for links",IF(OR(OR(LEN(AX202)&lt;2,ISNUMBER(MATCH(AX202,L_Placeholder,0))),BS202&lt;3),"INVALID – verifier missing or not a named person (a role such as QA / CSM is not a name)",IF(OR(AX202=AU202,AND(LEN(AU202)&gt;=4,ISNUMBER(SEARCH(AU202,AX202))),AND(LEN(AX202)&gt;=4,ISNUMBER(SEARCH(AX202,AU202)))),"INVALID – verifier must be a different, named person (not the PIC or a role)",IF(BH202=1,"INVALID – result not yet available (awaiting / TBC)",IF(BV202=1,"INVALID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future",IF(AND(ISNUMBER(BY202),AG202&lt;BY202),IF(H202="Physical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IF(ISNA(MATCH(TRIM(S202),L_EvidenceType,0)),0,BZ202)</f>
        <v>0</v>
      </c>
      <c r="BM202" s="61" t="str">
        <f aca="false">SUBSTITUTE(SUBSTITUTE(SUBSTITUTE(SUBSTITUTE(SUBSTITUTE(SUBSTITUTE(SUBSTITUTE(SUBSTITUTE(SUBSTITUTE(LOWER(Z202&amp;""),"1","0"),"2","0"),"3","0"),"4","0"),"5","0"),"6","0"),"7","0"),"8","0"),"9","0")</f>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202,"jan",""),"feb",""),"mar",""),"apr",""),"may",""),"jun",""),"jul",""),"aug",""),"sep",""),"oct",""),"nov",""),"dec",""),"hrs",""),"hr",""),"lt",""),"utc",""),"am",""),"pm",""),"rev",""),"ver",""),"b","a"),"c","a"),"d","a"),"e","a"),"f","a"),"g","a"),"h","a"),"i","a"),"j","a"),"k","a"),"l","a"),"m","a"),"n","a"),"o","a"),"p","a"),"q","a"),"r","a"),"s","a"),"t","a"),"u","a"),"v","a"),"w","a"),"x","a"),"y","a"),"z","a")</f>
        <v/>
      </c>
      <c r="BO202" s="61" t="str">
        <f aca="false">SUBSTITUTE(SUBSTITUTE(SUBSTITUTE(SUBSTITUTE(SUBSTITUTE(SUBSTITUTE(SUBSTITUTE(SUBSTITUTE(SUBSTITUTE(LOWER(W202&amp;""),"1","0"),"2","0"),"3","0"),"4","0"),"5","0"),"6","0"),"7","0"),"8","0"),"9","0")</f>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c>
      <c r="BQ202" s="61" t="n">
        <f aca="false">IFERROR(IF(AND(ISERROR(SEARCH(" mh"," "&amp;LOWER(W202))),ISNA(MATCH(LEFT(TRIM(BP202),255),{"0000a","000a","00a","0000aa","000aa","00.00.0000","00/00/0000","00-00-0000","0000-00-00","00.00.00","00/00/00","00-00-00","0.00.0000","0/00/0000","0-00-0000"},0)),OR(SUMPRODUCT(--ISNUMBER(SEARCH({"a0","a-0","a_0","a/0","a.0","a#0","0a","0-a","0_a","0/a"},BP202)))&gt;0,ISNUMBER(SEARCH("000000",BP202)))),1,0),0)</f>
        <v>0</v>
      </c>
      <c r="BR2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202,"supervisor",""),"inspector",""),"controller",""),"executive",""),"catering",""),"manager",""),"officer",""),"caterer",""),"station",""),"captain",""),"verified",""),"verifier",""),"checked",""),"senior",""),"leader",""),"cabin",""),"staff",""),"crew",""),"team",""),"duty",""),"lead",""),"head",""),"chef",""),"pasb",""),"mcat",""),"magcs",""),"qaqc",""),"ccic",""),"cic",""),"csm",""),"ops",""),"pic",""),"self",""),"qa",""),"qc",""),"by",""),"sr",""))</f>
        <v>0</v>
      </c>
      <c r="BS2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202,"supervisor",""),"inspector",""),"controller",""),"executive",""),"catering",""),"manager",""),"officer",""),"caterer",""),"station",""),"captain",""),"verified",""),"verifier",""),"checked",""),"senior",""),"leader",""),"cabin",""),"staff",""),"crew",""),"team",""),"duty",""),"lead",""),"head",""),"chef",""),"pasb",""),"mcat",""),"magcs",""),"qaqc",""),"ccic",""),"cic",""),"csm",""),"ops",""),"pic",""),"self",""),"qa",""),"qc",""),"by",""),"sr",""))</f>
        <v>0</v>
      </c>
      <c r="BT202" s="61"/>
      <c r="BU202" s="61"/>
      <c r="BV202" s="61" t="n">
        <f aca="false">IFERROR(IF(OR(SUMPRODUCT((LEN(BC202)-LEN(SUBSTITUTE(BC202," "&amp;L_NotLoaded&amp;" "," ")))/(LEN(L_NotLoaded)+1))&gt;SUMPRODUCT((LEN(BC202)-LEN(SUBSTITUTE(BC202," "&amp;L_NotLoadedNeg&amp;" "," ")))/(LEN(L_NotLoadedNeg)+1)),SUMPRODUCT((LEN(BD202)-LEN(SUBSTITUTE(BD202," "&amp;L_NotLoaded&amp;" "," ")))/(LEN(L_NotLoaded)+1))&gt;SUMPRODUCT((LEN(BD202)-LEN(SUBSTITUTE(BD202," "&amp;L_NotLoadedNeg&amp;" "," ")))/(LEN(L_NotLoadedNeg)+1))),1,0),0)</f>
        <v>0</v>
      </c>
      <c r="BW202" s="61"/>
      <c r="BX202" s="61"/>
      <c r="BY202" s="62" t="n">
        <f aca="false">IF(ISNUMBER(Flights!$AZ$10),MAX(Q202-UpliftWindowH/24,Flights!$AZ$10),Q202-UpliftWindowH/24)</f>
        <v>46310.3888888889</v>
      </c>
      <c r="BZ202" s="61" t="n">
        <f aca="false">IFERROR(IF(IF(TRIM(S202)="Link / file path",AND(LEN(TRIM(Z202))&gt;=5,SUMPRODUCT(--ISNUMBER(SEARCH({"http","www.","\\",":\",".pdf",".jpg",".jpeg",".png",".heic",".xls",".doc",".msg",".eml",".ppt",".txt",".zip"},Z202)))&gt;0),AND(ISERROR(FIND(" ",TRIM(Z202))),NOT(OR(LOWER(TRIM(Z202))=LOWER(Flights!$F$10),AND(LEFT(LOWER(TRIM(Z202)),2)="mh",(LEN(BN202)-LEN(SUBSTITUTE(BN202,"a","")))&lt;=2))),NOT(ISNUMBER(MATCH(LEFT(BN202,255),{"0000a","000a","00a","0000aa","000aa","00.00.0000","00/00/0000","00-00-0000","0000-00-00","00.00.00","00/00/00","00-00-00","0.00.0000","0/00/0000","0-00-0000"},0))),OR(AND((LEN(BN202)-LEN(SUBSTITUTE(BN202,"a","")))&gt;=1,(LEN(BN202)-LEN(SUBSTITUTE(BN202,"0","")))&gt;=2,SUMPRODUCT(--ISNUMBER(SEARCH({"a0","a-0","a_0","a/0","a.0","a#0","0a","0-a","0_a","0/a"},BN202)))&gt;0),AND((LEN(BN202)-LEN(SUBSTITUTE(BN202,"a","")))=0,(LEN(BN202)-LEN(SUBSTITUTE(BN202,"0","")))&gt;=5)))),1,0),0)</f>
        <v>0</v>
      </c>
    </row>
    <row r="203" customFormat="false" ht="39.75" hidden="false" customHeight="true" outlineLevel="0" collapsed="false">
      <c r="A203" s="57" t="s">
        <v>764</v>
      </c>
      <c r="B203" s="57" t="s">
        <v>231</v>
      </c>
      <c r="C203" s="57" t="str">
        <f aca="false">Flights!$F$10</f>
        <v>MH0002</v>
      </c>
      <c r="D203" s="58" t="n">
        <f aca="false">Flights!$D$10</f>
        <v>46310</v>
      </c>
      <c r="E203" s="57" t="str">
        <f aca="false">Flights!$G$10&amp;"-"&amp;Flights!$H$10</f>
        <v>KUL-LHR</v>
      </c>
      <c r="F203" s="57" t="str">
        <f aca="false">Flights!$K$10</f>
        <v>BC</v>
      </c>
      <c r="G203" s="57" t="s">
        <v>459</v>
      </c>
      <c r="H203" s="57" t="s">
        <v>460</v>
      </c>
      <c r="I203" s="57" t="s">
        <v>499</v>
      </c>
      <c r="J203" s="57" t="s">
        <v>539</v>
      </c>
      <c r="K203" s="67" t="s">
        <v>501</v>
      </c>
      <c r="L203" s="67" t="s">
        <v>738</v>
      </c>
      <c r="M203" s="67" t="s">
        <v>451</v>
      </c>
      <c r="N203" s="67" t="s">
        <v>383</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60"/>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open",IF(AND(NOT(OR(LEN(AZ203)&lt;15,ISNUMBER(MATCH(AZ203,L_Placeholder,0)))),BK203=0,NOT(OR(LEN(AU203)&lt;2,ISNUMBER(MATCH(AU203,L_Placeholder,0)))),NOT(OR(LEN(AX203)&lt;2,ISNUMBER(MATCH(AX203,L_Placeholder,0)))),TRIM(AE203)&lt;&gt;TRIM(T203)),"N/A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missing",IF(OR(OR(LEN(AU203)&lt;2,ISNUMBER(MATCH(AU203,L_Placeholder,0))),BR203&lt;3),"INVALID – PIC missing or not a named person (a role such as QA / CSM is not a name)",IF(OR(LEN(AV203)&lt;2,ISNUMBER(MATCH(AV203,L_Placeholder,0))),"INVALID – result / assessment missing",IF(OR(OR(LEN(AW203)&lt;3,ISNUMBER(MATCH(AW203,L_Placeholder,0))),SUMPRODUCT(--ISNUMBER(SEARCH(" "&amp;L_EvidencePhrase&amp;" ",BD203)))&gt;0,BI203=1),"INVALID – evidence missing, placeholder or not yet on file",IF(ISNA(MATCH(TRIM(S203),L_EvidenceType,0)),"INVALID – choose the evidence type from the list (column S)",IF(BL203=0,"INVALID – evidence ID must be the record's ID only (e.g. SF-2210, IMG_2231, 1045521), or a link / path for links",IF(OR(OR(LEN(AX203)&lt;2,ISNUMBER(MATCH(AX203,L_Placeholder,0))),BS203&lt;3),"INVALID – verifier missing or not a named person (a role such as QA / CSM is not a name)",IF(OR(AX203=AU203,AND(LEN(AU203)&gt;=4,ISNUMBER(SEARCH(AU203,AX203))),AND(LEN(AX203)&gt;=4,ISNUMBER(SEARCH(AX203,AU203)))),"INVALID – verifier must be a different, named person (not the PIC or a role)",IF(BH203=1,"INVALID – result not yet available (awaiting / TBC)",IF(BV203=1,"INVALID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future",IF(AND(ISNUMBER(BY203),AG203&lt;BY203),IF(H203="Physical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IF(ISNA(MATCH(TRIM(S203),L_EvidenceType,0)),0,BZ203)</f>
        <v>0</v>
      </c>
      <c r="BM203" s="61" t="str">
        <f aca="false">SUBSTITUTE(SUBSTITUTE(SUBSTITUTE(SUBSTITUTE(SUBSTITUTE(SUBSTITUTE(SUBSTITUTE(SUBSTITUTE(SUBSTITUTE(LOWER(Z203&amp;""),"1","0"),"2","0"),"3","0"),"4","0"),"5","0"),"6","0"),"7","0"),"8","0"),"9","0")</f>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203,"jan",""),"feb",""),"mar",""),"apr",""),"may",""),"jun",""),"jul",""),"aug",""),"sep",""),"oct",""),"nov",""),"dec",""),"hrs",""),"hr",""),"lt",""),"utc",""),"am",""),"pm",""),"rev",""),"ver",""),"b","a"),"c","a"),"d","a"),"e","a"),"f","a"),"g","a"),"h","a"),"i","a"),"j","a"),"k","a"),"l","a"),"m","a"),"n","a"),"o","a"),"p","a"),"q","a"),"r","a"),"s","a"),"t","a"),"u","a"),"v","a"),"w","a"),"x","a"),"y","a"),"z","a")</f>
        <v/>
      </c>
      <c r="BO203" s="61" t="str">
        <f aca="false">SUBSTITUTE(SUBSTITUTE(SUBSTITUTE(SUBSTITUTE(SUBSTITUTE(SUBSTITUTE(SUBSTITUTE(SUBSTITUTE(SUBSTITUTE(LOWER(W203&amp;""),"1","0"),"2","0"),"3","0"),"4","0"),"5","0"),"6","0"),"7","0"),"8","0"),"9","0")</f>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c>
      <c r="BQ203" s="61" t="n">
        <f aca="false">IFERROR(IF(AND(ISERROR(SEARCH(" mh"," "&amp;LOWER(W203))),ISNA(MATCH(LEFT(TRIM(BP203),255),{"0000a","000a","00a","0000aa","000aa","00.00.0000","00/00/0000","00-00-0000","0000-00-00","00.00.00","00/00/00","00-00-00","0.00.0000","0/00/0000","0-00-0000"},0)),OR(SUMPRODUCT(--ISNUMBER(SEARCH({"a0","a-0","a_0","a/0","a.0","a#0","0a","0-a","0_a","0/a"},BP203)))&gt;0,ISNUMBER(SEARCH("000000",BP203)))),1,0),0)</f>
        <v>0</v>
      </c>
      <c r="BR2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203,"supervisor",""),"inspector",""),"controller",""),"executive",""),"catering",""),"manager",""),"officer",""),"caterer",""),"station",""),"captain",""),"verified",""),"verifier",""),"checked",""),"senior",""),"leader",""),"cabin",""),"staff",""),"crew",""),"team",""),"duty",""),"lead",""),"head",""),"chef",""),"pasb",""),"mcat",""),"magcs",""),"qaqc",""),"ccic",""),"cic",""),"csm",""),"ops",""),"pic",""),"self",""),"qa",""),"qc",""),"by",""),"sr",""))</f>
        <v>0</v>
      </c>
      <c r="BS2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203,"supervisor",""),"inspector",""),"controller",""),"executive",""),"catering",""),"manager",""),"officer",""),"caterer",""),"station",""),"captain",""),"verified",""),"verifier",""),"checked",""),"senior",""),"leader",""),"cabin",""),"staff",""),"crew",""),"team",""),"duty",""),"lead",""),"head",""),"chef",""),"pasb",""),"mcat",""),"magcs",""),"qaqc",""),"ccic",""),"cic",""),"csm",""),"ops",""),"pic",""),"self",""),"qa",""),"qc",""),"by",""),"sr",""))</f>
        <v>0</v>
      </c>
      <c r="BT203" s="61"/>
      <c r="BU203" s="61"/>
      <c r="BV203" s="61" t="n">
        <f aca="false">IFERROR(IF(OR(SUMPRODUCT((LEN(BC203)-LEN(SUBSTITUTE(BC203," "&amp;L_NotLoaded&amp;" "," ")))/(LEN(L_NotLoaded)+1))&gt;SUMPRODUCT((LEN(BC203)-LEN(SUBSTITUTE(BC203," "&amp;L_NotLoadedNeg&amp;" "," ")))/(LEN(L_NotLoadedNeg)+1)),SUMPRODUCT((LEN(BD203)-LEN(SUBSTITUTE(BD203," "&amp;L_NotLoaded&amp;" "," ")))/(LEN(L_NotLoaded)+1))&gt;SUMPRODUCT((LEN(BD203)-LEN(SUBSTITUTE(BD203," "&amp;L_NotLoadedNeg&amp;" "," ")))/(LEN(L_NotLoadedNeg)+1))),1,0),0)</f>
        <v>0</v>
      </c>
      <c r="BW203" s="61"/>
      <c r="BX203" s="61"/>
      <c r="BY203" s="62" t="n">
        <f aca="false">IF(ISNUMBER(Flights!$AZ$10),MAX(Q203-UpliftWindowH/24,Flights!$AZ$10),Q203-UpliftWindowH/24)</f>
        <v>46310.3888888889</v>
      </c>
      <c r="BZ203" s="61" t="n">
        <f aca="false">IFERROR(IF(IF(TRIM(S203)="Link / file path",AND(LEN(TRIM(Z203))&gt;=5,SUMPRODUCT(--ISNUMBER(SEARCH({"http","www.","\\",":\",".pdf",".jpg",".jpeg",".png",".heic",".xls",".doc",".msg",".eml",".ppt",".txt",".zip"},Z203)))&gt;0),AND(ISERROR(FIND(" ",TRIM(Z203))),NOT(OR(LOWER(TRIM(Z203))=LOWER(Flights!$F$10),AND(LEFT(LOWER(TRIM(Z203)),2)="mh",(LEN(BN203)-LEN(SUBSTITUTE(BN203,"a","")))&lt;=2))),NOT(ISNUMBER(MATCH(LEFT(BN203,255),{"0000a","000a","00a","0000aa","000aa","00.00.0000","00/00/0000","00-00-0000","0000-00-00","00.00.00","00/00/00","00-00-00","0.00.0000","0/00/0000","0-00-0000"},0))),OR(AND((LEN(BN203)-LEN(SUBSTITUTE(BN203,"a","")))&gt;=1,(LEN(BN203)-LEN(SUBSTITUTE(BN203,"0","")))&gt;=2,SUMPRODUCT(--ISNUMBER(SEARCH({"a0","a-0","a_0","a/0","a.0","a#0","0a","0-a","0_a","0/a"},BN203)))&gt;0),AND((LEN(BN203)-LEN(SUBSTITUTE(BN203,"a","")))=0,(LEN(BN203)-LEN(SUBSTITUTE(BN203,"0","")))&gt;=5)))),1,0),0)</f>
        <v>0</v>
      </c>
    </row>
    <row r="204" customFormat="false" ht="39.75" hidden="false" customHeight="true" outlineLevel="0" collapsed="false">
      <c r="A204" s="57" t="s">
        <v>765</v>
      </c>
      <c r="B204" s="57" t="s">
        <v>231</v>
      </c>
      <c r="C204" s="57" t="str">
        <f aca="false">Flights!$F$10</f>
        <v>MH0002</v>
      </c>
      <c r="D204" s="58" t="n">
        <f aca="false">Flights!$D$10</f>
        <v>46310</v>
      </c>
      <c r="E204" s="57" t="str">
        <f aca="false">Flights!$G$10&amp;"-"&amp;Flights!$H$10</f>
        <v>KUL-LHR</v>
      </c>
      <c r="F204" s="57" t="str">
        <f aca="false">Flights!$K$10</f>
        <v>BC</v>
      </c>
      <c r="G204" s="57" t="s">
        <v>459</v>
      </c>
      <c r="H204" s="57" t="s">
        <v>460</v>
      </c>
      <c r="I204" s="57" t="s">
        <v>499</v>
      </c>
      <c r="J204" s="57" t="s">
        <v>541</v>
      </c>
      <c r="K204" s="67" t="s">
        <v>501</v>
      </c>
      <c r="L204" s="67" t="s">
        <v>740</v>
      </c>
      <c r="M204" s="67" t="s">
        <v>451</v>
      </c>
      <c r="N204" s="67" t="s">
        <v>383</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60"/>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open",IF(AND(NOT(OR(LEN(AZ204)&lt;15,ISNUMBER(MATCH(AZ204,L_Placeholder,0)))),BK204=0,NOT(OR(LEN(AU204)&lt;2,ISNUMBER(MATCH(AU204,L_Placeholder,0)))),NOT(OR(LEN(AX204)&lt;2,ISNUMBER(MATCH(AX204,L_Placeholder,0)))),TRIM(AE204)&lt;&gt;TRIM(T204)),"N/A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missing",IF(OR(OR(LEN(AU204)&lt;2,ISNUMBER(MATCH(AU204,L_Placeholder,0))),BR204&lt;3),"INVALID – PIC missing or not a named person (a role such as QA / CSM is not a name)",IF(OR(LEN(AV204)&lt;2,ISNUMBER(MATCH(AV204,L_Placeholder,0))),"INVALID – result / assessment missing",IF(OR(OR(LEN(AW204)&lt;3,ISNUMBER(MATCH(AW204,L_Placeholder,0))),SUMPRODUCT(--ISNUMBER(SEARCH(" "&amp;L_EvidencePhrase&amp;" ",BD204)))&gt;0,BI204=1),"INVALID – evidence missing, placeholder or not yet on file",IF(ISNA(MATCH(TRIM(S204),L_EvidenceType,0)),"INVALID – choose the evidence type from the list (column S)",IF(BL204=0,"INVALID – evidence ID must be the record's ID only (e.g. SF-2210, IMG_2231, 1045521), or a link / path for links",IF(OR(OR(LEN(AX204)&lt;2,ISNUMBER(MATCH(AX204,L_Placeholder,0))),BS204&lt;3),"INVALID – verifier missing or not a named person (a role such as QA / CSM is not a name)",IF(OR(AX204=AU204,AND(LEN(AU204)&gt;=4,ISNUMBER(SEARCH(AU204,AX204))),AND(LEN(AX204)&gt;=4,ISNUMBER(SEARCH(AX204,AU204)))),"INVALID – verifier must be a different, named person (not the PIC or a role)",IF(BH204=1,"INVALID – result not yet available (awaiting / TBC)",IF(BV204=1,"INVALID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future",IF(AND(ISNUMBER(BY204),AG204&lt;BY204),IF(H204="Physical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IF(ISNA(MATCH(TRIM(S204),L_EvidenceType,0)),0,BZ204)</f>
        <v>0</v>
      </c>
      <c r="BM204" s="61" t="str">
        <f aca="false">SUBSTITUTE(SUBSTITUTE(SUBSTITUTE(SUBSTITUTE(SUBSTITUTE(SUBSTITUTE(SUBSTITUTE(SUBSTITUTE(SUBSTITUTE(LOWER(Z204&amp;""),"1","0"),"2","0"),"3","0"),"4","0"),"5","0"),"6","0"),"7","0"),"8","0"),"9","0")</f>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204,"jan",""),"feb",""),"mar",""),"apr",""),"may",""),"jun",""),"jul",""),"aug",""),"sep",""),"oct",""),"nov",""),"dec",""),"hrs",""),"hr",""),"lt",""),"utc",""),"am",""),"pm",""),"rev",""),"ver",""),"b","a"),"c","a"),"d","a"),"e","a"),"f","a"),"g","a"),"h","a"),"i","a"),"j","a"),"k","a"),"l","a"),"m","a"),"n","a"),"o","a"),"p","a"),"q","a"),"r","a"),"s","a"),"t","a"),"u","a"),"v","a"),"w","a"),"x","a"),"y","a"),"z","a")</f>
        <v/>
      </c>
      <c r="BO204" s="61" t="str">
        <f aca="false">SUBSTITUTE(SUBSTITUTE(SUBSTITUTE(SUBSTITUTE(SUBSTITUTE(SUBSTITUTE(SUBSTITUTE(SUBSTITUTE(SUBSTITUTE(LOWER(W204&amp;""),"1","0"),"2","0"),"3","0"),"4","0"),"5","0"),"6","0"),"7","0"),"8","0"),"9","0")</f>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c>
      <c r="BQ204" s="61" t="n">
        <f aca="false">IFERROR(IF(AND(ISERROR(SEARCH(" mh"," "&amp;LOWER(W204))),ISNA(MATCH(LEFT(TRIM(BP204),255),{"0000a","000a","00a","0000aa","000aa","00.00.0000","00/00/0000","00-00-0000","0000-00-00","00.00.00","00/00/00","00-00-00","0.00.0000","0/00/0000","0-00-0000"},0)),OR(SUMPRODUCT(--ISNUMBER(SEARCH({"a0","a-0","a_0","a/0","a.0","a#0","0a","0-a","0_a","0/a"},BP204)))&gt;0,ISNUMBER(SEARCH("000000",BP204)))),1,0),0)</f>
        <v>0</v>
      </c>
      <c r="BR2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204,"supervisor",""),"inspector",""),"controller",""),"executive",""),"catering",""),"manager",""),"officer",""),"caterer",""),"station",""),"captain",""),"verified",""),"verifier",""),"checked",""),"senior",""),"leader",""),"cabin",""),"staff",""),"crew",""),"team",""),"duty",""),"lead",""),"head",""),"chef",""),"pasb",""),"mcat",""),"magcs",""),"qaqc",""),"ccic",""),"cic",""),"csm",""),"ops",""),"pic",""),"self",""),"qa",""),"qc",""),"by",""),"sr",""))</f>
        <v>0</v>
      </c>
      <c r="BS2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204,"supervisor",""),"inspector",""),"controller",""),"executive",""),"catering",""),"manager",""),"officer",""),"caterer",""),"station",""),"captain",""),"verified",""),"verifier",""),"checked",""),"senior",""),"leader",""),"cabin",""),"staff",""),"crew",""),"team",""),"duty",""),"lead",""),"head",""),"chef",""),"pasb",""),"mcat",""),"magcs",""),"qaqc",""),"ccic",""),"cic",""),"csm",""),"ops",""),"pic",""),"self",""),"qa",""),"qc",""),"by",""),"sr",""))</f>
        <v>0</v>
      </c>
      <c r="BT204" s="61"/>
      <c r="BU204" s="61"/>
      <c r="BV204" s="61" t="n">
        <f aca="false">IFERROR(IF(OR(SUMPRODUCT((LEN(BC204)-LEN(SUBSTITUTE(BC204," "&amp;L_NotLoaded&amp;" "," ")))/(LEN(L_NotLoaded)+1))&gt;SUMPRODUCT((LEN(BC204)-LEN(SUBSTITUTE(BC204," "&amp;L_NotLoadedNeg&amp;" "," ")))/(LEN(L_NotLoadedNeg)+1)),SUMPRODUCT((LEN(BD204)-LEN(SUBSTITUTE(BD204," "&amp;L_NotLoaded&amp;" "," ")))/(LEN(L_NotLoaded)+1))&gt;SUMPRODUCT((LEN(BD204)-LEN(SUBSTITUTE(BD204," "&amp;L_NotLoadedNeg&amp;" "," ")))/(LEN(L_NotLoadedNeg)+1))),1,0),0)</f>
        <v>0</v>
      </c>
      <c r="BW204" s="61"/>
      <c r="BX204" s="61"/>
      <c r="BY204" s="62" t="n">
        <f aca="false">IF(ISNUMBER(Flights!$AZ$10),MAX(Q204-UpliftWindowH/24,Flights!$AZ$10),Q204-UpliftWindowH/24)</f>
        <v>46310.3888888889</v>
      </c>
      <c r="BZ204" s="61" t="n">
        <f aca="false">IFERROR(IF(IF(TRIM(S204)="Link / file path",AND(LEN(TRIM(Z204))&gt;=5,SUMPRODUCT(--ISNUMBER(SEARCH({"http","www.","\\",":\",".pdf",".jpg",".jpeg",".png",".heic",".xls",".doc",".msg",".eml",".ppt",".txt",".zip"},Z204)))&gt;0),AND(ISERROR(FIND(" ",TRIM(Z204))),NOT(OR(LOWER(TRIM(Z204))=LOWER(Flights!$F$10),AND(LEFT(LOWER(TRIM(Z204)),2)="mh",(LEN(BN204)-LEN(SUBSTITUTE(BN204,"a","")))&lt;=2))),NOT(ISNUMBER(MATCH(LEFT(BN204,255),{"0000a","000a","00a","0000aa","000aa","00.00.0000","00/00/0000","00-00-0000","0000-00-00","00.00.00","00/00/00","00-00-00","0.00.0000","0/00/0000","0-00-0000"},0))),OR(AND((LEN(BN204)-LEN(SUBSTITUTE(BN204,"a","")))&gt;=1,(LEN(BN204)-LEN(SUBSTITUTE(BN204,"0","")))&gt;=2,SUMPRODUCT(--ISNUMBER(SEARCH({"a0","a-0","a_0","a/0","a.0","a#0","0a","0-a","0_a","0/a"},BN204)))&gt;0),AND((LEN(BN204)-LEN(SUBSTITUTE(BN204,"a","")))=0,(LEN(BN204)-LEN(SUBSTITUTE(BN204,"0","")))&gt;=5)))),1,0),0)</f>
        <v>0</v>
      </c>
    </row>
    <row r="205" customFormat="false" ht="39.75" hidden="false" customHeight="true" outlineLevel="0" collapsed="false">
      <c r="A205" s="57" t="s">
        <v>766</v>
      </c>
      <c r="B205" s="57" t="s">
        <v>231</v>
      </c>
      <c r="C205" s="57" t="str">
        <f aca="false">Flights!$F$10</f>
        <v>MH0002</v>
      </c>
      <c r="D205" s="58" t="n">
        <f aca="false">Flights!$D$10</f>
        <v>46310</v>
      </c>
      <c r="E205" s="57" t="str">
        <f aca="false">Flights!$G$10&amp;"-"&amp;Flights!$H$10</f>
        <v>KUL-LHR</v>
      </c>
      <c r="F205" s="57" t="str">
        <f aca="false">Flights!$K$10</f>
        <v>BC</v>
      </c>
      <c r="G205" s="57" t="s">
        <v>459</v>
      </c>
      <c r="H205" s="57" t="s">
        <v>460</v>
      </c>
      <c r="I205" s="57" t="s">
        <v>499</v>
      </c>
      <c r="J205" s="57" t="s">
        <v>543</v>
      </c>
      <c r="K205" s="67" t="s">
        <v>501</v>
      </c>
      <c r="L205" s="67" t="s">
        <v>742</v>
      </c>
      <c r="M205" s="67" t="s">
        <v>451</v>
      </c>
      <c r="N205" s="67" t="s">
        <v>383</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60"/>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open",IF(AND(NOT(OR(LEN(AZ205)&lt;15,ISNUMBER(MATCH(AZ205,L_Placeholder,0)))),BK205=0,NOT(OR(LEN(AU205)&lt;2,ISNUMBER(MATCH(AU205,L_Placeholder,0)))),NOT(OR(LEN(AX205)&lt;2,ISNUMBER(MATCH(AX205,L_Placeholder,0)))),TRIM(AE205)&lt;&gt;TRIM(T205)),"N/A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missing",IF(OR(OR(LEN(AU205)&lt;2,ISNUMBER(MATCH(AU205,L_Placeholder,0))),BR205&lt;3),"INVALID – PIC missing or not a named person (a role such as QA / CSM is not a name)",IF(OR(LEN(AV205)&lt;2,ISNUMBER(MATCH(AV205,L_Placeholder,0))),"INVALID – result / assessment missing",IF(OR(OR(LEN(AW205)&lt;3,ISNUMBER(MATCH(AW205,L_Placeholder,0))),SUMPRODUCT(--ISNUMBER(SEARCH(" "&amp;L_EvidencePhrase&amp;" ",BD205)))&gt;0,BI205=1),"INVALID – evidence missing, placeholder or not yet on file",IF(ISNA(MATCH(TRIM(S205),L_EvidenceType,0)),"INVALID – choose the evidence type from the list (column S)",IF(BL205=0,"INVALID – evidence ID must be the record's ID only (e.g. SF-2210, IMG_2231, 1045521), or a link / path for links",IF(OR(OR(LEN(AX205)&lt;2,ISNUMBER(MATCH(AX205,L_Placeholder,0))),BS205&lt;3),"INVALID – verifier missing or not a named person (a role such as QA / CSM is not a name)",IF(OR(AX205=AU205,AND(LEN(AU205)&gt;=4,ISNUMBER(SEARCH(AU205,AX205))),AND(LEN(AX205)&gt;=4,ISNUMBER(SEARCH(AX205,AU205)))),"INVALID – verifier must be a different, named person (not the PIC or a role)",IF(BH205=1,"INVALID – result not yet available (awaiting / TBC)",IF(BV205=1,"INVALID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future",IF(AND(ISNUMBER(BY205),AG205&lt;BY205),IF(H205="Physical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IF(ISNA(MATCH(TRIM(S205),L_EvidenceType,0)),0,BZ205)</f>
        <v>0</v>
      </c>
      <c r="BM205" s="61" t="str">
        <f aca="false">SUBSTITUTE(SUBSTITUTE(SUBSTITUTE(SUBSTITUTE(SUBSTITUTE(SUBSTITUTE(SUBSTITUTE(SUBSTITUTE(SUBSTITUTE(LOWER(Z205&amp;""),"1","0"),"2","0"),"3","0"),"4","0"),"5","0"),"6","0"),"7","0"),"8","0"),"9","0")</f>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205,"jan",""),"feb",""),"mar",""),"apr",""),"may",""),"jun",""),"jul",""),"aug",""),"sep",""),"oct",""),"nov",""),"dec",""),"hrs",""),"hr",""),"lt",""),"utc",""),"am",""),"pm",""),"rev",""),"ver",""),"b","a"),"c","a"),"d","a"),"e","a"),"f","a"),"g","a"),"h","a"),"i","a"),"j","a"),"k","a"),"l","a"),"m","a"),"n","a"),"o","a"),"p","a"),"q","a"),"r","a"),"s","a"),"t","a"),"u","a"),"v","a"),"w","a"),"x","a"),"y","a"),"z","a")</f>
        <v/>
      </c>
      <c r="BO205" s="61" t="str">
        <f aca="false">SUBSTITUTE(SUBSTITUTE(SUBSTITUTE(SUBSTITUTE(SUBSTITUTE(SUBSTITUTE(SUBSTITUTE(SUBSTITUTE(SUBSTITUTE(LOWER(W205&amp;""),"1","0"),"2","0"),"3","0"),"4","0"),"5","0"),"6","0"),"7","0"),"8","0"),"9","0")</f>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c>
      <c r="BQ205" s="61" t="n">
        <f aca="false">IFERROR(IF(AND(ISERROR(SEARCH(" mh"," "&amp;LOWER(W205))),ISNA(MATCH(LEFT(TRIM(BP205),255),{"0000a","000a","00a","0000aa","000aa","00.00.0000","00/00/0000","00-00-0000","0000-00-00","00.00.00","00/00/00","00-00-00","0.00.0000","0/00/0000","0-00-0000"},0)),OR(SUMPRODUCT(--ISNUMBER(SEARCH({"a0","a-0","a_0","a/0","a.0","a#0","0a","0-a","0_a","0/a"},BP205)))&gt;0,ISNUMBER(SEARCH("000000",BP205)))),1,0),0)</f>
        <v>0</v>
      </c>
      <c r="BR2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205,"supervisor",""),"inspector",""),"controller",""),"executive",""),"catering",""),"manager",""),"officer",""),"caterer",""),"station",""),"captain",""),"verified",""),"verifier",""),"checked",""),"senior",""),"leader",""),"cabin",""),"staff",""),"crew",""),"team",""),"duty",""),"lead",""),"head",""),"chef",""),"pasb",""),"mcat",""),"magcs",""),"qaqc",""),"ccic",""),"cic",""),"csm",""),"ops",""),"pic",""),"self",""),"qa",""),"qc",""),"by",""),"sr",""))</f>
        <v>0</v>
      </c>
      <c r="BS2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205,"supervisor",""),"inspector",""),"controller",""),"executive",""),"catering",""),"manager",""),"officer",""),"caterer",""),"station",""),"captain",""),"verified",""),"verifier",""),"checked",""),"senior",""),"leader",""),"cabin",""),"staff",""),"crew",""),"team",""),"duty",""),"lead",""),"head",""),"chef",""),"pasb",""),"mcat",""),"magcs",""),"qaqc",""),"ccic",""),"cic",""),"csm",""),"ops",""),"pic",""),"self",""),"qa",""),"qc",""),"by",""),"sr",""))</f>
        <v>0</v>
      </c>
      <c r="BT205" s="61"/>
      <c r="BU205" s="61"/>
      <c r="BV205" s="61" t="n">
        <f aca="false">IFERROR(IF(OR(SUMPRODUCT((LEN(BC205)-LEN(SUBSTITUTE(BC205," "&amp;L_NotLoaded&amp;" "," ")))/(LEN(L_NotLoaded)+1))&gt;SUMPRODUCT((LEN(BC205)-LEN(SUBSTITUTE(BC205," "&amp;L_NotLoadedNeg&amp;" "," ")))/(LEN(L_NotLoadedNeg)+1)),SUMPRODUCT((LEN(BD205)-LEN(SUBSTITUTE(BD205," "&amp;L_NotLoaded&amp;" "," ")))/(LEN(L_NotLoaded)+1))&gt;SUMPRODUCT((LEN(BD205)-LEN(SUBSTITUTE(BD205," "&amp;L_NotLoadedNeg&amp;" "," ")))/(LEN(L_NotLoadedNeg)+1))),1,0),0)</f>
        <v>0</v>
      </c>
      <c r="BW205" s="61"/>
      <c r="BX205" s="61"/>
      <c r="BY205" s="62" t="n">
        <f aca="false">IF(ISNUMBER(Flights!$AZ$10),MAX(Q205-UpliftWindowH/24,Flights!$AZ$10),Q205-UpliftWindowH/24)</f>
        <v>46310.3888888889</v>
      </c>
      <c r="BZ205" s="61" t="n">
        <f aca="false">IFERROR(IF(IF(TRIM(S205)="Link / file path",AND(LEN(TRIM(Z205))&gt;=5,SUMPRODUCT(--ISNUMBER(SEARCH({"http","www.","\\",":\",".pdf",".jpg",".jpeg",".png",".heic",".xls",".doc",".msg",".eml",".ppt",".txt",".zip"},Z205)))&gt;0),AND(ISERROR(FIND(" ",TRIM(Z205))),NOT(OR(LOWER(TRIM(Z205))=LOWER(Flights!$F$10),AND(LEFT(LOWER(TRIM(Z205)),2)="mh",(LEN(BN205)-LEN(SUBSTITUTE(BN205,"a","")))&lt;=2))),NOT(ISNUMBER(MATCH(LEFT(BN205,255),{"0000a","000a","00a","0000aa","000aa","00.00.0000","00/00/0000","00-00-0000","0000-00-00","00.00.00","00/00/00","00-00-00","0.00.0000","0/00/0000","0-00-0000"},0))),OR(AND((LEN(BN205)-LEN(SUBSTITUTE(BN205,"a","")))&gt;=1,(LEN(BN205)-LEN(SUBSTITUTE(BN205,"0","")))&gt;=2,SUMPRODUCT(--ISNUMBER(SEARCH({"a0","a-0","a_0","a/0","a.0","a#0","0a","0-a","0_a","0/a"},BN205)))&gt;0),AND((LEN(BN205)-LEN(SUBSTITUTE(BN205,"a","")))=0,(LEN(BN205)-LEN(SUBSTITUTE(BN205,"0","")))&gt;=5)))),1,0),0)</f>
        <v>0</v>
      </c>
    </row>
    <row r="206" customFormat="false" ht="39.75" hidden="false" customHeight="true" outlineLevel="0" collapsed="false">
      <c r="A206" s="57" t="s">
        <v>767</v>
      </c>
      <c r="B206" s="57" t="s">
        <v>231</v>
      </c>
      <c r="C206" s="57" t="str">
        <f aca="false">Flights!$F$10</f>
        <v>MH0002</v>
      </c>
      <c r="D206" s="58" t="n">
        <f aca="false">Flights!$D$10</f>
        <v>46310</v>
      </c>
      <c r="E206" s="57" t="str">
        <f aca="false">Flights!$G$10&amp;"-"&amp;Flights!$H$10</f>
        <v>KUL-LHR</v>
      </c>
      <c r="F206" s="57" t="str">
        <f aca="false">Flights!$K$10</f>
        <v>BC</v>
      </c>
      <c r="G206" s="57" t="s">
        <v>459</v>
      </c>
      <c r="H206" s="57" t="s">
        <v>460</v>
      </c>
      <c r="I206" s="57" t="s">
        <v>499</v>
      </c>
      <c r="J206" s="57" t="s">
        <v>546</v>
      </c>
      <c r="K206" s="67" t="s">
        <v>501</v>
      </c>
      <c r="L206" s="67" t="s">
        <v>744</v>
      </c>
      <c r="M206" s="67" t="s">
        <v>451</v>
      </c>
      <c r="N206" s="67" t="s">
        <v>383</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60"/>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open",IF(AND(NOT(OR(LEN(AZ206)&lt;15,ISNUMBER(MATCH(AZ206,L_Placeholder,0)))),BK206=0,NOT(OR(LEN(AU206)&lt;2,ISNUMBER(MATCH(AU206,L_Placeholder,0)))),NOT(OR(LEN(AX206)&lt;2,ISNUMBER(MATCH(AX206,L_Placeholder,0)))),TRIM(AE206)&lt;&gt;TRIM(T206)),"N/A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missing",IF(OR(OR(LEN(AU206)&lt;2,ISNUMBER(MATCH(AU206,L_Placeholder,0))),BR206&lt;3),"INVALID – PIC missing or not a named person (a role such as QA / CSM is not a name)",IF(OR(LEN(AV206)&lt;2,ISNUMBER(MATCH(AV206,L_Placeholder,0))),"INVALID – result / assessment missing",IF(OR(OR(LEN(AW206)&lt;3,ISNUMBER(MATCH(AW206,L_Placeholder,0))),SUMPRODUCT(--ISNUMBER(SEARCH(" "&amp;L_EvidencePhrase&amp;" ",BD206)))&gt;0,BI206=1),"INVALID – evidence missing, placeholder or not yet on file",IF(ISNA(MATCH(TRIM(S206),L_EvidenceType,0)),"INVALID – choose the evidence type from the list (column S)",IF(BL206=0,"INVALID – evidence ID must be the record's ID only (e.g. SF-2210, IMG_2231, 1045521), or a link / path for links",IF(OR(OR(LEN(AX206)&lt;2,ISNUMBER(MATCH(AX206,L_Placeholder,0))),BS206&lt;3),"INVALID – verifier missing or not a named person (a role such as QA / CSM is not a name)",IF(OR(AX206=AU206,AND(LEN(AU206)&gt;=4,ISNUMBER(SEARCH(AU206,AX206))),AND(LEN(AX206)&gt;=4,ISNUMBER(SEARCH(AX206,AU206)))),"INVALID – verifier must be a different, named person (not the PIC or a role)",IF(BH206=1,"INVALID – result not yet available (awaiting / TBC)",IF(BV206=1,"INVALID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future",IF(AND(ISNUMBER(BY206),AG206&lt;BY206),IF(H206="Physical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IF(ISNA(MATCH(TRIM(S206),L_EvidenceType,0)),0,BZ206)</f>
        <v>0</v>
      </c>
      <c r="BM206" s="61" t="str">
        <f aca="false">SUBSTITUTE(SUBSTITUTE(SUBSTITUTE(SUBSTITUTE(SUBSTITUTE(SUBSTITUTE(SUBSTITUTE(SUBSTITUTE(SUBSTITUTE(LOWER(Z206&amp;""),"1","0"),"2","0"),"3","0"),"4","0"),"5","0"),"6","0"),"7","0"),"8","0"),"9","0")</f>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206,"jan",""),"feb",""),"mar",""),"apr",""),"may",""),"jun",""),"jul",""),"aug",""),"sep",""),"oct",""),"nov",""),"dec",""),"hrs",""),"hr",""),"lt",""),"utc",""),"am",""),"pm",""),"rev",""),"ver",""),"b","a"),"c","a"),"d","a"),"e","a"),"f","a"),"g","a"),"h","a"),"i","a"),"j","a"),"k","a"),"l","a"),"m","a"),"n","a"),"o","a"),"p","a"),"q","a"),"r","a"),"s","a"),"t","a"),"u","a"),"v","a"),"w","a"),"x","a"),"y","a"),"z","a")</f>
        <v/>
      </c>
      <c r="BO206" s="61" t="str">
        <f aca="false">SUBSTITUTE(SUBSTITUTE(SUBSTITUTE(SUBSTITUTE(SUBSTITUTE(SUBSTITUTE(SUBSTITUTE(SUBSTITUTE(SUBSTITUTE(LOWER(W206&amp;""),"1","0"),"2","0"),"3","0"),"4","0"),"5","0"),"6","0"),"7","0"),"8","0"),"9","0")</f>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c>
      <c r="BQ206" s="61" t="n">
        <f aca="false">IFERROR(IF(AND(ISERROR(SEARCH(" mh"," "&amp;LOWER(W206))),ISNA(MATCH(LEFT(TRIM(BP206),255),{"0000a","000a","00a","0000aa","000aa","00.00.0000","00/00/0000","00-00-0000","0000-00-00","00.00.00","00/00/00","00-00-00","0.00.0000","0/00/0000","0-00-0000"},0)),OR(SUMPRODUCT(--ISNUMBER(SEARCH({"a0","a-0","a_0","a/0","a.0","a#0","0a","0-a","0_a","0/a"},BP206)))&gt;0,ISNUMBER(SEARCH("000000",BP206)))),1,0),0)</f>
        <v>0</v>
      </c>
      <c r="BR2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206,"supervisor",""),"inspector",""),"controller",""),"executive",""),"catering",""),"manager",""),"officer",""),"caterer",""),"station",""),"captain",""),"verified",""),"verifier",""),"checked",""),"senior",""),"leader",""),"cabin",""),"staff",""),"crew",""),"team",""),"duty",""),"lead",""),"head",""),"chef",""),"pasb",""),"mcat",""),"magcs",""),"qaqc",""),"ccic",""),"cic",""),"csm",""),"ops",""),"pic",""),"self",""),"qa",""),"qc",""),"by",""),"sr",""))</f>
        <v>0</v>
      </c>
      <c r="BS2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206,"supervisor",""),"inspector",""),"controller",""),"executive",""),"catering",""),"manager",""),"officer",""),"caterer",""),"station",""),"captain",""),"verified",""),"verifier",""),"checked",""),"senior",""),"leader",""),"cabin",""),"staff",""),"crew",""),"team",""),"duty",""),"lead",""),"head",""),"chef",""),"pasb",""),"mcat",""),"magcs",""),"qaqc",""),"ccic",""),"cic",""),"csm",""),"ops",""),"pic",""),"self",""),"qa",""),"qc",""),"by",""),"sr",""))</f>
        <v>0</v>
      </c>
      <c r="BT206" s="61"/>
      <c r="BU206" s="61"/>
      <c r="BV206" s="61" t="n">
        <f aca="false">IFERROR(IF(OR(SUMPRODUCT((LEN(BC206)-LEN(SUBSTITUTE(BC206," "&amp;L_NotLoaded&amp;" "," ")))/(LEN(L_NotLoaded)+1))&gt;SUMPRODUCT((LEN(BC206)-LEN(SUBSTITUTE(BC206," "&amp;L_NotLoadedNeg&amp;" "," ")))/(LEN(L_NotLoadedNeg)+1)),SUMPRODUCT((LEN(BD206)-LEN(SUBSTITUTE(BD206," "&amp;L_NotLoaded&amp;" "," ")))/(LEN(L_NotLoaded)+1))&gt;SUMPRODUCT((LEN(BD206)-LEN(SUBSTITUTE(BD206," "&amp;L_NotLoadedNeg&amp;" "," ")))/(LEN(L_NotLoadedNeg)+1))),1,0),0)</f>
        <v>0</v>
      </c>
      <c r="BW206" s="61"/>
      <c r="BX206" s="61"/>
      <c r="BY206" s="62" t="n">
        <f aca="false">IF(ISNUMBER(Flights!$AZ$10),MAX(Q206-UpliftWindowH/24,Flights!$AZ$10),Q206-UpliftWindowH/24)</f>
        <v>46310.3888888889</v>
      </c>
      <c r="BZ206" s="61" t="n">
        <f aca="false">IFERROR(IF(IF(TRIM(S206)="Link / file path",AND(LEN(TRIM(Z206))&gt;=5,SUMPRODUCT(--ISNUMBER(SEARCH({"http","www.","\\",":\",".pdf",".jpg",".jpeg",".png",".heic",".xls",".doc",".msg",".eml",".ppt",".txt",".zip"},Z206)))&gt;0),AND(ISERROR(FIND(" ",TRIM(Z206))),NOT(OR(LOWER(TRIM(Z206))=LOWER(Flights!$F$10),AND(LEFT(LOWER(TRIM(Z206)),2)="mh",(LEN(BN206)-LEN(SUBSTITUTE(BN206,"a","")))&lt;=2))),NOT(ISNUMBER(MATCH(LEFT(BN206,255),{"0000a","000a","00a","0000aa","000aa","00.00.0000","00/00/0000","00-00-0000","0000-00-00","00.00.00","00/00/00","00-00-00","0.00.0000","0/00/0000","0-00-0000"},0))),OR(AND((LEN(BN206)-LEN(SUBSTITUTE(BN206,"a","")))&gt;=1,(LEN(BN206)-LEN(SUBSTITUTE(BN206,"0","")))&gt;=2,SUMPRODUCT(--ISNUMBER(SEARCH({"a0","a-0","a_0","a/0","a.0","a#0","0a","0-a","0_a","0/a"},BN206)))&gt;0),AND((LEN(BN206)-LEN(SUBSTITUTE(BN206,"a","")))=0,(LEN(BN206)-LEN(SUBSTITUTE(BN206,"0","")))&gt;=5)))),1,0),0)</f>
        <v>0</v>
      </c>
    </row>
    <row r="207" customFormat="false" ht="39.75" hidden="false" customHeight="true" outlineLevel="0" collapsed="false">
      <c r="A207" s="57" t="s">
        <v>768</v>
      </c>
      <c r="B207" s="57" t="s">
        <v>231</v>
      </c>
      <c r="C207" s="57" t="str">
        <f aca="false">Flights!$F$10</f>
        <v>MH0002</v>
      </c>
      <c r="D207" s="58" t="n">
        <f aca="false">Flights!$D$10</f>
        <v>46310</v>
      </c>
      <c r="E207" s="57" t="str">
        <f aca="false">Flights!$G$10&amp;"-"&amp;Flights!$H$10</f>
        <v>KUL-LHR</v>
      </c>
      <c r="F207" s="57" t="str">
        <f aca="false">Flights!$K$10</f>
        <v>BC</v>
      </c>
      <c r="G207" s="57" t="s">
        <v>459</v>
      </c>
      <c r="H207" s="57" t="s">
        <v>460</v>
      </c>
      <c r="I207" s="57" t="s">
        <v>499</v>
      </c>
      <c r="J207" s="57" t="s">
        <v>548</v>
      </c>
      <c r="K207" s="67" t="s">
        <v>616</v>
      </c>
      <c r="L207" s="67" t="s">
        <v>746</v>
      </c>
      <c r="M207" s="67" t="s">
        <v>451</v>
      </c>
      <c r="N207" s="67" t="s">
        <v>383</v>
      </c>
      <c r="O207" s="67" t="s">
        <v>549</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60"/>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open",IF(AND(NOT(OR(LEN(AZ207)&lt;15,ISNUMBER(MATCH(AZ207,L_Placeholder,0)))),BK207=0,NOT(OR(LEN(AU207)&lt;2,ISNUMBER(MATCH(AU207,L_Placeholder,0)))),NOT(OR(LEN(AX207)&lt;2,ISNUMBER(MATCH(AX207,L_Placeholder,0)))),TRIM(AE207)&lt;&gt;TRIM(T207)),"N/A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missing",IF(OR(OR(LEN(AU207)&lt;2,ISNUMBER(MATCH(AU207,L_Placeholder,0))),BR207&lt;3),"INVALID – PIC missing or not a named person (a role such as QA / CSM is not a name)",IF(OR(LEN(AV207)&lt;2,ISNUMBER(MATCH(AV207,L_Placeholder,0))),"INVALID – result / assessment missing",IF(OR(OR(LEN(AW207)&lt;3,ISNUMBER(MATCH(AW207,L_Placeholder,0))),SUMPRODUCT(--ISNUMBER(SEARCH(" "&amp;L_EvidencePhrase&amp;" ",BD207)))&gt;0,BI207=1),"INVALID – evidence missing, placeholder or not yet on file",IF(ISNA(MATCH(TRIM(S207),L_EvidenceType,0)),"INVALID – choose the evidence type from the list (column S)",IF(BL207=0,"INVALID – evidence ID must be the record's ID only (e.g. SF-2210, IMG_2231, 1045521), or a link / path for links",IF(OR(OR(LEN(AX207)&lt;2,ISNUMBER(MATCH(AX207,L_Placeholder,0))),BS207&lt;3),"INVALID – verifier missing or not a named person (a role such as QA / CSM is not a name)",IF(OR(AX207=AU207,AND(LEN(AU207)&gt;=4,ISNUMBER(SEARCH(AU207,AX207))),AND(LEN(AX207)&gt;=4,ISNUMBER(SEARCH(AX207,AU207)))),"INVALID – verifier must be a different, named person (not the PIC or a role)",IF(BH207=1,"INVALID – result not yet available (awaiting / TBC)",IF(BV207=1,"INVALID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future",IF(AND(ISNUMBER(BY207),AG207&lt;BY207),IF(H207="Physical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IF(ISNA(MATCH(TRIM(S207),L_EvidenceType,0)),0,BZ207)</f>
        <v>0</v>
      </c>
      <c r="BM207" s="61" t="str">
        <f aca="false">SUBSTITUTE(SUBSTITUTE(SUBSTITUTE(SUBSTITUTE(SUBSTITUTE(SUBSTITUTE(SUBSTITUTE(SUBSTITUTE(SUBSTITUTE(LOWER(Z207&amp;""),"1","0"),"2","0"),"3","0"),"4","0"),"5","0"),"6","0"),"7","0"),"8","0"),"9","0")</f>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207,"jan",""),"feb",""),"mar",""),"apr",""),"may",""),"jun",""),"jul",""),"aug",""),"sep",""),"oct",""),"nov",""),"dec",""),"hrs",""),"hr",""),"lt",""),"utc",""),"am",""),"pm",""),"rev",""),"ver",""),"b","a"),"c","a"),"d","a"),"e","a"),"f","a"),"g","a"),"h","a"),"i","a"),"j","a"),"k","a"),"l","a"),"m","a"),"n","a"),"o","a"),"p","a"),"q","a"),"r","a"),"s","a"),"t","a"),"u","a"),"v","a"),"w","a"),"x","a"),"y","a"),"z","a")</f>
        <v/>
      </c>
      <c r="BO207" s="61" t="str">
        <f aca="false">SUBSTITUTE(SUBSTITUTE(SUBSTITUTE(SUBSTITUTE(SUBSTITUTE(SUBSTITUTE(SUBSTITUTE(SUBSTITUTE(SUBSTITUTE(LOWER(W207&amp;""),"1","0"),"2","0"),"3","0"),"4","0"),"5","0"),"6","0"),"7","0"),"8","0"),"9","0")</f>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c>
      <c r="BQ207" s="61" t="n">
        <f aca="false">IFERROR(IF(AND(ISERROR(SEARCH(" mh"," "&amp;LOWER(W207))),ISNA(MATCH(LEFT(TRIM(BP207),255),{"0000a","000a","00a","0000aa","000aa","00.00.0000","00/00/0000","00-00-0000","0000-00-00","00.00.00","00/00/00","00-00-00","0.00.0000","0/00/0000","0-00-0000"},0)),OR(SUMPRODUCT(--ISNUMBER(SEARCH({"a0","a-0","a_0","a/0","a.0","a#0","0a","0-a","0_a","0/a"},BP207)))&gt;0,ISNUMBER(SEARCH("000000",BP207)))),1,0),0)</f>
        <v>0</v>
      </c>
      <c r="BR2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207,"supervisor",""),"inspector",""),"controller",""),"executive",""),"catering",""),"manager",""),"officer",""),"caterer",""),"station",""),"captain",""),"verified",""),"verifier",""),"checked",""),"senior",""),"leader",""),"cabin",""),"staff",""),"crew",""),"team",""),"duty",""),"lead",""),"head",""),"chef",""),"pasb",""),"mcat",""),"magcs",""),"qaqc",""),"ccic",""),"cic",""),"csm",""),"ops",""),"pic",""),"self",""),"qa",""),"qc",""),"by",""),"sr",""))</f>
        <v>0</v>
      </c>
      <c r="BS2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207,"supervisor",""),"inspector",""),"controller",""),"executive",""),"catering",""),"manager",""),"officer",""),"caterer",""),"station",""),"captain",""),"verified",""),"verifier",""),"checked",""),"senior",""),"leader",""),"cabin",""),"staff",""),"crew",""),"team",""),"duty",""),"lead",""),"head",""),"chef",""),"pasb",""),"mcat",""),"magcs",""),"qaqc",""),"ccic",""),"cic",""),"csm",""),"ops",""),"pic",""),"self",""),"qa",""),"qc",""),"by",""),"sr",""))</f>
        <v>0</v>
      </c>
      <c r="BT207" s="61"/>
      <c r="BU207" s="61"/>
      <c r="BV207" s="61" t="n">
        <f aca="false">IFERROR(IF(OR(SUMPRODUCT((LEN(BC207)-LEN(SUBSTITUTE(BC207," "&amp;L_NotLoaded&amp;" "," ")))/(LEN(L_NotLoaded)+1))&gt;SUMPRODUCT((LEN(BC207)-LEN(SUBSTITUTE(BC207," "&amp;L_NotLoadedNeg&amp;" "," ")))/(LEN(L_NotLoadedNeg)+1)),SUMPRODUCT((LEN(BD207)-LEN(SUBSTITUTE(BD207," "&amp;L_NotLoaded&amp;" "," ")))/(LEN(L_NotLoaded)+1))&gt;SUMPRODUCT((LEN(BD207)-LEN(SUBSTITUTE(BD207," "&amp;L_NotLoadedNeg&amp;" "," ")))/(LEN(L_NotLoadedNeg)+1))),1,0),0)</f>
        <v>0</v>
      </c>
      <c r="BW207" s="61"/>
      <c r="BX207" s="61"/>
      <c r="BY207" s="62" t="n">
        <f aca="false">IF(ISNUMBER(Flights!$AZ$10),MAX(Q207-UpliftWindowH/24,Flights!$AZ$10),Q207-UpliftWindowH/24)</f>
        <v>46310.3888888889</v>
      </c>
      <c r="BZ207" s="61" t="n">
        <f aca="false">IFERROR(IF(IF(TRIM(S207)="Link / file path",AND(LEN(TRIM(Z207))&gt;=5,SUMPRODUCT(--ISNUMBER(SEARCH({"http","www.","\\",":\",".pdf",".jpg",".jpeg",".png",".heic",".xls",".doc",".msg",".eml",".ppt",".txt",".zip"},Z207)))&gt;0),AND(ISERROR(FIND(" ",TRIM(Z207))),NOT(OR(LOWER(TRIM(Z207))=LOWER(Flights!$F$10),AND(LEFT(LOWER(TRIM(Z207)),2)="mh",(LEN(BN207)-LEN(SUBSTITUTE(BN207,"a","")))&lt;=2))),NOT(ISNUMBER(MATCH(LEFT(BN207,255),{"0000a","000a","00a","0000aa","000aa","00.00.0000","00/00/0000","00-00-0000","0000-00-00","00.00.00","00/00/00","00-00-00","0.00.0000","0/00/0000","0-00-0000"},0))),OR(AND((LEN(BN207)-LEN(SUBSTITUTE(BN207,"a","")))&gt;=1,(LEN(BN207)-LEN(SUBSTITUTE(BN207,"0","")))&gt;=2,SUMPRODUCT(--ISNUMBER(SEARCH({"a0","a-0","a_0","a/0","a.0","a#0","0a","0-a","0_a","0/a"},BN207)))&gt;0),AND((LEN(BN207)-LEN(SUBSTITUTE(BN207,"a","")))=0,(LEN(BN207)-LEN(SUBSTITUTE(BN207,"0","")))&gt;=5)))),1,0),0)</f>
        <v>0</v>
      </c>
    </row>
    <row r="208" customFormat="false" ht="39.75" hidden="false" customHeight="true" outlineLevel="0" collapsed="false">
      <c r="A208" s="57" t="s">
        <v>769</v>
      </c>
      <c r="B208" s="57" t="s">
        <v>231</v>
      </c>
      <c r="C208" s="57" t="str">
        <f aca="false">Flights!$F$10</f>
        <v>MH0002</v>
      </c>
      <c r="D208" s="58" t="n">
        <f aca="false">Flights!$D$10</f>
        <v>46310</v>
      </c>
      <c r="E208" s="57" t="str">
        <f aca="false">Flights!$G$10&amp;"-"&amp;Flights!$H$10</f>
        <v>KUL-LHR</v>
      </c>
      <c r="F208" s="57" t="str">
        <f aca="false">Flights!$K$10</f>
        <v>BC</v>
      </c>
      <c r="G208" s="57" t="s">
        <v>459</v>
      </c>
      <c r="H208" s="57" t="s">
        <v>460</v>
      </c>
      <c r="I208" s="57" t="s">
        <v>499</v>
      </c>
      <c r="J208" s="57" t="s">
        <v>551</v>
      </c>
      <c r="K208" s="67" t="s">
        <v>501</v>
      </c>
      <c r="L208" s="67" t="s">
        <v>748</v>
      </c>
      <c r="M208" s="67" t="s">
        <v>451</v>
      </c>
      <c r="N208" s="67" t="s">
        <v>383</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60"/>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open",IF(AND(NOT(OR(LEN(AZ208)&lt;15,ISNUMBER(MATCH(AZ208,L_Placeholder,0)))),BK208=0,NOT(OR(LEN(AU208)&lt;2,ISNUMBER(MATCH(AU208,L_Placeholder,0)))),NOT(OR(LEN(AX208)&lt;2,ISNUMBER(MATCH(AX208,L_Placeholder,0)))),TRIM(AE208)&lt;&gt;TRIM(T208)),"N/A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missing",IF(OR(OR(LEN(AU208)&lt;2,ISNUMBER(MATCH(AU208,L_Placeholder,0))),BR208&lt;3),"INVALID – PIC missing or not a named person (a role such as QA / CSM is not a name)",IF(OR(LEN(AV208)&lt;2,ISNUMBER(MATCH(AV208,L_Placeholder,0))),"INVALID – result / assessment missing",IF(OR(OR(LEN(AW208)&lt;3,ISNUMBER(MATCH(AW208,L_Placeholder,0))),SUMPRODUCT(--ISNUMBER(SEARCH(" "&amp;L_EvidencePhrase&amp;" ",BD208)))&gt;0,BI208=1),"INVALID – evidence missing, placeholder or not yet on file",IF(ISNA(MATCH(TRIM(S208),L_EvidenceType,0)),"INVALID – choose the evidence type from the list (column S)",IF(BL208=0,"INVALID – evidence ID must be the record's ID only (e.g. SF-2210, IMG_2231, 1045521), or a link / path for links",IF(OR(OR(LEN(AX208)&lt;2,ISNUMBER(MATCH(AX208,L_Placeholder,0))),BS208&lt;3),"INVALID – verifier missing or not a named person (a role such as QA / CSM is not a name)",IF(OR(AX208=AU208,AND(LEN(AU208)&gt;=4,ISNUMBER(SEARCH(AU208,AX208))),AND(LEN(AX208)&gt;=4,ISNUMBER(SEARCH(AX208,AU208)))),"INVALID – verifier must be a different, named person (not the PIC or a role)",IF(BH208=1,"INVALID – result not yet available (awaiting / TBC)",IF(BV208=1,"INVALID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future",IF(AND(ISNUMBER(BY208),AG208&lt;BY208),IF(H208="Physical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IF(ISNA(MATCH(TRIM(S208),L_EvidenceType,0)),0,BZ208)</f>
        <v>0</v>
      </c>
      <c r="BM208" s="61" t="str">
        <f aca="false">SUBSTITUTE(SUBSTITUTE(SUBSTITUTE(SUBSTITUTE(SUBSTITUTE(SUBSTITUTE(SUBSTITUTE(SUBSTITUTE(SUBSTITUTE(LOWER(Z208&amp;""),"1","0"),"2","0"),"3","0"),"4","0"),"5","0"),"6","0"),"7","0"),"8","0"),"9","0")</f>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208,"jan",""),"feb",""),"mar",""),"apr",""),"may",""),"jun",""),"jul",""),"aug",""),"sep",""),"oct",""),"nov",""),"dec",""),"hrs",""),"hr",""),"lt",""),"utc",""),"am",""),"pm",""),"rev",""),"ver",""),"b","a"),"c","a"),"d","a"),"e","a"),"f","a"),"g","a"),"h","a"),"i","a"),"j","a"),"k","a"),"l","a"),"m","a"),"n","a"),"o","a"),"p","a"),"q","a"),"r","a"),"s","a"),"t","a"),"u","a"),"v","a"),"w","a"),"x","a"),"y","a"),"z","a")</f>
        <v/>
      </c>
      <c r="BO208" s="61" t="str">
        <f aca="false">SUBSTITUTE(SUBSTITUTE(SUBSTITUTE(SUBSTITUTE(SUBSTITUTE(SUBSTITUTE(SUBSTITUTE(SUBSTITUTE(SUBSTITUTE(LOWER(W208&amp;""),"1","0"),"2","0"),"3","0"),"4","0"),"5","0"),"6","0"),"7","0"),"8","0"),"9","0")</f>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c>
      <c r="BQ208" s="61" t="n">
        <f aca="false">IFERROR(IF(AND(ISERROR(SEARCH(" mh"," "&amp;LOWER(W208))),ISNA(MATCH(LEFT(TRIM(BP208),255),{"0000a","000a","00a","0000aa","000aa","00.00.0000","00/00/0000","00-00-0000","0000-00-00","00.00.00","00/00/00","00-00-00","0.00.0000","0/00/0000","0-00-0000"},0)),OR(SUMPRODUCT(--ISNUMBER(SEARCH({"a0","a-0","a_0","a/0","a.0","a#0","0a","0-a","0_a","0/a"},BP208)))&gt;0,ISNUMBER(SEARCH("000000",BP208)))),1,0),0)</f>
        <v>0</v>
      </c>
      <c r="BR2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208,"supervisor",""),"inspector",""),"controller",""),"executive",""),"catering",""),"manager",""),"officer",""),"caterer",""),"station",""),"captain",""),"verified",""),"verifier",""),"checked",""),"senior",""),"leader",""),"cabin",""),"staff",""),"crew",""),"team",""),"duty",""),"lead",""),"head",""),"chef",""),"pasb",""),"mcat",""),"magcs",""),"qaqc",""),"ccic",""),"cic",""),"csm",""),"ops",""),"pic",""),"self",""),"qa",""),"qc",""),"by",""),"sr",""))</f>
        <v>0</v>
      </c>
      <c r="BS2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208,"supervisor",""),"inspector",""),"controller",""),"executive",""),"catering",""),"manager",""),"officer",""),"caterer",""),"station",""),"captain",""),"verified",""),"verifier",""),"checked",""),"senior",""),"leader",""),"cabin",""),"staff",""),"crew",""),"team",""),"duty",""),"lead",""),"head",""),"chef",""),"pasb",""),"mcat",""),"magcs",""),"qaqc",""),"ccic",""),"cic",""),"csm",""),"ops",""),"pic",""),"self",""),"qa",""),"qc",""),"by",""),"sr",""))</f>
        <v>0</v>
      </c>
      <c r="BT208" s="61"/>
      <c r="BU208" s="61"/>
      <c r="BV208" s="61" t="n">
        <f aca="false">IFERROR(IF(OR(SUMPRODUCT((LEN(BC208)-LEN(SUBSTITUTE(BC208," "&amp;L_NotLoaded&amp;" "," ")))/(LEN(L_NotLoaded)+1))&gt;SUMPRODUCT((LEN(BC208)-LEN(SUBSTITUTE(BC208," "&amp;L_NotLoadedNeg&amp;" "," ")))/(LEN(L_NotLoadedNeg)+1)),SUMPRODUCT((LEN(BD208)-LEN(SUBSTITUTE(BD208," "&amp;L_NotLoaded&amp;" "," ")))/(LEN(L_NotLoaded)+1))&gt;SUMPRODUCT((LEN(BD208)-LEN(SUBSTITUTE(BD208," "&amp;L_NotLoadedNeg&amp;" "," ")))/(LEN(L_NotLoadedNeg)+1))),1,0),0)</f>
        <v>0</v>
      </c>
      <c r="BW208" s="61"/>
      <c r="BX208" s="61"/>
      <c r="BY208" s="62" t="n">
        <f aca="false">IF(ISNUMBER(Flights!$AZ$10),MAX(Q208-UpliftWindowH/24,Flights!$AZ$10),Q208-UpliftWindowH/24)</f>
        <v>46310.3888888889</v>
      </c>
      <c r="BZ208" s="61" t="n">
        <f aca="false">IFERROR(IF(IF(TRIM(S208)="Link / file path",AND(LEN(TRIM(Z208))&gt;=5,SUMPRODUCT(--ISNUMBER(SEARCH({"http","www.","\\",":\",".pdf",".jpg",".jpeg",".png",".heic",".xls",".doc",".msg",".eml",".ppt",".txt",".zip"},Z208)))&gt;0),AND(ISERROR(FIND(" ",TRIM(Z208))),NOT(OR(LOWER(TRIM(Z208))=LOWER(Flights!$F$10),AND(LEFT(LOWER(TRIM(Z208)),2)="mh",(LEN(BN208)-LEN(SUBSTITUTE(BN208,"a","")))&lt;=2))),NOT(ISNUMBER(MATCH(LEFT(BN208,255),{"0000a","000a","00a","0000aa","000aa","00.00.0000","00/00/0000","00-00-0000","0000-00-00","00.00.00","00/00/00","00-00-00","0.00.0000","0/00/0000","0-00-0000"},0))),OR(AND((LEN(BN208)-LEN(SUBSTITUTE(BN208,"a","")))&gt;=1,(LEN(BN208)-LEN(SUBSTITUTE(BN208,"0","")))&gt;=2,SUMPRODUCT(--ISNUMBER(SEARCH({"a0","a-0","a_0","a/0","a.0","a#0","0a","0-a","0_a","0/a"},BN208)))&gt;0),AND((LEN(BN208)-LEN(SUBSTITUTE(BN208,"a","")))=0,(LEN(BN208)-LEN(SUBSTITUTE(BN208,"0","")))&gt;=5)))),1,0),0)</f>
        <v>0</v>
      </c>
    </row>
    <row r="209" customFormat="false" ht="39.75" hidden="false" customHeight="true" outlineLevel="0" collapsed="false">
      <c r="A209" s="57" t="s">
        <v>770</v>
      </c>
      <c r="B209" s="57" t="s">
        <v>231</v>
      </c>
      <c r="C209" s="57" t="str">
        <f aca="false">Flights!$F$10</f>
        <v>MH0002</v>
      </c>
      <c r="D209" s="58" t="n">
        <f aca="false">Flights!$D$10</f>
        <v>46310</v>
      </c>
      <c r="E209" s="57" t="str">
        <f aca="false">Flights!$G$10&amp;"-"&amp;Flights!$H$10</f>
        <v>KUL-LHR</v>
      </c>
      <c r="F209" s="57" t="str">
        <f aca="false">Flights!$K$10</f>
        <v>BC</v>
      </c>
      <c r="G209" s="57" t="s">
        <v>459</v>
      </c>
      <c r="H209" s="57" t="s">
        <v>460</v>
      </c>
      <c r="I209" s="57" t="s">
        <v>447</v>
      </c>
      <c r="J209" s="57" t="s">
        <v>553</v>
      </c>
      <c r="K209" s="67" t="s">
        <v>449</v>
      </c>
      <c r="L209" s="67" t="s">
        <v>750</v>
      </c>
      <c r="M209" s="67" t="s">
        <v>451</v>
      </c>
      <c r="N209" s="67" t="s">
        <v>383</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60"/>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open",IF(AND(NOT(OR(LEN(AZ209)&lt;15,ISNUMBER(MATCH(AZ209,L_Placeholder,0)))),BK209=0,NOT(OR(LEN(AU209)&lt;2,ISNUMBER(MATCH(AU209,L_Placeholder,0)))),NOT(OR(LEN(AX209)&lt;2,ISNUMBER(MATCH(AX209,L_Placeholder,0)))),TRIM(AE209)&lt;&gt;TRIM(T209)),"N/A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missing",IF(OR(OR(LEN(AU209)&lt;2,ISNUMBER(MATCH(AU209,L_Placeholder,0))),BR209&lt;3),"INVALID – PIC missing or not a named person (a role such as QA / CSM is not a name)",IF(OR(LEN(AV209)&lt;2,ISNUMBER(MATCH(AV209,L_Placeholder,0))),"INVALID – result / assessment missing",IF(OR(OR(LEN(AW209)&lt;3,ISNUMBER(MATCH(AW209,L_Placeholder,0))),SUMPRODUCT(--ISNUMBER(SEARCH(" "&amp;L_EvidencePhrase&amp;" ",BD209)))&gt;0,BI209=1),"INVALID – evidence missing, placeholder or not yet on file",IF(ISNA(MATCH(TRIM(S209),L_EvidenceType,0)),"INVALID – choose the evidence type from the list (column S)",IF(BL209=0,"INVALID – evidence ID must be the record's ID only (e.g. SF-2210, IMG_2231, 1045521), or a link / path for links",IF(OR(OR(LEN(AX209)&lt;2,ISNUMBER(MATCH(AX209,L_Placeholder,0))),BS209&lt;3),"INVALID – verifier missing or not a named person (a role such as QA / CSM is not a name)",IF(OR(AX209=AU209,AND(LEN(AU209)&gt;=4,ISNUMBER(SEARCH(AU209,AX209))),AND(LEN(AX209)&gt;=4,ISNUMBER(SEARCH(AX209,AU209)))),"INVALID – verifier must be a different, named person (not the PIC or a role)",IF(BH209=1,"INVALID – result not yet available (awaiting / TBC)",IF(BV209=1,"INVALID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future",IF(AND(ISNUMBER(BY209),AG209&lt;BY209),IF(H209="Physical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IF(ISNA(MATCH(TRIM(S209),L_EvidenceType,0)),0,BZ209)</f>
        <v>0</v>
      </c>
      <c r="BM209" s="61" t="str">
        <f aca="false">SUBSTITUTE(SUBSTITUTE(SUBSTITUTE(SUBSTITUTE(SUBSTITUTE(SUBSTITUTE(SUBSTITUTE(SUBSTITUTE(SUBSTITUTE(LOWER(Z209&amp;""),"1","0"),"2","0"),"3","0"),"4","0"),"5","0"),"6","0"),"7","0"),"8","0"),"9","0")</f>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209,"jan",""),"feb",""),"mar",""),"apr",""),"may",""),"jun",""),"jul",""),"aug",""),"sep",""),"oct",""),"nov",""),"dec",""),"hrs",""),"hr",""),"lt",""),"utc",""),"am",""),"pm",""),"rev",""),"ver",""),"b","a"),"c","a"),"d","a"),"e","a"),"f","a"),"g","a"),"h","a"),"i","a"),"j","a"),"k","a"),"l","a"),"m","a"),"n","a"),"o","a"),"p","a"),"q","a"),"r","a"),"s","a"),"t","a"),"u","a"),"v","a"),"w","a"),"x","a"),"y","a"),"z","a")</f>
        <v/>
      </c>
      <c r="BO209" s="61" t="str">
        <f aca="false">SUBSTITUTE(SUBSTITUTE(SUBSTITUTE(SUBSTITUTE(SUBSTITUTE(SUBSTITUTE(SUBSTITUTE(SUBSTITUTE(SUBSTITUTE(LOWER(W209&amp;""),"1","0"),"2","0"),"3","0"),"4","0"),"5","0"),"6","0"),"7","0"),"8","0"),"9","0")</f>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c>
      <c r="BQ209" s="61" t="n">
        <f aca="false">IFERROR(IF(AND(ISERROR(SEARCH(" mh"," "&amp;LOWER(W209))),ISNA(MATCH(LEFT(TRIM(BP209),255),{"0000a","000a","00a","0000aa","000aa","00.00.0000","00/00/0000","00-00-0000","0000-00-00","00.00.00","00/00/00","00-00-00","0.00.0000","0/00/0000","0-00-0000"},0)),OR(SUMPRODUCT(--ISNUMBER(SEARCH({"a0","a-0","a_0","a/0","a.0","a#0","0a","0-a","0_a","0/a"},BP209)))&gt;0,ISNUMBER(SEARCH("000000",BP209)))),1,0),0)</f>
        <v>0</v>
      </c>
      <c r="BR2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209,"supervisor",""),"inspector",""),"controller",""),"executive",""),"catering",""),"manager",""),"officer",""),"caterer",""),"station",""),"captain",""),"verified",""),"verifier",""),"checked",""),"senior",""),"leader",""),"cabin",""),"staff",""),"crew",""),"team",""),"duty",""),"lead",""),"head",""),"chef",""),"pasb",""),"mcat",""),"magcs",""),"qaqc",""),"ccic",""),"cic",""),"csm",""),"ops",""),"pic",""),"self",""),"qa",""),"qc",""),"by",""),"sr",""))</f>
        <v>0</v>
      </c>
      <c r="BS2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209,"supervisor",""),"inspector",""),"controller",""),"executive",""),"catering",""),"manager",""),"officer",""),"caterer",""),"station",""),"captain",""),"verified",""),"verifier",""),"checked",""),"senior",""),"leader",""),"cabin",""),"staff",""),"crew",""),"team",""),"duty",""),"lead",""),"head",""),"chef",""),"pasb",""),"mcat",""),"magcs",""),"qaqc",""),"ccic",""),"cic",""),"csm",""),"ops",""),"pic",""),"self",""),"qa",""),"qc",""),"by",""),"sr",""))</f>
        <v>0</v>
      </c>
      <c r="BT209" s="61"/>
      <c r="BU209" s="61"/>
      <c r="BV209" s="61" t="n">
        <f aca="false">IFERROR(IF(OR(SUMPRODUCT((LEN(BC209)-LEN(SUBSTITUTE(BC209," "&amp;L_NotLoaded&amp;" "," ")))/(LEN(L_NotLoaded)+1))&gt;SUMPRODUCT((LEN(BC209)-LEN(SUBSTITUTE(BC209," "&amp;L_NotLoadedNeg&amp;" "," ")))/(LEN(L_NotLoadedNeg)+1)),SUMPRODUCT((LEN(BD209)-LEN(SUBSTITUTE(BD209," "&amp;L_NotLoaded&amp;" "," ")))/(LEN(L_NotLoaded)+1))&gt;SUMPRODUCT((LEN(BD209)-LEN(SUBSTITUTE(BD209," "&amp;L_NotLoadedNeg&amp;" "," ")))/(LEN(L_NotLoadedNeg)+1))),1,0),0)</f>
        <v>0</v>
      </c>
      <c r="BW209" s="61"/>
      <c r="BX209" s="61"/>
      <c r="BY209" s="62" t="n">
        <f aca="false">IF(ISNUMBER(Flights!$AZ$10),MAX(Q209-UpliftWindowH/24,Flights!$AZ$10),Q209-UpliftWindowH/24)</f>
        <v>46310.3888888889</v>
      </c>
      <c r="BZ209" s="61" t="n">
        <f aca="false">IFERROR(IF(IF(TRIM(S209)="Link / file path",AND(LEN(TRIM(Z209))&gt;=5,SUMPRODUCT(--ISNUMBER(SEARCH({"http","www.","\\",":\",".pdf",".jpg",".jpeg",".png",".heic",".xls",".doc",".msg",".eml",".ppt",".txt",".zip"},Z209)))&gt;0),AND(ISERROR(FIND(" ",TRIM(Z209))),NOT(OR(LOWER(TRIM(Z209))=LOWER(Flights!$F$10),AND(LEFT(LOWER(TRIM(Z209)),2)="mh",(LEN(BN209)-LEN(SUBSTITUTE(BN209,"a","")))&lt;=2))),NOT(ISNUMBER(MATCH(LEFT(BN209,255),{"0000a","000a","00a","0000aa","000aa","00.00.0000","00/00/0000","00-00-0000","0000-00-00","00.00.00","00/00/00","00-00-00","0.00.0000","0/00/0000","0-00-0000"},0))),OR(AND((LEN(BN209)-LEN(SUBSTITUTE(BN209,"a","")))&gt;=1,(LEN(BN209)-LEN(SUBSTITUTE(BN209,"0","")))&gt;=2,SUMPRODUCT(--ISNUMBER(SEARCH({"a0","a-0","a_0","a/0","a.0","a#0","0a","0-a","0_a","0/a"},BN209)))&gt;0),AND((LEN(BN209)-LEN(SUBSTITUTE(BN209,"a","")))=0,(LEN(BN209)-LEN(SUBSTITUTE(BN209,"0","")))&gt;=5)))),1,0),0)</f>
        <v>0</v>
      </c>
    </row>
    <row r="210" customFormat="false" ht="39.75" hidden="false" customHeight="true" outlineLevel="0" collapsed="false">
      <c r="A210" s="57" t="s">
        <v>771</v>
      </c>
      <c r="B210" s="57" t="s">
        <v>231</v>
      </c>
      <c r="C210" s="57" t="str">
        <f aca="false">Flights!$F$10</f>
        <v>MH0002</v>
      </c>
      <c r="D210" s="58" t="n">
        <f aca="false">Flights!$D$10</f>
        <v>46310</v>
      </c>
      <c r="E210" s="57" t="str">
        <f aca="false">Flights!$G$10&amp;"-"&amp;Flights!$H$10</f>
        <v>KUL-LHR</v>
      </c>
      <c r="F210" s="57" t="str">
        <f aca="false">Flights!$K$10</f>
        <v>BC</v>
      </c>
      <c r="G210" s="57" t="s">
        <v>459</v>
      </c>
      <c r="H210" s="57" t="s">
        <v>460</v>
      </c>
      <c r="I210" s="57" t="s">
        <v>447</v>
      </c>
      <c r="J210" s="57" t="s">
        <v>653</v>
      </c>
      <c r="K210" s="67" t="s">
        <v>449</v>
      </c>
      <c r="L210" s="67" t="s">
        <v>752</v>
      </c>
      <c r="M210" s="67" t="s">
        <v>451</v>
      </c>
      <c r="N210" s="67" t="s">
        <v>383</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60"/>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open",IF(AND(NOT(OR(LEN(AZ210)&lt;15,ISNUMBER(MATCH(AZ210,L_Placeholder,0)))),BK210=0,NOT(OR(LEN(AU210)&lt;2,ISNUMBER(MATCH(AU210,L_Placeholder,0)))),NOT(OR(LEN(AX210)&lt;2,ISNUMBER(MATCH(AX210,L_Placeholder,0)))),TRIM(AE210)&lt;&gt;TRIM(T210)),"N/A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missing",IF(OR(OR(LEN(AU210)&lt;2,ISNUMBER(MATCH(AU210,L_Placeholder,0))),BR210&lt;3),"INVALID – PIC missing or not a named person (a role such as QA / CSM is not a name)",IF(OR(LEN(AV210)&lt;2,ISNUMBER(MATCH(AV210,L_Placeholder,0))),"INVALID – result / assessment missing",IF(OR(OR(LEN(AW210)&lt;3,ISNUMBER(MATCH(AW210,L_Placeholder,0))),SUMPRODUCT(--ISNUMBER(SEARCH(" "&amp;L_EvidencePhrase&amp;" ",BD210)))&gt;0,BI210=1),"INVALID – evidence missing, placeholder or not yet on file",IF(ISNA(MATCH(TRIM(S210),L_EvidenceType,0)),"INVALID – choose the evidence type from the list (column S)",IF(BL210=0,"INVALID – evidence ID must be the record's ID only (e.g. SF-2210, IMG_2231, 1045521), or a link / path for links",IF(OR(OR(LEN(AX210)&lt;2,ISNUMBER(MATCH(AX210,L_Placeholder,0))),BS210&lt;3),"INVALID – verifier missing or not a named person (a role such as QA / CSM is not a name)",IF(OR(AX210=AU210,AND(LEN(AU210)&gt;=4,ISNUMBER(SEARCH(AU210,AX210))),AND(LEN(AX210)&gt;=4,ISNUMBER(SEARCH(AX210,AU210)))),"INVALID – verifier must be a different, named person (not the PIC or a role)",IF(BH210=1,"INVALID – result not yet available (awaiting / TBC)",IF(BV210=1,"INVALID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future",IF(AND(ISNUMBER(BY210),AG210&lt;BY210),IF(H210="Physical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IF(ISNA(MATCH(TRIM(S210),L_EvidenceType,0)),0,BZ210)</f>
        <v>0</v>
      </c>
      <c r="BM210" s="61" t="str">
        <f aca="false">SUBSTITUTE(SUBSTITUTE(SUBSTITUTE(SUBSTITUTE(SUBSTITUTE(SUBSTITUTE(SUBSTITUTE(SUBSTITUTE(SUBSTITUTE(LOWER(Z210&amp;""),"1","0"),"2","0"),"3","0"),"4","0"),"5","0"),"6","0"),"7","0"),"8","0"),"9","0")</f>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210,"jan",""),"feb",""),"mar",""),"apr",""),"may",""),"jun",""),"jul",""),"aug",""),"sep",""),"oct",""),"nov",""),"dec",""),"hrs",""),"hr",""),"lt",""),"utc",""),"am",""),"pm",""),"rev",""),"ver",""),"b","a"),"c","a"),"d","a"),"e","a"),"f","a"),"g","a"),"h","a"),"i","a"),"j","a"),"k","a"),"l","a"),"m","a"),"n","a"),"o","a"),"p","a"),"q","a"),"r","a"),"s","a"),"t","a"),"u","a"),"v","a"),"w","a"),"x","a"),"y","a"),"z","a")</f>
        <v/>
      </c>
      <c r="BO210" s="61" t="str">
        <f aca="false">SUBSTITUTE(SUBSTITUTE(SUBSTITUTE(SUBSTITUTE(SUBSTITUTE(SUBSTITUTE(SUBSTITUTE(SUBSTITUTE(SUBSTITUTE(LOWER(W210&amp;""),"1","0"),"2","0"),"3","0"),"4","0"),"5","0"),"6","0"),"7","0"),"8","0"),"9","0")</f>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c>
      <c r="BQ210" s="61" t="n">
        <f aca="false">IFERROR(IF(AND(ISERROR(SEARCH(" mh"," "&amp;LOWER(W210))),ISNA(MATCH(LEFT(TRIM(BP210),255),{"0000a","000a","00a","0000aa","000aa","00.00.0000","00/00/0000","00-00-0000","0000-00-00","00.00.00","00/00/00","00-00-00","0.00.0000","0/00/0000","0-00-0000"},0)),OR(SUMPRODUCT(--ISNUMBER(SEARCH({"a0","a-0","a_0","a/0","a.0","a#0","0a","0-a","0_a","0/a"},BP210)))&gt;0,ISNUMBER(SEARCH("000000",BP210)))),1,0),0)</f>
        <v>0</v>
      </c>
      <c r="BR2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210,"supervisor",""),"inspector",""),"controller",""),"executive",""),"catering",""),"manager",""),"officer",""),"caterer",""),"station",""),"captain",""),"verified",""),"verifier",""),"checked",""),"senior",""),"leader",""),"cabin",""),"staff",""),"crew",""),"team",""),"duty",""),"lead",""),"head",""),"chef",""),"pasb",""),"mcat",""),"magcs",""),"qaqc",""),"ccic",""),"cic",""),"csm",""),"ops",""),"pic",""),"self",""),"qa",""),"qc",""),"by",""),"sr",""))</f>
        <v>0</v>
      </c>
      <c r="BS2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210,"supervisor",""),"inspector",""),"controller",""),"executive",""),"catering",""),"manager",""),"officer",""),"caterer",""),"station",""),"captain",""),"verified",""),"verifier",""),"checked",""),"senior",""),"leader",""),"cabin",""),"staff",""),"crew",""),"team",""),"duty",""),"lead",""),"head",""),"chef",""),"pasb",""),"mcat",""),"magcs",""),"qaqc",""),"ccic",""),"cic",""),"csm",""),"ops",""),"pic",""),"self",""),"qa",""),"qc",""),"by",""),"sr",""))</f>
        <v>0</v>
      </c>
      <c r="BT210" s="61"/>
      <c r="BU210" s="61"/>
      <c r="BV210" s="61" t="n">
        <f aca="false">IFERROR(IF(OR(SUMPRODUCT((LEN(BC210)-LEN(SUBSTITUTE(BC210," "&amp;L_NotLoaded&amp;" "," ")))/(LEN(L_NotLoaded)+1))&gt;SUMPRODUCT((LEN(BC210)-LEN(SUBSTITUTE(BC210," "&amp;L_NotLoadedNeg&amp;" "," ")))/(LEN(L_NotLoadedNeg)+1)),SUMPRODUCT((LEN(BD210)-LEN(SUBSTITUTE(BD210," "&amp;L_NotLoaded&amp;" "," ")))/(LEN(L_NotLoaded)+1))&gt;SUMPRODUCT((LEN(BD210)-LEN(SUBSTITUTE(BD210," "&amp;L_NotLoadedNeg&amp;" "," ")))/(LEN(L_NotLoadedNeg)+1))),1,0),0)</f>
        <v>0</v>
      </c>
      <c r="BW210" s="61"/>
      <c r="BX210" s="61"/>
      <c r="BY210" s="62" t="n">
        <f aca="false">IF(ISNUMBER(Flights!$AZ$10),MAX(Q210-UpliftWindowH/24,Flights!$AZ$10),Q210-UpliftWindowH/24)</f>
        <v>46310.3888888889</v>
      </c>
      <c r="BZ210" s="61" t="n">
        <f aca="false">IFERROR(IF(IF(TRIM(S210)="Link / file path",AND(LEN(TRIM(Z210))&gt;=5,SUMPRODUCT(--ISNUMBER(SEARCH({"http","www.","\\",":\",".pdf",".jpg",".jpeg",".png",".heic",".xls",".doc",".msg",".eml",".ppt",".txt",".zip"},Z210)))&gt;0),AND(ISERROR(FIND(" ",TRIM(Z210))),NOT(OR(LOWER(TRIM(Z210))=LOWER(Flights!$F$10),AND(LEFT(LOWER(TRIM(Z210)),2)="mh",(LEN(BN210)-LEN(SUBSTITUTE(BN210,"a","")))&lt;=2))),NOT(ISNUMBER(MATCH(LEFT(BN210,255),{"0000a","000a","00a","0000aa","000aa","00.00.0000","00/00/0000","00-00-0000","0000-00-00","00.00.00","00/00/00","00-00-00","0.00.0000","0/00/0000","0-00-0000"},0))),OR(AND((LEN(BN210)-LEN(SUBSTITUTE(BN210,"a","")))&gt;=1,(LEN(BN210)-LEN(SUBSTITUTE(BN210,"0","")))&gt;=2,SUMPRODUCT(--ISNUMBER(SEARCH({"a0","a-0","a_0","a/0","a.0","a#0","0a","0-a","0_a","0/a"},BN210)))&gt;0),AND((LEN(BN210)-LEN(SUBSTITUTE(BN210,"a","")))=0,(LEN(BN210)-LEN(SUBSTITUTE(BN210,"0","")))&gt;=5)))),1,0),0)</f>
        <v>0</v>
      </c>
    </row>
    <row r="211" customFormat="false" ht="39.75" hidden="false" customHeight="true" outlineLevel="0" collapsed="false">
      <c r="A211" s="57" t="s">
        <v>772</v>
      </c>
      <c r="B211" s="57" t="s">
        <v>231</v>
      </c>
      <c r="C211" s="57" t="str">
        <f aca="false">Flights!$F$10</f>
        <v>MH0002</v>
      </c>
      <c r="D211" s="58" t="n">
        <f aca="false">Flights!$D$10</f>
        <v>46310</v>
      </c>
      <c r="E211" s="57" t="str">
        <f aca="false">Flights!$G$10&amp;"-"&amp;Flights!$H$10</f>
        <v>KUL-LHR</v>
      </c>
      <c r="F211" s="57" t="str">
        <f aca="false">Flights!$K$10</f>
        <v>BC</v>
      </c>
      <c r="G211" s="57" t="s">
        <v>459</v>
      </c>
      <c r="H211" s="57" t="s">
        <v>460</v>
      </c>
      <c r="I211" s="57" t="s">
        <v>447</v>
      </c>
      <c r="J211" s="57" t="s">
        <v>655</v>
      </c>
      <c r="K211" s="67" t="s">
        <v>449</v>
      </c>
      <c r="L211" s="67" t="s">
        <v>754</v>
      </c>
      <c r="M211" s="67" t="s">
        <v>451</v>
      </c>
      <c r="N211" s="67" t="s">
        <v>383</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60"/>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open",IF(AND(NOT(OR(LEN(AZ211)&lt;15,ISNUMBER(MATCH(AZ211,L_Placeholder,0)))),BK211=0,NOT(OR(LEN(AU211)&lt;2,ISNUMBER(MATCH(AU211,L_Placeholder,0)))),NOT(OR(LEN(AX211)&lt;2,ISNUMBER(MATCH(AX211,L_Placeholder,0)))),TRIM(AE211)&lt;&gt;TRIM(T211)),"N/A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missing",IF(OR(OR(LEN(AU211)&lt;2,ISNUMBER(MATCH(AU211,L_Placeholder,0))),BR211&lt;3),"INVALID – PIC missing or not a named person (a role such as QA / CSM is not a name)",IF(OR(LEN(AV211)&lt;2,ISNUMBER(MATCH(AV211,L_Placeholder,0))),"INVALID – result / assessment missing",IF(OR(OR(LEN(AW211)&lt;3,ISNUMBER(MATCH(AW211,L_Placeholder,0))),SUMPRODUCT(--ISNUMBER(SEARCH(" "&amp;L_EvidencePhrase&amp;" ",BD211)))&gt;0,BI211=1),"INVALID – evidence missing, placeholder or not yet on file",IF(ISNA(MATCH(TRIM(S211),L_EvidenceType,0)),"INVALID – choose the evidence type from the list (column S)",IF(BL211=0,"INVALID – evidence ID must be the record's ID only (e.g. SF-2210, IMG_2231, 1045521), or a link / path for links",IF(OR(OR(LEN(AX211)&lt;2,ISNUMBER(MATCH(AX211,L_Placeholder,0))),BS211&lt;3),"INVALID – verifier missing or not a named person (a role such as QA / CSM is not a name)",IF(OR(AX211=AU211,AND(LEN(AU211)&gt;=4,ISNUMBER(SEARCH(AU211,AX211))),AND(LEN(AX211)&gt;=4,ISNUMBER(SEARCH(AX211,AU211)))),"INVALID – verifier must be a different, named person (not the PIC or a role)",IF(BH211=1,"INVALID – result not yet available (awaiting / TBC)",IF(BV211=1,"INVALID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future",IF(AND(ISNUMBER(BY211),AG211&lt;BY211),IF(H211="Physical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IF(ISNA(MATCH(TRIM(S211),L_EvidenceType,0)),0,BZ211)</f>
        <v>0</v>
      </c>
      <c r="BM211" s="61" t="str">
        <f aca="false">SUBSTITUTE(SUBSTITUTE(SUBSTITUTE(SUBSTITUTE(SUBSTITUTE(SUBSTITUTE(SUBSTITUTE(SUBSTITUTE(SUBSTITUTE(LOWER(Z211&amp;""),"1","0"),"2","0"),"3","0"),"4","0"),"5","0"),"6","0"),"7","0"),"8","0"),"9","0")</f>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211,"jan",""),"feb",""),"mar",""),"apr",""),"may",""),"jun",""),"jul",""),"aug",""),"sep",""),"oct",""),"nov",""),"dec",""),"hrs",""),"hr",""),"lt",""),"utc",""),"am",""),"pm",""),"rev",""),"ver",""),"b","a"),"c","a"),"d","a"),"e","a"),"f","a"),"g","a"),"h","a"),"i","a"),"j","a"),"k","a"),"l","a"),"m","a"),"n","a"),"o","a"),"p","a"),"q","a"),"r","a"),"s","a"),"t","a"),"u","a"),"v","a"),"w","a"),"x","a"),"y","a"),"z","a")</f>
        <v/>
      </c>
      <c r="BO211" s="61" t="str">
        <f aca="false">SUBSTITUTE(SUBSTITUTE(SUBSTITUTE(SUBSTITUTE(SUBSTITUTE(SUBSTITUTE(SUBSTITUTE(SUBSTITUTE(SUBSTITUTE(LOWER(W211&amp;""),"1","0"),"2","0"),"3","0"),"4","0"),"5","0"),"6","0"),"7","0"),"8","0"),"9","0")</f>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c>
      <c r="BQ211" s="61" t="n">
        <f aca="false">IFERROR(IF(AND(ISERROR(SEARCH(" mh"," "&amp;LOWER(W211))),ISNA(MATCH(LEFT(TRIM(BP211),255),{"0000a","000a","00a","0000aa","000aa","00.00.0000","00/00/0000","00-00-0000","0000-00-00","00.00.00","00/00/00","00-00-00","0.00.0000","0/00/0000","0-00-0000"},0)),OR(SUMPRODUCT(--ISNUMBER(SEARCH({"a0","a-0","a_0","a/0","a.0","a#0","0a","0-a","0_a","0/a"},BP211)))&gt;0,ISNUMBER(SEARCH("000000",BP211)))),1,0),0)</f>
        <v>0</v>
      </c>
      <c r="BR2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211,"supervisor",""),"inspector",""),"controller",""),"executive",""),"catering",""),"manager",""),"officer",""),"caterer",""),"station",""),"captain",""),"verified",""),"verifier",""),"checked",""),"senior",""),"leader",""),"cabin",""),"staff",""),"crew",""),"team",""),"duty",""),"lead",""),"head",""),"chef",""),"pasb",""),"mcat",""),"magcs",""),"qaqc",""),"ccic",""),"cic",""),"csm",""),"ops",""),"pic",""),"self",""),"qa",""),"qc",""),"by",""),"sr",""))</f>
        <v>0</v>
      </c>
      <c r="BS2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211,"supervisor",""),"inspector",""),"controller",""),"executive",""),"catering",""),"manager",""),"officer",""),"caterer",""),"station",""),"captain",""),"verified",""),"verifier",""),"checked",""),"senior",""),"leader",""),"cabin",""),"staff",""),"crew",""),"team",""),"duty",""),"lead",""),"head",""),"chef",""),"pasb",""),"mcat",""),"magcs",""),"qaqc",""),"ccic",""),"cic",""),"csm",""),"ops",""),"pic",""),"self",""),"qa",""),"qc",""),"by",""),"sr",""))</f>
        <v>0</v>
      </c>
      <c r="BT211" s="61"/>
      <c r="BU211" s="61"/>
      <c r="BV211" s="61" t="n">
        <f aca="false">IFERROR(IF(OR(SUMPRODUCT((LEN(BC211)-LEN(SUBSTITUTE(BC211," "&amp;L_NotLoaded&amp;" "," ")))/(LEN(L_NotLoaded)+1))&gt;SUMPRODUCT((LEN(BC211)-LEN(SUBSTITUTE(BC211," "&amp;L_NotLoadedNeg&amp;" "," ")))/(LEN(L_NotLoadedNeg)+1)),SUMPRODUCT((LEN(BD211)-LEN(SUBSTITUTE(BD211," "&amp;L_NotLoaded&amp;" "," ")))/(LEN(L_NotLoaded)+1))&gt;SUMPRODUCT((LEN(BD211)-LEN(SUBSTITUTE(BD211," "&amp;L_NotLoadedNeg&amp;" "," ")))/(LEN(L_NotLoadedNeg)+1))),1,0),0)</f>
        <v>0</v>
      </c>
      <c r="BW211" s="61"/>
      <c r="BX211" s="61"/>
      <c r="BY211" s="62" t="n">
        <f aca="false">IF(ISNUMBER(Flights!$AZ$10),MAX(Q211-UpliftWindowH/24,Flights!$AZ$10),Q211-UpliftWindowH/24)</f>
        <v>46310.3888888889</v>
      </c>
      <c r="BZ211" s="61" t="n">
        <f aca="false">IFERROR(IF(IF(TRIM(S211)="Link / file path",AND(LEN(TRIM(Z211))&gt;=5,SUMPRODUCT(--ISNUMBER(SEARCH({"http","www.","\\",":\",".pdf",".jpg",".jpeg",".png",".heic",".xls",".doc",".msg",".eml",".ppt",".txt",".zip"},Z211)))&gt;0),AND(ISERROR(FIND(" ",TRIM(Z211))),NOT(OR(LOWER(TRIM(Z211))=LOWER(Flights!$F$10),AND(LEFT(LOWER(TRIM(Z211)),2)="mh",(LEN(BN211)-LEN(SUBSTITUTE(BN211,"a","")))&lt;=2))),NOT(ISNUMBER(MATCH(LEFT(BN211,255),{"0000a","000a","00a","0000aa","000aa","00.00.0000","00/00/0000","00-00-0000","0000-00-00","00.00.00","00/00/00","00-00-00","0.00.0000","0/00/0000","0-00-0000"},0))),OR(AND((LEN(BN211)-LEN(SUBSTITUTE(BN211,"a","")))&gt;=1,(LEN(BN211)-LEN(SUBSTITUTE(BN211,"0","")))&gt;=2,SUMPRODUCT(--ISNUMBER(SEARCH({"a0","a-0","a_0","a/0","a.0","a#0","0a","0-a","0_a","0/a"},BN211)))&gt;0),AND((LEN(BN211)-LEN(SUBSTITUTE(BN211,"a","")))=0,(LEN(BN211)-LEN(SUBSTITUTE(BN211,"0","")))&gt;=5)))),1,0),0)</f>
        <v>0</v>
      </c>
    </row>
    <row r="212" customFormat="false" ht="39.75" hidden="false" customHeight="true" outlineLevel="0" collapsed="false">
      <c r="A212" s="57" t="s">
        <v>773</v>
      </c>
      <c r="B212" s="57" t="s">
        <v>231</v>
      </c>
      <c r="C212" s="57" t="str">
        <f aca="false">Flights!$F$10</f>
        <v>MH0002</v>
      </c>
      <c r="D212" s="58" t="n">
        <f aca="false">Flights!$D$10</f>
        <v>46310</v>
      </c>
      <c r="E212" s="57" t="str">
        <f aca="false">Flights!$G$10&amp;"-"&amp;Flights!$H$10</f>
        <v>KUL-LHR</v>
      </c>
      <c r="F212" s="57" t="str">
        <f aca="false">Flights!$K$10</f>
        <v>BC</v>
      </c>
      <c r="G212" s="57" t="s">
        <v>459</v>
      </c>
      <c r="H212" s="57" t="s">
        <v>460</v>
      </c>
      <c r="I212" s="57" t="s">
        <v>629</v>
      </c>
      <c r="J212" s="57" t="s">
        <v>657</v>
      </c>
      <c r="K212" s="67" t="s">
        <v>501</v>
      </c>
      <c r="L212" s="67" t="s">
        <v>756</v>
      </c>
      <c r="M212" s="67" t="s">
        <v>187</v>
      </c>
      <c r="N212" s="67" t="s">
        <v>383</v>
      </c>
      <c r="O212" s="67" t="s">
        <v>632</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60"/>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open",IF(AND(NOT(OR(LEN(AZ212)&lt;15,ISNUMBER(MATCH(AZ212,L_Placeholder,0)))),BK212=0,NOT(OR(LEN(AU212)&lt;2,ISNUMBER(MATCH(AU212,L_Placeholder,0)))),NOT(OR(LEN(AX212)&lt;2,ISNUMBER(MATCH(AX212,L_Placeholder,0)))),TRIM(AE212)&lt;&gt;TRIM(T212)),"N/A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missing",IF(OR(OR(LEN(AU212)&lt;2,ISNUMBER(MATCH(AU212,L_Placeholder,0))),BR212&lt;3),"INVALID – PIC missing or not a named person (a role such as QA / CSM is not a name)",IF(OR(LEN(AV212)&lt;2,ISNUMBER(MATCH(AV212,L_Placeholder,0))),"INVALID – result / assessment missing",IF(OR(OR(LEN(AW212)&lt;3,ISNUMBER(MATCH(AW212,L_Placeholder,0))),SUMPRODUCT(--ISNUMBER(SEARCH(" "&amp;L_EvidencePhrase&amp;" ",BD212)))&gt;0,BI212=1),"INVALID – evidence missing, placeholder or not yet on file",IF(ISNA(MATCH(TRIM(S212),L_EvidenceType,0)),"INVALID – choose the evidence type from the list (column S)",IF(BL212=0,"INVALID – evidence ID must be the record's ID only (e.g. SF-2210, IMG_2231, 1045521), or a link / path for links",IF(OR(OR(LEN(AX212)&lt;2,ISNUMBER(MATCH(AX212,L_Placeholder,0))),BS212&lt;3),"INVALID – verifier missing or not a named person (a role such as QA / CSM is not a name)",IF(OR(AX212=AU212,AND(LEN(AU212)&gt;=4,ISNUMBER(SEARCH(AU212,AX212))),AND(LEN(AX212)&gt;=4,ISNUMBER(SEARCH(AX212,AU212)))),"INVALID – verifier must be a different, named person (not the PIC or a role)",IF(BH212=1,"INVALID – result not yet available (awaiting / TBC)",IF(BV212=1,"INVALID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future",IF(AND(ISNUMBER(BY212),AG212&lt;BY212),IF(H212="Physical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IF(ISNA(MATCH(TRIM(S212),L_EvidenceType,0)),0,BZ212)</f>
        <v>0</v>
      </c>
      <c r="BM212" s="61" t="str">
        <f aca="false">SUBSTITUTE(SUBSTITUTE(SUBSTITUTE(SUBSTITUTE(SUBSTITUTE(SUBSTITUTE(SUBSTITUTE(SUBSTITUTE(SUBSTITUTE(LOWER(Z212&amp;""),"1","0"),"2","0"),"3","0"),"4","0"),"5","0"),"6","0"),"7","0"),"8","0"),"9","0")</f>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212,"jan",""),"feb",""),"mar",""),"apr",""),"may",""),"jun",""),"jul",""),"aug",""),"sep",""),"oct",""),"nov",""),"dec",""),"hrs",""),"hr",""),"lt",""),"utc",""),"am",""),"pm",""),"rev",""),"ver",""),"b","a"),"c","a"),"d","a"),"e","a"),"f","a"),"g","a"),"h","a"),"i","a"),"j","a"),"k","a"),"l","a"),"m","a"),"n","a"),"o","a"),"p","a"),"q","a"),"r","a"),"s","a"),"t","a"),"u","a"),"v","a"),"w","a"),"x","a"),"y","a"),"z","a")</f>
        <v/>
      </c>
      <c r="BO212" s="61" t="str">
        <f aca="false">SUBSTITUTE(SUBSTITUTE(SUBSTITUTE(SUBSTITUTE(SUBSTITUTE(SUBSTITUTE(SUBSTITUTE(SUBSTITUTE(SUBSTITUTE(LOWER(W212&amp;""),"1","0"),"2","0"),"3","0"),"4","0"),"5","0"),"6","0"),"7","0"),"8","0"),"9","0")</f>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c>
      <c r="BQ212" s="61" t="n">
        <f aca="false">IFERROR(IF(AND(ISERROR(SEARCH(" mh"," "&amp;LOWER(W212))),ISNA(MATCH(LEFT(TRIM(BP212),255),{"0000a","000a","00a","0000aa","000aa","00.00.0000","00/00/0000","00-00-0000","0000-00-00","00.00.00","00/00/00","00-00-00","0.00.0000","0/00/0000","0-00-0000"},0)),OR(SUMPRODUCT(--ISNUMBER(SEARCH({"a0","a-0","a_0","a/0","a.0","a#0","0a","0-a","0_a","0/a"},BP212)))&gt;0,ISNUMBER(SEARCH("000000",BP212)))),1,0),0)</f>
        <v>0</v>
      </c>
      <c r="BR2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212,"supervisor",""),"inspector",""),"controller",""),"executive",""),"catering",""),"manager",""),"officer",""),"caterer",""),"station",""),"captain",""),"verified",""),"verifier",""),"checked",""),"senior",""),"leader",""),"cabin",""),"staff",""),"crew",""),"team",""),"duty",""),"lead",""),"head",""),"chef",""),"pasb",""),"mcat",""),"magcs",""),"qaqc",""),"ccic",""),"cic",""),"csm",""),"ops",""),"pic",""),"self",""),"qa",""),"qc",""),"by",""),"sr",""))</f>
        <v>0</v>
      </c>
      <c r="BS2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212,"supervisor",""),"inspector",""),"controller",""),"executive",""),"catering",""),"manager",""),"officer",""),"caterer",""),"station",""),"captain",""),"verified",""),"verifier",""),"checked",""),"senior",""),"leader",""),"cabin",""),"staff",""),"crew",""),"team",""),"duty",""),"lead",""),"head",""),"chef",""),"pasb",""),"mcat",""),"magcs",""),"qaqc",""),"ccic",""),"cic",""),"csm",""),"ops",""),"pic",""),"self",""),"qa",""),"qc",""),"by",""),"sr",""))</f>
        <v>0</v>
      </c>
      <c r="BT212" s="61"/>
      <c r="BU212" s="61"/>
      <c r="BV212" s="61" t="n">
        <f aca="false">IFERROR(IF(OR(SUMPRODUCT((LEN(BC212)-LEN(SUBSTITUTE(BC212," "&amp;L_NotLoaded&amp;" "," ")))/(LEN(L_NotLoaded)+1))&gt;SUMPRODUCT((LEN(BC212)-LEN(SUBSTITUTE(BC212," "&amp;L_NotLoadedNeg&amp;" "," ")))/(LEN(L_NotLoadedNeg)+1)),SUMPRODUCT((LEN(BD212)-LEN(SUBSTITUTE(BD212," "&amp;L_NotLoaded&amp;" "," ")))/(LEN(L_NotLoaded)+1))&gt;SUMPRODUCT((LEN(BD212)-LEN(SUBSTITUTE(BD212," "&amp;L_NotLoadedNeg&amp;" "," ")))/(LEN(L_NotLoadedNeg)+1))),1,0),0)</f>
        <v>0</v>
      </c>
      <c r="BW212" s="61"/>
      <c r="BX212" s="61"/>
      <c r="BY212" s="62" t="n">
        <f aca="false">IF(ISNUMBER(Flights!$AZ$10),MAX(Q212-UpliftWindowH/24,Flights!$AZ$10),Q212-UpliftWindowH/24)</f>
        <v>46310.3888888889</v>
      </c>
      <c r="BZ212" s="61" t="n">
        <f aca="false">IFERROR(IF(IF(TRIM(S212)="Link / file path",AND(LEN(TRIM(Z212))&gt;=5,SUMPRODUCT(--ISNUMBER(SEARCH({"http","www.","\\",":\",".pdf",".jpg",".jpeg",".png",".heic",".xls",".doc",".msg",".eml",".ppt",".txt",".zip"},Z212)))&gt;0),AND(ISERROR(FIND(" ",TRIM(Z212))),NOT(OR(LOWER(TRIM(Z212))=LOWER(Flights!$F$10),AND(LEFT(LOWER(TRIM(Z212)),2)="mh",(LEN(BN212)-LEN(SUBSTITUTE(BN212,"a","")))&lt;=2))),NOT(ISNUMBER(MATCH(LEFT(BN212,255),{"0000a","000a","00a","0000aa","000aa","00.00.0000","00/00/0000","00-00-0000","0000-00-00","00.00.00","00/00/00","00-00-00","0.00.0000","0/00/0000","0-00-0000"},0))),OR(AND((LEN(BN212)-LEN(SUBSTITUTE(BN212,"a","")))&gt;=1,(LEN(BN212)-LEN(SUBSTITUTE(BN212,"0","")))&gt;=2,SUMPRODUCT(--ISNUMBER(SEARCH({"a0","a-0","a_0","a/0","a.0","a#0","0a","0-a","0_a","0/a"},BN212)))&gt;0),AND((LEN(BN212)-LEN(SUBSTITUTE(BN212,"a","")))=0,(LEN(BN212)-LEN(SUBSTITUTE(BN212,"0","")))&gt;=5)))),1,0),0)</f>
        <v>0</v>
      </c>
    </row>
    <row r="213" customFormat="false" ht="39.75" hidden="false" customHeight="true" outlineLevel="0" collapsed="false">
      <c r="A213" s="57" t="s">
        <v>774</v>
      </c>
      <c r="B213" s="57" t="s">
        <v>235</v>
      </c>
      <c r="C213" s="57" t="str">
        <f aca="false">Flights!$F$11</f>
        <v>MH0003</v>
      </c>
      <c r="D213" s="58" t="n">
        <f aca="false">Flights!$D$11</f>
        <v>46304</v>
      </c>
      <c r="E213" s="57" t="str">
        <f aca="false">Flights!$G$11&amp;"-"&amp;Flights!$H$11</f>
        <v>LHR-KUL</v>
      </c>
      <c r="F213" s="57" t="str">
        <f aca="false">Flights!$K$11</f>
        <v>BC</v>
      </c>
      <c r="G213" s="57" t="s">
        <v>81</v>
      </c>
      <c r="H213" s="57" t="s">
        <v>378</v>
      </c>
      <c r="I213" s="57" t="s">
        <v>379</v>
      </c>
      <c r="J213" s="57" t="s">
        <v>380</v>
      </c>
      <c r="K213" s="67" t="s">
        <v>381</v>
      </c>
      <c r="L213" s="67" t="s">
        <v>382</v>
      </c>
      <c r="M213" s="67"/>
      <c r="N213" s="67" t="s">
        <v>383</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60"/>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open",IF(AND(NOT(OR(LEN(AZ213)&lt;15,ISNUMBER(MATCH(AZ213,L_Placeholder,0)))),BK213=0,NOT(OR(LEN(AU213)&lt;2,ISNUMBER(MATCH(AU213,L_Placeholder,0)))),NOT(OR(LEN(AX213)&lt;2,ISNUMBER(MATCH(AX213,L_Placeholder,0)))),TRIM(AE213)&lt;&gt;TRIM(T213)),"N/A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missing",IF(OR(OR(LEN(AU213)&lt;2,ISNUMBER(MATCH(AU213,L_Placeholder,0))),BR213&lt;3),"INVALID – PIC missing or not a named person (a role such as QA / CSM is not a name)",IF(OR(LEN(AV213)&lt;2,ISNUMBER(MATCH(AV213,L_Placeholder,0))),"INVALID – result / assessment missing",IF(OR(OR(LEN(AW213)&lt;3,ISNUMBER(MATCH(AW213,L_Placeholder,0))),SUMPRODUCT(--ISNUMBER(SEARCH(" "&amp;L_EvidencePhrase&amp;" ",BD213)))&gt;0,BI213=1),"INVALID – evidence missing, placeholder or not yet on file",IF(ISNA(MATCH(TRIM(S213),L_EvidenceType,0)),"INVALID – choose the evidence type from the list (column S)",IF(BL213=0,"INVALID – evidence ID must be the record's ID only (e.g. SF-2210, IMG_2231, 1045521), or a link / path for links",IF(OR(OR(LEN(AX213)&lt;2,ISNUMBER(MATCH(AX213,L_Placeholder,0))),BS213&lt;3),"INVALID – verifier missing or not a named person (a role such as QA / CSM is not a name)",IF(OR(AX213=AU213,AND(LEN(AU213)&gt;=4,ISNUMBER(SEARCH(AU213,AX213))),AND(LEN(AX213)&gt;=4,ISNUMBER(SEARCH(AX213,AU213)))),"INVALID – verifier must be a different, named person (not the PIC or a role)",IF(BH213=1,"INVALID – result not yet available (awaiting / TBC)",IF(BV213=1,"INVALID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future",IF(AND(ISNUMBER(BY213),AG213&lt;BY213),IF(H213="Physical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t="n">
        <f aca="false">IF(ISNA(MATCH(TRIM(S213),L_EvidenceType,0)),0,BZ213)</f>
        <v>0</v>
      </c>
      <c r="BM213" s="61" t="str">
        <f aca="false">SUBSTITUTE(SUBSTITUTE(SUBSTITUTE(SUBSTITUTE(SUBSTITUTE(SUBSTITUTE(SUBSTITUTE(SUBSTITUTE(SUBSTITUTE(LOWER(Z213&amp;""),"1","0"),"2","0"),"3","0"),"4","0"),"5","0"),"6","0"),"7","0"),"8","0"),"9","0")</f>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213,"jan",""),"feb",""),"mar",""),"apr",""),"may",""),"jun",""),"jul",""),"aug",""),"sep",""),"oct",""),"nov",""),"dec",""),"hrs",""),"hr",""),"lt",""),"utc",""),"am",""),"pm",""),"rev",""),"ver",""),"b","a"),"c","a"),"d","a"),"e","a"),"f","a"),"g","a"),"h","a"),"i","a"),"j","a"),"k","a"),"l","a"),"m","a"),"n","a"),"o","a"),"p","a"),"q","a"),"r","a"),"s","a"),"t","a"),"u","a"),"v","a"),"w","a"),"x","a"),"y","a"),"z","a")</f>
        <v/>
      </c>
      <c r="BO213" s="61" t="str">
        <f aca="false">SUBSTITUTE(SUBSTITUTE(SUBSTITUTE(SUBSTITUTE(SUBSTITUTE(SUBSTITUTE(SUBSTITUTE(SUBSTITUTE(SUBSTITUTE(LOWER(W213&amp;""),"1","0"),"2","0"),"3","0"),"4","0"),"5","0"),"6","0"),"7","0"),"8","0"),"9","0")</f>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c>
      <c r="BQ213" s="61" t="n">
        <f aca="false">IFERROR(IF(AND(ISERROR(SEARCH(" mh"," "&amp;LOWER(W213))),ISNA(MATCH(LEFT(TRIM(BP213),255),{"0000a","000a","00a","0000aa","000aa","00.00.0000","00/00/0000","00-00-0000","0000-00-00","00.00.00","00/00/00","00-00-00","0.00.0000","0/00/0000","0-00-0000"},0)),OR(SUMPRODUCT(--ISNUMBER(SEARCH({"a0","a-0","a_0","a/0","a.0","a#0","0a","0-a","0_a","0/a"},BP213)))&gt;0,ISNUMBER(SEARCH("000000",BP213)))),1,0),0)</f>
        <v>0</v>
      </c>
      <c r="BR2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213,"supervisor",""),"inspector",""),"controller",""),"executive",""),"catering",""),"manager",""),"officer",""),"caterer",""),"station",""),"captain",""),"verified",""),"verifier",""),"checked",""),"senior",""),"leader",""),"cabin",""),"staff",""),"crew",""),"team",""),"duty",""),"lead",""),"head",""),"chef",""),"pasb",""),"mcat",""),"magcs",""),"qaqc",""),"ccic",""),"cic",""),"csm",""),"ops",""),"pic",""),"self",""),"qa",""),"qc",""),"by",""),"sr",""))</f>
        <v>0</v>
      </c>
      <c r="BS2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213,"supervisor",""),"inspector",""),"controller",""),"executive",""),"catering",""),"manager",""),"officer",""),"caterer",""),"station",""),"captain",""),"verified",""),"verifier",""),"checked",""),"senior",""),"leader",""),"cabin",""),"staff",""),"crew",""),"team",""),"duty",""),"lead",""),"head",""),"chef",""),"pasb",""),"mcat",""),"magcs",""),"qaqc",""),"ccic",""),"cic",""),"csm",""),"ops",""),"pic",""),"self",""),"qa",""),"qc",""),"by",""),"sr",""))</f>
        <v>0</v>
      </c>
      <c r="BT213" s="61"/>
      <c r="BU213" s="61"/>
      <c r="BV213" s="61" t="n">
        <f aca="false">0</f>
        <v>0</v>
      </c>
      <c r="BW213" s="61"/>
      <c r="BX213" s="61"/>
      <c r="BY213" s="62" t="n">
        <f aca="false">Q213-T7EarlyD*24/24</f>
        <v>46283.4166666667</v>
      </c>
      <c r="BZ213" s="61" t="n">
        <f aca="false">IFERROR(IF(IF(TRIM(S213)="Link / file path",AND(LEN(TRIM(Z213))&gt;=5,SUMPRODUCT(--ISNUMBER(SEARCH({"http","www.","\\",":\",".pdf",".jpg",".jpeg",".png",".heic",".xls",".doc",".msg",".eml",".ppt",".txt",".zip"},Z213)))&gt;0),AND(ISERROR(FIND(" ",TRIM(Z213))),NOT(OR(LOWER(TRIM(Z213))=LOWER(Flights!$F$11),AND(LEFT(LOWER(TRIM(Z213)),2)="mh",(LEN(BN213)-LEN(SUBSTITUTE(BN213,"a","")))&lt;=2))),NOT(ISNUMBER(MATCH(LEFT(BN213,255),{"0000a","000a","00a","0000aa","000aa","00.00.0000","00/00/0000","00-00-0000","0000-00-00","00.00.00","00/00/00","00-00-00","0.00.0000","0/00/0000","0-00-0000"},0))),OR(AND((LEN(BN213)-LEN(SUBSTITUTE(BN213,"a","")))&gt;=1,(LEN(BN213)-LEN(SUBSTITUTE(BN213,"0","")))&gt;=2,SUMPRODUCT(--ISNUMBER(SEARCH({"a0","a-0","a_0","a/0","a.0","a#0","0a","0-a","0_a","0/a"},BN213)))&gt;0),AND((LEN(BN213)-LEN(SUBSTITUTE(BN213,"a","")))=0,(LEN(BN213)-LEN(SUBSTITUTE(BN213,"0","")))&gt;=5)))),1,0),0)</f>
        <v>0</v>
      </c>
    </row>
    <row r="214" customFormat="false" ht="39.75" hidden="false" customHeight="true" outlineLevel="0" collapsed="false">
      <c r="A214" s="57" t="s">
        <v>775</v>
      </c>
      <c r="B214" s="57" t="s">
        <v>235</v>
      </c>
      <c r="C214" s="57" t="str">
        <f aca="false">Flights!$F$11</f>
        <v>MH0003</v>
      </c>
      <c r="D214" s="58" t="n">
        <f aca="false">Flights!$D$11</f>
        <v>46304</v>
      </c>
      <c r="E214" s="57" t="str">
        <f aca="false">Flights!$G$11&amp;"-"&amp;Flights!$H$11</f>
        <v>LHR-KUL</v>
      </c>
      <c r="F214" s="57" t="str">
        <f aca="false">Flights!$K$11</f>
        <v>BC</v>
      </c>
      <c r="G214" s="57" t="s">
        <v>81</v>
      </c>
      <c r="H214" s="57" t="s">
        <v>378</v>
      </c>
      <c r="I214" s="57" t="s">
        <v>385</v>
      </c>
      <c r="J214" s="57" t="s">
        <v>386</v>
      </c>
      <c r="K214" s="67" t="s">
        <v>387</v>
      </c>
      <c r="L214" s="67" t="s">
        <v>382</v>
      </c>
      <c r="M214" s="67"/>
      <c r="N214" s="67" t="s">
        <v>383</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60"/>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open",IF(AND(NOT(OR(LEN(AZ214)&lt;15,ISNUMBER(MATCH(AZ214,L_Placeholder,0)))),BK214=0,NOT(OR(LEN(AU214)&lt;2,ISNUMBER(MATCH(AU214,L_Placeholder,0)))),NOT(OR(LEN(AX214)&lt;2,ISNUMBER(MATCH(AX214,L_Placeholder,0)))),TRIM(AE214)&lt;&gt;TRIM(T214)),"N/A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missing",IF(OR(OR(LEN(AU214)&lt;2,ISNUMBER(MATCH(AU214,L_Placeholder,0))),BR214&lt;3),"INVALID – PIC missing or not a named person (a role such as QA / CSM is not a name)",IF(OR(LEN(AV214)&lt;2,ISNUMBER(MATCH(AV214,L_Placeholder,0))),"INVALID – result / assessment missing",IF(OR(OR(LEN(AW214)&lt;3,ISNUMBER(MATCH(AW214,L_Placeholder,0))),SUMPRODUCT(--ISNUMBER(SEARCH(" "&amp;L_EvidencePhrase&amp;" ",BD214)))&gt;0,BI214=1),"INVALID – evidence missing, placeholder or not yet on file",IF(ISNA(MATCH(TRIM(S214),L_EvidenceType,0)),"INVALID – choose the evidence type from the list (column S)",IF(BL214=0,"INVALID – evidence ID must be the record's ID only (e.g. SF-2210, IMG_2231, 1045521), or a link / path for links",IF(OR(OR(LEN(AX214)&lt;2,ISNUMBER(MATCH(AX214,L_Placeholder,0))),BS214&lt;3),"INVALID – verifier missing or not a named person (a role such as QA / CSM is not a name)",IF(OR(AX214=AU214,AND(LEN(AU214)&gt;=4,ISNUMBER(SEARCH(AU214,AX214))),AND(LEN(AX214)&gt;=4,ISNUMBER(SEARCH(AX214,AU214)))),"INVALID – verifier must be a different, named person (not the PIC or a role)",IF(BH214=1,"INVALID – result not yet available (awaiting / TBC)",IF(BV214=1,"INVALID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future",IF(AND(ISNUMBER(BY214),AG214&lt;BY214),IF(H214="Physical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t="n">
        <f aca="false">IF(ISNA(MATCH(TRIM(S214),L_EvidenceType,0)),0,BZ214)</f>
        <v>0</v>
      </c>
      <c r="BM214" s="61" t="str">
        <f aca="false">SUBSTITUTE(SUBSTITUTE(SUBSTITUTE(SUBSTITUTE(SUBSTITUTE(SUBSTITUTE(SUBSTITUTE(SUBSTITUTE(SUBSTITUTE(LOWER(Z214&amp;""),"1","0"),"2","0"),"3","0"),"4","0"),"5","0"),"6","0"),"7","0"),"8","0"),"9","0")</f>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214,"jan",""),"feb",""),"mar",""),"apr",""),"may",""),"jun",""),"jul",""),"aug",""),"sep",""),"oct",""),"nov",""),"dec",""),"hrs",""),"hr",""),"lt",""),"utc",""),"am",""),"pm",""),"rev",""),"ver",""),"b","a"),"c","a"),"d","a"),"e","a"),"f","a"),"g","a"),"h","a"),"i","a"),"j","a"),"k","a"),"l","a"),"m","a"),"n","a"),"o","a"),"p","a"),"q","a"),"r","a"),"s","a"),"t","a"),"u","a"),"v","a"),"w","a"),"x","a"),"y","a"),"z","a")</f>
        <v/>
      </c>
      <c r="BO214" s="61" t="str">
        <f aca="false">SUBSTITUTE(SUBSTITUTE(SUBSTITUTE(SUBSTITUTE(SUBSTITUTE(SUBSTITUTE(SUBSTITUTE(SUBSTITUTE(SUBSTITUTE(LOWER(W214&amp;""),"1","0"),"2","0"),"3","0"),"4","0"),"5","0"),"6","0"),"7","0"),"8","0"),"9","0")</f>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c>
      <c r="BQ214" s="61" t="n">
        <f aca="false">IFERROR(IF(AND(ISERROR(SEARCH(" mh"," "&amp;LOWER(W214))),ISNA(MATCH(LEFT(TRIM(BP214),255),{"0000a","000a","00a","0000aa","000aa","00.00.0000","00/00/0000","00-00-0000","0000-00-00","00.00.00","00/00/00","00-00-00","0.00.0000","0/00/0000","0-00-0000"},0)),OR(SUMPRODUCT(--ISNUMBER(SEARCH({"a0","a-0","a_0","a/0","a.0","a#0","0a","0-a","0_a","0/a"},BP214)))&gt;0,ISNUMBER(SEARCH("000000",BP214)))),1,0),0)</f>
        <v>0</v>
      </c>
      <c r="BR2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214,"supervisor",""),"inspector",""),"controller",""),"executive",""),"catering",""),"manager",""),"officer",""),"caterer",""),"station",""),"captain",""),"verified",""),"verifier",""),"checked",""),"senior",""),"leader",""),"cabin",""),"staff",""),"crew",""),"team",""),"duty",""),"lead",""),"head",""),"chef",""),"pasb",""),"mcat",""),"magcs",""),"qaqc",""),"ccic",""),"cic",""),"csm",""),"ops",""),"pic",""),"self",""),"qa",""),"qc",""),"by",""),"sr",""))</f>
        <v>0</v>
      </c>
      <c r="BS2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214,"supervisor",""),"inspector",""),"controller",""),"executive",""),"catering",""),"manager",""),"officer",""),"caterer",""),"station",""),"captain",""),"verified",""),"verifier",""),"checked",""),"senior",""),"leader",""),"cabin",""),"staff",""),"crew",""),"team",""),"duty",""),"lead",""),"head",""),"chef",""),"pasb",""),"mcat",""),"magcs",""),"qaqc",""),"ccic",""),"cic",""),"csm",""),"ops",""),"pic",""),"self",""),"qa",""),"qc",""),"by",""),"sr",""))</f>
        <v>0</v>
      </c>
      <c r="BT214" s="61"/>
      <c r="BU214" s="61"/>
      <c r="BV214" s="61" t="n">
        <f aca="false">0</f>
        <v>0</v>
      </c>
      <c r="BW214" s="61"/>
      <c r="BX214" s="61"/>
      <c r="BY214" s="62" t="n">
        <f aca="false">Q214-T7EarlyD*24/24</f>
        <v>46283.4166666667</v>
      </c>
      <c r="BZ214" s="61" t="n">
        <f aca="false">IFERROR(IF(IF(TRIM(S214)="Link / file path",AND(LEN(TRIM(Z214))&gt;=5,SUMPRODUCT(--ISNUMBER(SEARCH({"http","www.","\\",":\",".pdf",".jpg",".jpeg",".png",".heic",".xls",".doc",".msg",".eml",".ppt",".txt",".zip"},Z214)))&gt;0),AND(ISERROR(FIND(" ",TRIM(Z214))),NOT(OR(LOWER(TRIM(Z214))=LOWER(Flights!$F$11),AND(LEFT(LOWER(TRIM(Z214)),2)="mh",(LEN(BN214)-LEN(SUBSTITUTE(BN214,"a","")))&lt;=2))),NOT(ISNUMBER(MATCH(LEFT(BN214,255),{"0000a","000a","00a","0000aa","000aa","00.00.0000","00/00/0000","00-00-0000","0000-00-00","00.00.00","00/00/00","00-00-00","0.00.0000","0/00/0000","0-00-0000"},0))),OR(AND((LEN(BN214)-LEN(SUBSTITUTE(BN214,"a","")))&gt;=1,(LEN(BN214)-LEN(SUBSTITUTE(BN214,"0","")))&gt;=2,SUMPRODUCT(--ISNUMBER(SEARCH({"a0","a-0","a_0","a/0","a.0","a#0","0a","0-a","0_a","0/a"},BN214)))&gt;0),AND((LEN(BN214)-LEN(SUBSTITUTE(BN214,"a","")))=0,(LEN(BN214)-LEN(SUBSTITUTE(BN214,"0","")))&gt;=5)))),1,0),0)</f>
        <v>0</v>
      </c>
    </row>
    <row r="215" customFormat="false" ht="41.25" hidden="false" customHeight="true" outlineLevel="0" collapsed="false">
      <c r="A215" s="57" t="s">
        <v>776</v>
      </c>
      <c r="B215" s="57" t="s">
        <v>235</v>
      </c>
      <c r="C215" s="57" t="str">
        <f aca="false">Flights!$F$11</f>
        <v>MH0003</v>
      </c>
      <c r="D215" s="58" t="n">
        <f aca="false">Flights!$D$11</f>
        <v>46304</v>
      </c>
      <c r="E215" s="57" t="str">
        <f aca="false">Flights!$G$11&amp;"-"&amp;Flights!$H$11</f>
        <v>LHR-KUL</v>
      </c>
      <c r="F215" s="57" t="str">
        <f aca="false">Flights!$K$11</f>
        <v>BC</v>
      </c>
      <c r="G215" s="57" t="s">
        <v>81</v>
      </c>
      <c r="H215" s="57" t="s">
        <v>378</v>
      </c>
      <c r="I215" s="57" t="s">
        <v>389</v>
      </c>
      <c r="J215" s="57" t="s">
        <v>390</v>
      </c>
      <c r="K215" s="67" t="s">
        <v>391</v>
      </c>
      <c r="L215" s="67" t="s">
        <v>382</v>
      </c>
      <c r="M215" s="67"/>
      <c r="N215" s="67" t="str">
        <f aca="false">IF(TRIM(Flights!$L$11)="A339","Required","N/A – rule")</f>
        <v>N/A – rule</v>
      </c>
      <c r="O215" s="67" t="s">
        <v>392</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60"/>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open",IF(AND(NOT(OR(LEN(AZ215)&lt;15,ISNUMBER(MATCH(AZ215,L_Placeholder,0)))),BK215=0,NOT(OR(LEN(AU215)&lt;2,ISNUMBER(MATCH(AU215,L_Placeholder,0)))),NOT(OR(LEN(AX215)&lt;2,ISNUMBER(MATCH(AX215,L_Placeholder,0)))),TRIM(AE215)&lt;&gt;TRIM(T215)),"N/A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missing",IF(OR(OR(LEN(AU215)&lt;2,ISNUMBER(MATCH(AU215,L_Placeholder,0))),BR215&lt;3),"INVALID – PIC missing or not a named person (a role such as QA / CSM is not a name)",IF(OR(LEN(AV215)&lt;2,ISNUMBER(MATCH(AV215,L_Placeholder,0))),"INVALID – result / assessment missing",IF(OR(OR(LEN(AW215)&lt;3,ISNUMBER(MATCH(AW215,L_Placeholder,0))),SUMPRODUCT(--ISNUMBER(SEARCH(" "&amp;L_EvidencePhrase&amp;" ",BD215)))&gt;0,BI215=1),"INVALID – evidence missing, placeholder or not yet on file",IF(ISNA(MATCH(TRIM(S215),L_EvidenceType,0)),"INVALID – choose the evidence type from the list (column S)",IF(BL215=0,"INVALID – evidence ID must be the record's ID only (e.g. SF-2210, IMG_2231, 1045521), or a link / path for links",IF(OR(OR(LEN(AX215)&lt;2,ISNUMBER(MATCH(AX215,L_Placeholder,0))),BS215&lt;3),"INVALID – verifier missing or not a named person (a role such as QA / CSM is not a name)",IF(OR(AX215=AU215,AND(LEN(AU215)&gt;=4,ISNUMBER(SEARCH(AU215,AX215))),AND(LEN(AX215)&gt;=4,ISNUMBER(SEARCH(AX215,AU215)))),"INVALID – verifier must be a different, named person (not the PIC or a role)",IF(BH215=1,"INVALID – result not yet available (awaiting / TBC)",IF(BV215=1,"INVALID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future",IF(AND(ISNUMBER(BY215),AG215&lt;BY215),IF(H215="Physical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t="n">
        <f aca="false">IF(ISNA(MATCH(TRIM(S215),L_EvidenceType,0)),0,BZ215)</f>
        <v>0</v>
      </c>
      <c r="BM215" s="61" t="str">
        <f aca="false">SUBSTITUTE(SUBSTITUTE(SUBSTITUTE(SUBSTITUTE(SUBSTITUTE(SUBSTITUTE(SUBSTITUTE(SUBSTITUTE(SUBSTITUTE(LOWER(Z215&amp;""),"1","0"),"2","0"),"3","0"),"4","0"),"5","0"),"6","0"),"7","0"),"8","0"),"9","0")</f>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215,"jan",""),"feb",""),"mar",""),"apr",""),"may",""),"jun",""),"jul",""),"aug",""),"sep",""),"oct",""),"nov",""),"dec",""),"hrs",""),"hr",""),"lt",""),"utc",""),"am",""),"pm",""),"rev",""),"ver",""),"b","a"),"c","a"),"d","a"),"e","a"),"f","a"),"g","a"),"h","a"),"i","a"),"j","a"),"k","a"),"l","a"),"m","a"),"n","a"),"o","a"),"p","a"),"q","a"),"r","a"),"s","a"),"t","a"),"u","a"),"v","a"),"w","a"),"x","a"),"y","a"),"z","a")</f>
        <v/>
      </c>
      <c r="BO215" s="61" t="str">
        <f aca="false">SUBSTITUTE(SUBSTITUTE(SUBSTITUTE(SUBSTITUTE(SUBSTITUTE(SUBSTITUTE(SUBSTITUTE(SUBSTITUTE(SUBSTITUTE(LOWER(W215&amp;""),"1","0"),"2","0"),"3","0"),"4","0"),"5","0"),"6","0"),"7","0"),"8","0"),"9","0")</f>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c>
      <c r="BQ215" s="61" t="n">
        <f aca="false">IFERROR(IF(AND(ISERROR(SEARCH(" mh"," "&amp;LOWER(W215))),ISNA(MATCH(LEFT(TRIM(BP215),255),{"0000a","000a","00a","0000aa","000aa","00.00.0000","00/00/0000","00-00-0000","0000-00-00","00.00.00","00/00/00","00-00-00","0.00.0000","0/00/0000","0-00-0000"},0)),OR(SUMPRODUCT(--ISNUMBER(SEARCH({"a0","a-0","a_0","a/0","a.0","a#0","0a","0-a","0_a","0/a"},BP215)))&gt;0,ISNUMBER(SEARCH("000000",BP215)))),1,0),0)</f>
        <v>0</v>
      </c>
      <c r="BR2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215,"supervisor",""),"inspector",""),"controller",""),"executive",""),"catering",""),"manager",""),"officer",""),"caterer",""),"station",""),"captain",""),"verified",""),"verifier",""),"checked",""),"senior",""),"leader",""),"cabin",""),"staff",""),"crew",""),"team",""),"duty",""),"lead",""),"head",""),"chef",""),"pasb",""),"mcat",""),"magcs",""),"qaqc",""),"ccic",""),"cic",""),"csm",""),"ops",""),"pic",""),"self",""),"qa",""),"qc",""),"by",""),"sr",""))</f>
        <v>0</v>
      </c>
      <c r="BS2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215,"supervisor",""),"inspector",""),"controller",""),"executive",""),"catering",""),"manager",""),"officer",""),"caterer",""),"station",""),"captain",""),"verified",""),"verifier",""),"checked",""),"senior",""),"leader",""),"cabin",""),"staff",""),"crew",""),"team",""),"duty",""),"lead",""),"head",""),"chef",""),"pasb",""),"mcat",""),"magcs",""),"qaqc",""),"ccic",""),"cic",""),"csm",""),"ops",""),"pic",""),"self",""),"qa",""),"qc",""),"by",""),"sr",""))</f>
        <v>0</v>
      </c>
      <c r="BT215" s="61"/>
      <c r="BU215" s="61"/>
      <c r="BV215" s="61" t="n">
        <f aca="false">0</f>
        <v>0</v>
      </c>
      <c r="BW215" s="61"/>
      <c r="BX215" s="61"/>
      <c r="BY215" s="62" t="n">
        <f aca="false">Q215-T7EarlyD*24/24</f>
        <v>46283.4166666667</v>
      </c>
      <c r="BZ215" s="61" t="n">
        <f aca="false">IFERROR(IF(IF(TRIM(S215)="Link / file path",AND(LEN(TRIM(Z215))&gt;=5,SUMPRODUCT(--ISNUMBER(SEARCH({"http","www.","\\",":\",".pdf",".jpg",".jpeg",".png",".heic",".xls",".doc",".msg",".eml",".ppt",".txt",".zip"},Z215)))&gt;0),AND(ISERROR(FIND(" ",TRIM(Z215))),NOT(OR(LOWER(TRIM(Z215))=LOWER(Flights!$F$11),AND(LEFT(LOWER(TRIM(Z215)),2)="mh",(LEN(BN215)-LEN(SUBSTITUTE(BN215,"a","")))&lt;=2))),NOT(ISNUMBER(MATCH(LEFT(BN215,255),{"0000a","000a","00a","0000aa","000aa","00.00.0000","00/00/0000","00-00-0000","0000-00-00","00.00.00","00/00/00","00-00-00","0.00.0000","0/00/0000","0-00-0000"},0))),OR(AND((LEN(BN215)-LEN(SUBSTITUTE(BN215,"a","")))&gt;=1,(LEN(BN215)-LEN(SUBSTITUTE(BN215,"0","")))&gt;=2,SUMPRODUCT(--ISNUMBER(SEARCH({"a0","a-0","a_0","a/0","a.0","a#0","0a","0-a","0_a","0/a"},BN215)))&gt;0),AND((LEN(BN215)-LEN(SUBSTITUTE(BN215,"a","")))=0,(LEN(BN215)-LEN(SUBSTITUTE(BN215,"0","")))&gt;=5)))),1,0),0)</f>
        <v>0</v>
      </c>
    </row>
    <row r="216" customFormat="false" ht="39.75" hidden="false" customHeight="true" outlineLevel="0" collapsed="false">
      <c r="A216" s="57" t="s">
        <v>777</v>
      </c>
      <c r="B216" s="57" t="s">
        <v>235</v>
      </c>
      <c r="C216" s="57" t="str">
        <f aca="false">Flights!$F$11</f>
        <v>MH0003</v>
      </c>
      <c r="D216" s="58" t="n">
        <f aca="false">Flights!$D$11</f>
        <v>46304</v>
      </c>
      <c r="E216" s="57" t="str">
        <f aca="false">Flights!$G$11&amp;"-"&amp;Flights!$H$11</f>
        <v>LHR-KUL</v>
      </c>
      <c r="F216" s="57" t="str">
        <f aca="false">Flights!$K$11</f>
        <v>BC</v>
      </c>
      <c r="G216" s="57" t="s">
        <v>81</v>
      </c>
      <c r="H216" s="57" t="s">
        <v>378</v>
      </c>
      <c r="I216" s="57" t="s">
        <v>394</v>
      </c>
      <c r="J216" s="57" t="s">
        <v>395</v>
      </c>
      <c r="K216" s="67" t="s">
        <v>396</v>
      </c>
      <c r="L216" s="67" t="s">
        <v>382</v>
      </c>
      <c r="M216" s="67"/>
      <c r="N216" s="67" t="s">
        <v>383</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60"/>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open",IF(AND(NOT(OR(LEN(AZ216)&lt;15,ISNUMBER(MATCH(AZ216,L_Placeholder,0)))),BK216=0,NOT(OR(LEN(AU216)&lt;2,ISNUMBER(MATCH(AU216,L_Placeholder,0)))),NOT(OR(LEN(AX216)&lt;2,ISNUMBER(MATCH(AX216,L_Placeholder,0)))),TRIM(AE216)&lt;&gt;TRIM(T216)),"N/A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missing",IF(OR(OR(LEN(AU216)&lt;2,ISNUMBER(MATCH(AU216,L_Placeholder,0))),BR216&lt;3),"INVALID – PIC missing or not a named person (a role such as QA / CSM is not a name)",IF(OR(LEN(AV216)&lt;2,ISNUMBER(MATCH(AV216,L_Placeholder,0))),"INVALID – result / assessment missing",IF(OR(OR(LEN(AW216)&lt;3,ISNUMBER(MATCH(AW216,L_Placeholder,0))),SUMPRODUCT(--ISNUMBER(SEARCH(" "&amp;L_EvidencePhrase&amp;" ",BD216)))&gt;0,BI216=1),"INVALID – evidence missing, placeholder or not yet on file",IF(ISNA(MATCH(TRIM(S216),L_EvidenceType,0)),"INVALID – choose the evidence type from the list (column S)",IF(BL216=0,"INVALID – evidence ID must be the record's ID only (e.g. SF-2210, IMG_2231, 1045521), or a link / path for links",IF(OR(OR(LEN(AX216)&lt;2,ISNUMBER(MATCH(AX216,L_Placeholder,0))),BS216&lt;3),"INVALID – verifier missing or not a named person (a role such as QA / CSM is not a name)",IF(OR(AX216=AU216,AND(LEN(AU216)&gt;=4,ISNUMBER(SEARCH(AU216,AX216))),AND(LEN(AX216)&gt;=4,ISNUMBER(SEARCH(AX216,AU216)))),"INVALID – verifier must be a different, named person (not the PIC or a role)",IF(BH216=1,"INVALID – result not yet available (awaiting / TBC)",IF(BV216=1,"INVALID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future",IF(AND(ISNUMBER(BY216),AG216&lt;BY216),IF(H216="Physical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t="n">
        <f aca="false">IF(ISNA(MATCH(TRIM(S216),L_EvidenceType,0)),0,BZ216)</f>
        <v>0</v>
      </c>
      <c r="BM216" s="61" t="str">
        <f aca="false">SUBSTITUTE(SUBSTITUTE(SUBSTITUTE(SUBSTITUTE(SUBSTITUTE(SUBSTITUTE(SUBSTITUTE(SUBSTITUTE(SUBSTITUTE(LOWER(Z216&amp;""),"1","0"),"2","0"),"3","0"),"4","0"),"5","0"),"6","0"),"7","0"),"8","0"),"9","0")</f>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216,"jan",""),"feb",""),"mar",""),"apr",""),"may",""),"jun",""),"jul",""),"aug",""),"sep",""),"oct",""),"nov",""),"dec",""),"hrs",""),"hr",""),"lt",""),"utc",""),"am",""),"pm",""),"rev",""),"ver",""),"b","a"),"c","a"),"d","a"),"e","a"),"f","a"),"g","a"),"h","a"),"i","a"),"j","a"),"k","a"),"l","a"),"m","a"),"n","a"),"o","a"),"p","a"),"q","a"),"r","a"),"s","a"),"t","a"),"u","a"),"v","a"),"w","a"),"x","a"),"y","a"),"z","a")</f>
        <v/>
      </c>
      <c r="BO216" s="61" t="str">
        <f aca="false">SUBSTITUTE(SUBSTITUTE(SUBSTITUTE(SUBSTITUTE(SUBSTITUTE(SUBSTITUTE(SUBSTITUTE(SUBSTITUTE(SUBSTITUTE(LOWER(W216&amp;""),"1","0"),"2","0"),"3","0"),"4","0"),"5","0"),"6","0"),"7","0"),"8","0"),"9","0")</f>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c>
      <c r="BQ216" s="61" t="n">
        <f aca="false">IFERROR(IF(AND(ISERROR(SEARCH(" mh"," "&amp;LOWER(W216))),ISNA(MATCH(LEFT(TRIM(BP216),255),{"0000a","000a","00a","0000aa","000aa","00.00.0000","00/00/0000","00-00-0000","0000-00-00","00.00.00","00/00/00","00-00-00","0.00.0000","0/00/0000","0-00-0000"},0)),OR(SUMPRODUCT(--ISNUMBER(SEARCH({"a0","a-0","a_0","a/0","a.0","a#0","0a","0-a","0_a","0/a"},BP216)))&gt;0,ISNUMBER(SEARCH("000000",BP216)))),1,0),0)</f>
        <v>0</v>
      </c>
      <c r="BR2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216,"supervisor",""),"inspector",""),"controller",""),"executive",""),"catering",""),"manager",""),"officer",""),"caterer",""),"station",""),"captain",""),"verified",""),"verifier",""),"checked",""),"senior",""),"leader",""),"cabin",""),"staff",""),"crew",""),"team",""),"duty",""),"lead",""),"head",""),"chef",""),"pasb",""),"mcat",""),"magcs",""),"qaqc",""),"ccic",""),"cic",""),"csm",""),"ops",""),"pic",""),"self",""),"qa",""),"qc",""),"by",""),"sr",""))</f>
        <v>0</v>
      </c>
      <c r="BS2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216,"supervisor",""),"inspector",""),"controller",""),"executive",""),"catering",""),"manager",""),"officer",""),"caterer",""),"station",""),"captain",""),"verified",""),"verifier",""),"checked",""),"senior",""),"leader",""),"cabin",""),"staff",""),"crew",""),"team",""),"duty",""),"lead",""),"head",""),"chef",""),"pasb",""),"mcat",""),"magcs",""),"qaqc",""),"ccic",""),"cic",""),"csm",""),"ops",""),"pic",""),"self",""),"qa",""),"qc",""),"by",""),"sr",""))</f>
        <v>0</v>
      </c>
      <c r="BT216" s="61"/>
      <c r="BU216" s="61"/>
      <c r="BV216" s="61" t="n">
        <f aca="false">0</f>
        <v>0</v>
      </c>
      <c r="BW216" s="61"/>
      <c r="BX216" s="61"/>
      <c r="BY216" s="62" t="n">
        <f aca="false">Q216-T7EarlyD*24/24</f>
        <v>46283.4166666667</v>
      </c>
      <c r="BZ216" s="61" t="n">
        <f aca="false">IFERROR(IF(IF(TRIM(S216)="Link / file path",AND(LEN(TRIM(Z216))&gt;=5,SUMPRODUCT(--ISNUMBER(SEARCH({"http","www.","\\",":\",".pdf",".jpg",".jpeg",".png",".heic",".xls",".doc",".msg",".eml",".ppt",".txt",".zip"},Z216)))&gt;0),AND(ISERROR(FIND(" ",TRIM(Z216))),NOT(OR(LOWER(TRIM(Z216))=LOWER(Flights!$F$11),AND(LEFT(LOWER(TRIM(Z216)),2)="mh",(LEN(BN216)-LEN(SUBSTITUTE(BN216,"a","")))&lt;=2))),NOT(ISNUMBER(MATCH(LEFT(BN216,255),{"0000a","000a","00a","0000aa","000aa","00.00.0000","00/00/0000","00-00-0000","0000-00-00","00.00.00","00/00/00","00-00-00","0.00.0000","0/00/0000","0-00-0000"},0))),OR(AND((LEN(BN216)-LEN(SUBSTITUTE(BN216,"a","")))&gt;=1,(LEN(BN216)-LEN(SUBSTITUTE(BN216,"0","")))&gt;=2,SUMPRODUCT(--ISNUMBER(SEARCH({"a0","a-0","a_0","a/0","a.0","a#0","0a","0-a","0_a","0/a"},BN216)))&gt;0),AND((LEN(BN216)-LEN(SUBSTITUTE(BN216,"a","")))=0,(LEN(BN216)-LEN(SUBSTITUTE(BN216,"0","")))&gt;=5)))),1,0),0)</f>
        <v>0</v>
      </c>
    </row>
    <row r="217" customFormat="false" ht="39.75" hidden="false" customHeight="true" outlineLevel="0" collapsed="false">
      <c r="A217" s="57" t="s">
        <v>778</v>
      </c>
      <c r="B217" s="57" t="s">
        <v>235</v>
      </c>
      <c r="C217" s="57" t="str">
        <f aca="false">Flights!$F$11</f>
        <v>MH0003</v>
      </c>
      <c r="D217" s="58" t="n">
        <f aca="false">Flights!$D$11</f>
        <v>46304</v>
      </c>
      <c r="E217" s="57" t="str">
        <f aca="false">Flights!$G$11&amp;"-"&amp;Flights!$H$11</f>
        <v>LHR-KUL</v>
      </c>
      <c r="F217" s="57" t="str">
        <f aca="false">Flights!$K$11</f>
        <v>BC</v>
      </c>
      <c r="G217" s="57" t="s">
        <v>81</v>
      </c>
      <c r="H217" s="57" t="s">
        <v>378</v>
      </c>
      <c r="I217" s="57" t="s">
        <v>398</v>
      </c>
      <c r="J217" s="57" t="s">
        <v>399</v>
      </c>
      <c r="K217" s="67" t="s">
        <v>400</v>
      </c>
      <c r="L217" s="67" t="s">
        <v>382</v>
      </c>
      <c r="M217" s="67"/>
      <c r="N217" s="67" t="s">
        <v>383</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60"/>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open",IF(AND(NOT(OR(LEN(AZ217)&lt;15,ISNUMBER(MATCH(AZ217,L_Placeholder,0)))),BK217=0,NOT(OR(LEN(AU217)&lt;2,ISNUMBER(MATCH(AU217,L_Placeholder,0)))),NOT(OR(LEN(AX217)&lt;2,ISNUMBER(MATCH(AX217,L_Placeholder,0)))),TRIM(AE217)&lt;&gt;TRIM(T217)),"N/A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missing",IF(OR(OR(LEN(AU217)&lt;2,ISNUMBER(MATCH(AU217,L_Placeholder,0))),BR217&lt;3),"INVALID – PIC missing or not a named person (a role such as QA / CSM is not a name)",IF(OR(LEN(AV217)&lt;2,ISNUMBER(MATCH(AV217,L_Placeholder,0))),"INVALID – result / assessment missing",IF(OR(OR(LEN(AW217)&lt;3,ISNUMBER(MATCH(AW217,L_Placeholder,0))),SUMPRODUCT(--ISNUMBER(SEARCH(" "&amp;L_EvidencePhrase&amp;" ",BD217)))&gt;0,BI217=1),"INVALID – evidence missing, placeholder or not yet on file",IF(ISNA(MATCH(TRIM(S217),L_EvidenceType,0)),"INVALID – choose the evidence type from the list (column S)",IF(BL217=0,"INVALID – evidence ID must be the record's ID only (e.g. SF-2210, IMG_2231, 1045521), or a link / path for links",IF(OR(OR(LEN(AX217)&lt;2,ISNUMBER(MATCH(AX217,L_Placeholder,0))),BS217&lt;3),"INVALID – verifier missing or not a named person (a role such as QA / CSM is not a name)",IF(OR(AX217=AU217,AND(LEN(AU217)&gt;=4,ISNUMBER(SEARCH(AU217,AX217))),AND(LEN(AX217)&gt;=4,ISNUMBER(SEARCH(AX217,AU217)))),"INVALID – verifier must be a different, named person (not the PIC or a role)",IF(BH217=1,"INVALID – result not yet available (awaiting / TBC)",IF(BV217=1,"INVALID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future",IF(AND(ISNUMBER(BY217),AG217&lt;BY217),IF(H217="Physical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t="n">
        <f aca="false">IF(ISNA(MATCH(TRIM(S217),L_EvidenceType,0)),0,BZ217)</f>
        <v>0</v>
      </c>
      <c r="BM217" s="61" t="str">
        <f aca="false">SUBSTITUTE(SUBSTITUTE(SUBSTITUTE(SUBSTITUTE(SUBSTITUTE(SUBSTITUTE(SUBSTITUTE(SUBSTITUTE(SUBSTITUTE(LOWER(Z217&amp;""),"1","0"),"2","0"),"3","0"),"4","0"),"5","0"),"6","0"),"7","0"),"8","0"),"9","0")</f>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217,"jan",""),"feb",""),"mar",""),"apr",""),"may",""),"jun",""),"jul",""),"aug",""),"sep",""),"oct",""),"nov",""),"dec",""),"hrs",""),"hr",""),"lt",""),"utc",""),"am",""),"pm",""),"rev",""),"ver",""),"b","a"),"c","a"),"d","a"),"e","a"),"f","a"),"g","a"),"h","a"),"i","a"),"j","a"),"k","a"),"l","a"),"m","a"),"n","a"),"o","a"),"p","a"),"q","a"),"r","a"),"s","a"),"t","a"),"u","a"),"v","a"),"w","a"),"x","a"),"y","a"),"z","a")</f>
        <v/>
      </c>
      <c r="BO217" s="61" t="str">
        <f aca="false">SUBSTITUTE(SUBSTITUTE(SUBSTITUTE(SUBSTITUTE(SUBSTITUTE(SUBSTITUTE(SUBSTITUTE(SUBSTITUTE(SUBSTITUTE(LOWER(W217&amp;""),"1","0"),"2","0"),"3","0"),"4","0"),"5","0"),"6","0"),"7","0"),"8","0"),"9","0")</f>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c>
      <c r="BQ217" s="61" t="n">
        <f aca="false">IFERROR(IF(AND(ISERROR(SEARCH(" mh"," "&amp;LOWER(W217))),ISNA(MATCH(LEFT(TRIM(BP217),255),{"0000a","000a","00a","0000aa","000aa","00.00.0000","00/00/0000","00-00-0000","0000-00-00","00.00.00","00/00/00","00-00-00","0.00.0000","0/00/0000","0-00-0000"},0)),OR(SUMPRODUCT(--ISNUMBER(SEARCH({"a0","a-0","a_0","a/0","a.0","a#0","0a","0-a","0_a","0/a"},BP217)))&gt;0,ISNUMBER(SEARCH("000000",BP217)))),1,0),0)</f>
        <v>0</v>
      </c>
      <c r="BR2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217,"supervisor",""),"inspector",""),"controller",""),"executive",""),"catering",""),"manager",""),"officer",""),"caterer",""),"station",""),"captain",""),"verified",""),"verifier",""),"checked",""),"senior",""),"leader",""),"cabin",""),"staff",""),"crew",""),"team",""),"duty",""),"lead",""),"head",""),"chef",""),"pasb",""),"mcat",""),"magcs",""),"qaqc",""),"ccic",""),"cic",""),"csm",""),"ops",""),"pic",""),"self",""),"qa",""),"qc",""),"by",""),"sr",""))</f>
        <v>0</v>
      </c>
      <c r="BS2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217,"supervisor",""),"inspector",""),"controller",""),"executive",""),"catering",""),"manager",""),"officer",""),"caterer",""),"station",""),"captain",""),"verified",""),"verifier",""),"checked",""),"senior",""),"leader",""),"cabin",""),"staff",""),"crew",""),"team",""),"duty",""),"lead",""),"head",""),"chef",""),"pasb",""),"mcat",""),"magcs",""),"qaqc",""),"ccic",""),"cic",""),"csm",""),"ops",""),"pic",""),"self",""),"qa",""),"qc",""),"by",""),"sr",""))</f>
        <v>0</v>
      </c>
      <c r="BT217" s="61"/>
      <c r="BU217" s="61"/>
      <c r="BV217" s="61" t="n">
        <f aca="false">0</f>
        <v>0</v>
      </c>
      <c r="BW217" s="61"/>
      <c r="BX217" s="61"/>
      <c r="BY217" s="62" t="n">
        <f aca="false">Q217-T7EarlyD*24/24</f>
        <v>46283.4166666667</v>
      </c>
      <c r="BZ217" s="61" t="n">
        <f aca="false">IFERROR(IF(IF(TRIM(S217)="Link / file path",AND(LEN(TRIM(Z217))&gt;=5,SUMPRODUCT(--ISNUMBER(SEARCH({"http","www.","\\",":\",".pdf",".jpg",".jpeg",".png",".heic",".xls",".doc",".msg",".eml",".ppt",".txt",".zip"},Z217)))&gt;0),AND(ISERROR(FIND(" ",TRIM(Z217))),NOT(OR(LOWER(TRIM(Z217))=LOWER(Flights!$F$11),AND(LEFT(LOWER(TRIM(Z217)),2)="mh",(LEN(BN217)-LEN(SUBSTITUTE(BN217,"a","")))&lt;=2))),NOT(ISNUMBER(MATCH(LEFT(BN217,255),{"0000a","000a","00a","0000aa","000aa","00.00.0000","00/00/0000","00-00-0000","0000-00-00","00.00.00","00/00/00","00-00-00","0.00.0000","0/00/0000","0-00-0000"},0))),OR(AND((LEN(BN217)-LEN(SUBSTITUTE(BN217,"a","")))&gt;=1,(LEN(BN217)-LEN(SUBSTITUTE(BN217,"0","")))&gt;=2,SUMPRODUCT(--ISNUMBER(SEARCH({"a0","a-0","a_0","a/0","a.0","a#0","0a","0-a","0_a","0/a"},BN217)))&gt;0),AND((LEN(BN217)-LEN(SUBSTITUTE(BN217,"a","")))=0,(LEN(BN217)-LEN(SUBSTITUTE(BN217,"0","")))&gt;=5)))),1,0),0)</f>
        <v>0</v>
      </c>
    </row>
    <row r="218" customFormat="false" ht="39.75" hidden="false" customHeight="true" outlineLevel="0" collapsed="false">
      <c r="A218" s="57" t="s">
        <v>779</v>
      </c>
      <c r="B218" s="57" t="s">
        <v>235</v>
      </c>
      <c r="C218" s="57" t="str">
        <f aca="false">Flights!$F$11</f>
        <v>MH0003</v>
      </c>
      <c r="D218" s="58" t="n">
        <f aca="false">Flights!$D$11</f>
        <v>46304</v>
      </c>
      <c r="E218" s="57" t="str">
        <f aca="false">Flights!$G$11&amp;"-"&amp;Flights!$H$11</f>
        <v>LHR-KUL</v>
      </c>
      <c r="F218" s="57" t="str">
        <f aca="false">Flights!$K$11</f>
        <v>BC</v>
      </c>
      <c r="G218" s="57" t="s">
        <v>81</v>
      </c>
      <c r="H218" s="57" t="s">
        <v>378</v>
      </c>
      <c r="I218" s="57" t="s">
        <v>398</v>
      </c>
      <c r="J218" s="57" t="s">
        <v>402</v>
      </c>
      <c r="K218" s="67" t="s">
        <v>403</v>
      </c>
      <c r="L218" s="67" t="s">
        <v>382</v>
      </c>
      <c r="M218" s="67"/>
      <c r="N218" s="67" t="s">
        <v>383</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60"/>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open",IF(AND(NOT(OR(LEN(AZ218)&lt;15,ISNUMBER(MATCH(AZ218,L_Placeholder,0)))),BK218=0,NOT(OR(LEN(AU218)&lt;2,ISNUMBER(MATCH(AU218,L_Placeholder,0)))),NOT(OR(LEN(AX218)&lt;2,ISNUMBER(MATCH(AX218,L_Placeholder,0)))),TRIM(AE218)&lt;&gt;TRIM(T218)),"N/A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missing",IF(OR(OR(LEN(AU218)&lt;2,ISNUMBER(MATCH(AU218,L_Placeholder,0))),BR218&lt;3),"INVALID – PIC missing or not a named person (a role such as QA / CSM is not a name)",IF(OR(LEN(AV218)&lt;2,ISNUMBER(MATCH(AV218,L_Placeholder,0))),"INVALID – result / assessment missing",IF(OR(OR(LEN(AW218)&lt;3,ISNUMBER(MATCH(AW218,L_Placeholder,0))),SUMPRODUCT(--ISNUMBER(SEARCH(" "&amp;L_EvidencePhrase&amp;" ",BD218)))&gt;0,BI218=1),"INVALID – evidence missing, placeholder or not yet on file",IF(ISNA(MATCH(TRIM(S218),L_EvidenceType,0)),"INVALID – choose the evidence type from the list (column S)",IF(BL218=0,"INVALID – evidence ID must be the record's ID only (e.g. SF-2210, IMG_2231, 1045521), or a link / path for links",IF(OR(OR(LEN(AX218)&lt;2,ISNUMBER(MATCH(AX218,L_Placeholder,0))),BS218&lt;3),"INVALID – verifier missing or not a named person (a role such as QA / CSM is not a name)",IF(OR(AX218=AU218,AND(LEN(AU218)&gt;=4,ISNUMBER(SEARCH(AU218,AX218))),AND(LEN(AX218)&gt;=4,ISNUMBER(SEARCH(AX218,AU218)))),"INVALID – verifier must be a different, named person (not the PIC or a role)",IF(BH218=1,"INVALID – result not yet available (awaiting / TBC)",IF(BV218=1,"INVALID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future",IF(AND(ISNUMBER(BY218),AG218&lt;BY218),IF(H218="Physical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t="n">
        <f aca="false">IF(ISNA(MATCH(TRIM(S218),L_EvidenceType,0)),0,BZ218)</f>
        <v>0</v>
      </c>
      <c r="BM218" s="61" t="str">
        <f aca="false">SUBSTITUTE(SUBSTITUTE(SUBSTITUTE(SUBSTITUTE(SUBSTITUTE(SUBSTITUTE(SUBSTITUTE(SUBSTITUTE(SUBSTITUTE(LOWER(Z218&amp;""),"1","0"),"2","0"),"3","0"),"4","0"),"5","0"),"6","0"),"7","0"),"8","0"),"9","0")</f>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218,"jan",""),"feb",""),"mar",""),"apr",""),"may",""),"jun",""),"jul",""),"aug",""),"sep",""),"oct",""),"nov",""),"dec",""),"hrs",""),"hr",""),"lt",""),"utc",""),"am",""),"pm",""),"rev",""),"ver",""),"b","a"),"c","a"),"d","a"),"e","a"),"f","a"),"g","a"),"h","a"),"i","a"),"j","a"),"k","a"),"l","a"),"m","a"),"n","a"),"o","a"),"p","a"),"q","a"),"r","a"),"s","a"),"t","a"),"u","a"),"v","a"),"w","a"),"x","a"),"y","a"),"z","a")</f>
        <v/>
      </c>
      <c r="BO218" s="61" t="str">
        <f aca="false">SUBSTITUTE(SUBSTITUTE(SUBSTITUTE(SUBSTITUTE(SUBSTITUTE(SUBSTITUTE(SUBSTITUTE(SUBSTITUTE(SUBSTITUTE(LOWER(W218&amp;""),"1","0"),"2","0"),"3","0"),"4","0"),"5","0"),"6","0"),"7","0"),"8","0"),"9","0")</f>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c>
      <c r="BQ218" s="61" t="n">
        <f aca="false">IFERROR(IF(AND(ISERROR(SEARCH(" mh"," "&amp;LOWER(W218))),ISNA(MATCH(LEFT(TRIM(BP218),255),{"0000a","000a","00a","0000aa","000aa","00.00.0000","00/00/0000","00-00-0000","0000-00-00","00.00.00","00/00/00","00-00-00","0.00.0000","0/00/0000","0-00-0000"},0)),OR(SUMPRODUCT(--ISNUMBER(SEARCH({"a0","a-0","a_0","a/0","a.0","a#0","0a","0-a","0_a","0/a"},BP218)))&gt;0,ISNUMBER(SEARCH("000000",BP218)))),1,0),0)</f>
        <v>0</v>
      </c>
      <c r="BR2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218,"supervisor",""),"inspector",""),"controller",""),"executive",""),"catering",""),"manager",""),"officer",""),"caterer",""),"station",""),"captain",""),"verified",""),"verifier",""),"checked",""),"senior",""),"leader",""),"cabin",""),"staff",""),"crew",""),"team",""),"duty",""),"lead",""),"head",""),"chef",""),"pasb",""),"mcat",""),"magcs",""),"qaqc",""),"ccic",""),"cic",""),"csm",""),"ops",""),"pic",""),"self",""),"qa",""),"qc",""),"by",""),"sr",""))</f>
        <v>0</v>
      </c>
      <c r="BS2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218,"supervisor",""),"inspector",""),"controller",""),"executive",""),"catering",""),"manager",""),"officer",""),"caterer",""),"station",""),"captain",""),"verified",""),"verifier",""),"checked",""),"senior",""),"leader",""),"cabin",""),"staff",""),"crew",""),"team",""),"duty",""),"lead",""),"head",""),"chef",""),"pasb",""),"mcat",""),"magcs",""),"qaqc",""),"ccic",""),"cic",""),"csm",""),"ops",""),"pic",""),"self",""),"qa",""),"qc",""),"by",""),"sr",""))</f>
        <v>0</v>
      </c>
      <c r="BT218" s="61"/>
      <c r="BU218" s="61"/>
      <c r="BV218" s="61" t="n">
        <f aca="false">0</f>
        <v>0</v>
      </c>
      <c r="BW218" s="61"/>
      <c r="BX218" s="61"/>
      <c r="BY218" s="62" t="n">
        <f aca="false">Q218-T7EarlyD*24/24</f>
        <v>46283.4166666667</v>
      </c>
      <c r="BZ218" s="61" t="n">
        <f aca="false">IFERROR(IF(IF(TRIM(S218)="Link / file path",AND(LEN(TRIM(Z218))&gt;=5,SUMPRODUCT(--ISNUMBER(SEARCH({"http","www.","\\",":\",".pdf",".jpg",".jpeg",".png",".heic",".xls",".doc",".msg",".eml",".ppt",".txt",".zip"},Z218)))&gt;0),AND(ISERROR(FIND(" ",TRIM(Z218))),NOT(OR(LOWER(TRIM(Z218))=LOWER(Flights!$F$11),AND(LEFT(LOWER(TRIM(Z218)),2)="mh",(LEN(BN218)-LEN(SUBSTITUTE(BN218,"a","")))&lt;=2))),NOT(ISNUMBER(MATCH(LEFT(BN218,255),{"0000a","000a","00a","0000aa","000aa","00.00.0000","00/00/0000","00-00-0000","0000-00-00","00.00.00","00/00/00","00-00-00","0.00.0000","0/00/0000","0-00-0000"},0))),OR(AND((LEN(BN218)-LEN(SUBSTITUTE(BN218,"a","")))&gt;=1,(LEN(BN218)-LEN(SUBSTITUTE(BN218,"0","")))&gt;=2,SUMPRODUCT(--ISNUMBER(SEARCH({"a0","a-0","a_0","a/0","a.0","a#0","0a","0-a","0_a","0/a"},BN218)))&gt;0),AND((LEN(BN218)-LEN(SUBSTITUTE(BN218,"a","")))=0,(LEN(BN218)-LEN(SUBSTITUTE(BN218,"0","")))&gt;=5)))),1,0),0)</f>
        <v>0</v>
      </c>
    </row>
    <row r="219" customFormat="false" ht="39.75" hidden="false" customHeight="true" outlineLevel="0" collapsed="false">
      <c r="A219" s="57" t="s">
        <v>780</v>
      </c>
      <c r="B219" s="57" t="s">
        <v>235</v>
      </c>
      <c r="C219" s="57" t="str">
        <f aca="false">Flights!$F$11</f>
        <v>MH0003</v>
      </c>
      <c r="D219" s="58" t="n">
        <f aca="false">Flights!$D$11</f>
        <v>46304</v>
      </c>
      <c r="E219" s="57" t="str">
        <f aca="false">Flights!$G$11&amp;"-"&amp;Flights!$H$11</f>
        <v>LHR-KUL</v>
      </c>
      <c r="F219" s="57" t="str">
        <f aca="false">Flights!$K$11</f>
        <v>BC</v>
      </c>
      <c r="G219" s="57" t="s">
        <v>81</v>
      </c>
      <c r="H219" s="57" t="s">
        <v>378</v>
      </c>
      <c r="I219" s="57" t="s">
        <v>405</v>
      </c>
      <c r="J219" s="57" t="s">
        <v>406</v>
      </c>
      <c r="K219" s="67" t="s">
        <v>407</v>
      </c>
      <c r="L219" s="67" t="s">
        <v>382</v>
      </c>
      <c r="M219" s="67"/>
      <c r="N219" s="67" t="s">
        <v>383</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60"/>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open",IF(AND(NOT(OR(LEN(AZ219)&lt;15,ISNUMBER(MATCH(AZ219,L_Placeholder,0)))),BK219=0,NOT(OR(LEN(AU219)&lt;2,ISNUMBER(MATCH(AU219,L_Placeholder,0)))),NOT(OR(LEN(AX219)&lt;2,ISNUMBER(MATCH(AX219,L_Placeholder,0)))),TRIM(AE219)&lt;&gt;TRIM(T219)),"N/A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missing",IF(OR(OR(LEN(AU219)&lt;2,ISNUMBER(MATCH(AU219,L_Placeholder,0))),BR219&lt;3),"INVALID – PIC missing or not a named person (a role such as QA / CSM is not a name)",IF(OR(LEN(AV219)&lt;2,ISNUMBER(MATCH(AV219,L_Placeholder,0))),"INVALID – result / assessment missing",IF(OR(OR(LEN(AW219)&lt;3,ISNUMBER(MATCH(AW219,L_Placeholder,0))),SUMPRODUCT(--ISNUMBER(SEARCH(" "&amp;L_EvidencePhrase&amp;" ",BD219)))&gt;0,BI219=1),"INVALID – evidence missing, placeholder or not yet on file",IF(ISNA(MATCH(TRIM(S219),L_EvidenceType,0)),"INVALID – choose the evidence type from the list (column S)",IF(BL219=0,"INVALID – evidence ID must be the record's ID only (e.g. SF-2210, IMG_2231, 1045521), or a link / path for links",IF(OR(OR(LEN(AX219)&lt;2,ISNUMBER(MATCH(AX219,L_Placeholder,0))),BS219&lt;3),"INVALID – verifier missing or not a named person (a role such as QA / CSM is not a name)",IF(OR(AX219=AU219,AND(LEN(AU219)&gt;=4,ISNUMBER(SEARCH(AU219,AX219))),AND(LEN(AX219)&gt;=4,ISNUMBER(SEARCH(AX219,AU219)))),"INVALID – verifier must be a different, named person (not the PIC or a role)",IF(BH219=1,"INVALID – result not yet available (awaiting / TBC)",IF(BV219=1,"INVALID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future",IF(AND(ISNUMBER(BY219),AG219&lt;BY219),IF(H219="Physical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")))/(LEN(L_PendNeg)+1))+SUMPRODUCT((LEN(BC219)-LEN(SUBSTITUTE(BC219," "&amp;L_PendPrep&amp;" "," ")))/(LEN(L_PendPrep)+1)),1,0),1)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")))/(LEN(L_PendNeg)+1))+SUMPRODUCT((LEN(BE219)-LEN(SUBSTITUTE(BE219," "&amp;L_PendPrep&amp;" "," ")))/(LEN(L_PendPrep)+1)),1,0),1)</f>
        <v>0</v>
      </c>
      <c r="BK219" s="61" t="n">
        <f aca="false">IFERROR(IF(SUMPRODUCT((LEN(BF219)-LEN(SUBSTITUTE(BF219," "&amp;L_PendStrict&amp;" "," ")))/(LEN(L_PendStrict)+1))&gt;SUMPRODUCT((LEN(BF219)-LEN(SUBSTITUTE(BF219," "&amp;L_PendNeg&amp;" "," ")))/(LEN(L_PendNeg)+1)),1,0),1)</f>
        <v>0</v>
      </c>
      <c r="BL219" s="61" t="n">
        <f aca="false">IF(ISNA(MATCH(TRIM(S219),L_EvidenceType,0)),0,BZ219)</f>
        <v>0</v>
      </c>
      <c r="BM219" s="61" t="str">
        <f aca="false">SUBSTITUTE(SUBSTITUTE(SUBSTITUTE(SUBSTITUTE(SUBSTITUTE(SUBSTITUTE(SUBSTITUTE(SUBSTITUTE(SUBSTITUTE(LOWER(Z219&amp;""),"1","0"),"2","0"),"3","0"),"4","0"),"5","0"),"6","0"),"7","0"),"8","0"),"9","0")</f>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219,"jan",""),"feb",""),"mar",""),"apr",""),"may",""),"jun",""),"jul",""),"aug",""),"sep",""),"oct",""),"nov",""),"dec",""),"hrs",""),"hr",""),"lt",""),"utc",""),"am",""),"pm",""),"rev",""),"ver",""),"b","a"),"c","a"),"d","a"),"e","a"),"f","a"),"g","a"),"h","a"),"i","a"),"j","a"),"k","a"),"l","a"),"m","a"),"n","a"),"o","a"),"p","a"),"q","a"),"r","a"),"s","a"),"t","a"),"u","a"),"v","a"),"w","a"),"x","a"),"y","a"),"z","a")</f>
        <v/>
      </c>
      <c r="BO219" s="61" t="str">
        <f aca="false">SUBSTITUTE(SUBSTITUTE(SUBSTITUTE(SUBSTITUTE(SUBSTITUTE(SUBSTITUTE(SUBSTITUTE(SUBSTITUTE(SUBSTITUTE(LOWER(W219&amp;""),"1","0"),"2","0"),"3","0"),"4","0"),"5","0"),"6","0"),"7","0"),"8","0"),"9","0")</f>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c>
      <c r="BQ219" s="61" t="n">
        <f aca="false">IFERROR(IF(AND(ISERROR(SEARCH(" mh"," "&amp;LOWER(W219))),ISNA(MATCH(LEFT(TRIM(BP219),255),{"0000a","000a","00a","0000aa","000aa","00.00.0000","00/00/0000","00-00-0000","0000-00-00","00.00.00","00/00/00","00-00-00","0.00.0000","0/00/0000","0-00-0000"},0)),OR(SUMPRODUCT(--ISNUMBER(SEARCH({"a0","a-0","a_0","a/0","a.0","a#0","0a","0-a","0_a","0/a"},BP219)))&gt;0,ISNUMBER(SEARCH("000000",BP219)))),1,0),0)</f>
        <v>0</v>
      </c>
      <c r="BR2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219,"supervisor",""),"inspector",""),"controller",""),"executive",""),"catering",""),"manager",""),"officer",""),"caterer",""),"station",""),"captain",""),"verified",""),"verifier",""),"checked",""),"senior",""),"leader",""),"cabin",""),"staff",""),"crew",""),"team",""),"duty",""),"lead",""),"head",""),"chef",""),"pasb",""),"mcat",""),"magcs",""),"qaqc",""),"ccic",""),"cic",""),"csm",""),"ops",""),"pic",""),"self",""),"qa",""),"qc",""),"by",""),"sr",""))</f>
        <v>0</v>
      </c>
      <c r="BS2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219,"supervisor",""),"inspector",""),"controller",""),"executive",""),"catering",""),"manager",""),"officer",""),"caterer",""),"station",""),"captain",""),"verified",""),"verifier",""),"checked",""),"senior",""),"leader",""),"cabin",""),"staff",""),"crew",""),"team",""),"duty",""),"lead",""),"head",""),"chef",""),"pasb",""),"mcat",""),"magcs",""),"qaqc",""),"ccic",""),"cic",""),"csm",""),"ops",""),"pic",""),"self",""),"qa",""),"qc",""),"by",""),"sr",""))</f>
        <v>0</v>
      </c>
      <c r="BT219" s="61"/>
      <c r="BU219" s="61"/>
      <c r="BV219" s="61" t="n">
        <f aca="false">0</f>
        <v>0</v>
      </c>
      <c r="BW219" s="61"/>
      <c r="BX219" s="61"/>
      <c r="BY219" s="62" t="n">
        <f aca="false">Q219-T7EarlyD*24/24</f>
        <v>46283.4166666667</v>
      </c>
      <c r="BZ219" s="61" t="n">
        <f aca="false">IFERROR(IF(IF(TRIM(S219)="Link / file path",AND(LEN(TRIM(Z219))&gt;=5,SUMPRODUCT(--ISNUMBER(SEARCH({"http","www.","\\",":\",".pdf",".jpg",".jpeg",".png",".heic",".xls",".doc",".msg",".eml",".ppt",".txt",".zip"},Z219)))&gt;0),AND(ISERROR(FIND(" ",TRIM(Z219))),NOT(OR(LOWER(TRIM(Z219))=LOWER(Flights!$F$11),AND(LEFT(LOWER(TRIM(Z219)),2)="mh",(LEN(BN219)-LEN(SUBSTITUTE(BN219,"a","")))&lt;=2))),NOT(ISNUMBER(MATCH(LEFT(BN219,255),{"0000a","000a","00a","0000aa","000aa","00.00.0000","00/00/0000","00-00-0000","0000-00-00","00.00.00","00/00/00","00-00-00","0.00.0000","0/00/0000","0-00-0000"},0))),OR(AND((LEN(BN219)-LEN(SUBSTITUTE(BN219,"a","")))&gt;=1,(LEN(BN219)-LEN(SUBSTITUTE(BN219,"0","")))&gt;=2,SUMPRODUCT(--ISNUMBER(SEARCH({"a0","a-0","a_0","a/0","a.0","a#0","0a","0-a","0_a","0/a"},BN219)))&gt;0),AND((LEN(BN219)-LEN(SUBSTITUTE(BN219,"a","")))=0,(LEN(BN219)-LEN(SUBSTITUTE(BN219,"0","")))&gt;=5)))),1,0),0)</f>
        <v>0</v>
      </c>
    </row>
    <row r="220" customFormat="false" ht="39.75" hidden="false" customHeight="true" outlineLevel="0" collapsed="false">
      <c r="A220" s="57" t="s">
        <v>781</v>
      </c>
      <c r="B220" s="57" t="s">
        <v>235</v>
      </c>
      <c r="C220" s="57" t="str">
        <f aca="false">Flights!$F$11</f>
        <v>MH0003</v>
      </c>
      <c r="D220" s="58" t="n">
        <f aca="false">Flights!$D$11</f>
        <v>46304</v>
      </c>
      <c r="E220" s="57" t="str">
        <f aca="false">Flights!$G$11&amp;"-"&amp;Flights!$H$11</f>
        <v>LHR-KUL</v>
      </c>
      <c r="F220" s="57" t="str">
        <f aca="false">Flights!$K$11</f>
        <v>BC</v>
      </c>
      <c r="G220" s="57" t="s">
        <v>81</v>
      </c>
      <c r="H220" s="57" t="s">
        <v>378</v>
      </c>
      <c r="I220" s="57" t="s">
        <v>405</v>
      </c>
      <c r="J220" s="57" t="s">
        <v>409</v>
      </c>
      <c r="K220" s="67" t="s">
        <v>407</v>
      </c>
      <c r="L220" s="67" t="s">
        <v>382</v>
      </c>
      <c r="M220" s="67"/>
      <c r="N220" s="67" t="s">
        <v>383</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60"/>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open",IF(AND(NOT(OR(LEN(AZ220)&lt;15,ISNUMBER(MATCH(AZ220,L_Placeholder,0)))),BK220=0,NOT(OR(LEN(AU220)&lt;2,ISNUMBER(MATCH(AU220,L_Placeholder,0)))),NOT(OR(LEN(AX220)&lt;2,ISNUMBER(MATCH(AX220,L_Placeholder,0)))),TRIM(AE220)&lt;&gt;TRIM(T220)),"N/A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missing",IF(OR(OR(LEN(AU220)&lt;2,ISNUMBER(MATCH(AU220,L_Placeholder,0))),BR220&lt;3),"INVALID – PIC missing or not a named person (a role such as QA / CSM is not a name)",IF(OR(LEN(AV220)&lt;2,ISNUMBER(MATCH(AV220,L_Placeholder,0))),"INVALID – result / assessment missing",IF(OR(OR(LEN(AW220)&lt;3,ISNUMBER(MATCH(AW220,L_Placeholder,0))),SUMPRODUCT(--ISNUMBER(SEARCH(" "&amp;L_EvidencePhrase&amp;" ",BD220)))&gt;0,BI220=1),"INVALID – evidence missing, placeholder or not yet on file",IF(ISNA(MATCH(TRIM(S220),L_EvidenceType,0)),"INVALID – choose the evidence type from the list (column S)",IF(BL220=0,"INVALID – evidence ID must be the record's ID only (e.g. SF-2210, IMG_2231, 1045521), or a link / path for links",IF(OR(OR(LEN(AX220)&lt;2,ISNUMBER(MATCH(AX220,L_Placeholder,0))),BS220&lt;3),"INVALID – verifier missing or not a named person (a role such as QA / CSM is not a name)",IF(OR(AX220=AU220,AND(LEN(AU220)&gt;=4,ISNUMBER(SEARCH(AU220,AX220))),AND(LEN(AX220)&gt;=4,ISNUMBER(SEARCH(AX220,AU220)))),"INVALID – verifier must be a different, named person (not the PIC or a role)",IF(BH220=1,"INVALID – result not yet available (awaiting / TBC)",IF(BV220=1,"INVALID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future",IF(AND(ISNUMBER(BY220),AG220&lt;BY220),IF(H220="Physical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")))/(LEN(L_PendNeg)+1))+SUMPRODUCT((LEN(BC220)-LEN(SUBSTITUTE(BC220," "&amp;L_PendPrep&amp;" "," ")))/(LEN(L_PendPrep)+1)),1,0),1)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")))/(LEN(L_PendNeg)+1))+SUMPRODUCT((LEN(BE220)-LEN(SUBSTITUTE(BE220," "&amp;L_PendPrep&amp;" "," ")))/(LEN(L_PendPrep)+1)),1,0),1)</f>
        <v>0</v>
      </c>
      <c r="BK220" s="61" t="n">
        <f aca="false">IFERROR(IF(SUMPRODUCT((LEN(BF220)-LEN(SUBSTITUTE(BF220," "&amp;L_PendStrict&amp;" "," ")))/(LEN(L_PendStrict)+1))&gt;SUMPRODUCT((LEN(BF220)-LEN(SUBSTITUTE(BF220," "&amp;L_PendNeg&amp;" "," ")))/(LEN(L_PendNeg)+1)),1,0),1)</f>
        <v>0</v>
      </c>
      <c r="BL220" s="61" t="n">
        <f aca="false">IF(ISNA(MATCH(TRIM(S220),L_EvidenceType,0)),0,BZ220)</f>
        <v>0</v>
      </c>
      <c r="BM220" s="61" t="str">
        <f aca="false">SUBSTITUTE(SUBSTITUTE(SUBSTITUTE(SUBSTITUTE(SUBSTITUTE(SUBSTITUTE(SUBSTITUTE(SUBSTITUTE(SUBSTITUTE(LOWER(Z220&amp;""),"1","0"),"2","0"),"3","0"),"4","0"),"5","0"),"6","0"),"7","0"),"8","0"),"9","0")</f>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220,"jan",""),"feb",""),"mar",""),"apr",""),"may",""),"jun",""),"jul",""),"aug",""),"sep",""),"oct",""),"nov",""),"dec",""),"hrs",""),"hr",""),"lt",""),"utc",""),"am",""),"pm",""),"rev",""),"ver",""),"b","a"),"c","a"),"d","a"),"e","a"),"f","a"),"g","a"),"h","a"),"i","a"),"j","a"),"k","a"),"l","a"),"m","a"),"n","a"),"o","a"),"p","a"),"q","a"),"r","a"),"s","a"),"t","a"),"u","a"),"v","a"),"w","a"),"x","a"),"y","a"),"z","a")</f>
        <v/>
      </c>
      <c r="BO220" s="61" t="str">
        <f aca="false">SUBSTITUTE(SUBSTITUTE(SUBSTITUTE(SUBSTITUTE(SUBSTITUTE(SUBSTITUTE(SUBSTITUTE(SUBSTITUTE(SUBSTITUTE(LOWER(W220&amp;""),"1","0"),"2","0"),"3","0"),"4","0"),"5","0"),"6","0"),"7","0"),"8","0"),"9","0")</f>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c>
      <c r="BQ220" s="61" t="n">
        <f aca="false">IFERROR(IF(AND(ISERROR(SEARCH(" mh"," "&amp;LOWER(W220))),ISNA(MATCH(LEFT(TRIM(BP220),255),{"0000a","000a","00a","0000aa","000aa","00.00.0000","00/00/0000","00-00-0000","0000-00-00","00.00.00","00/00/00","00-00-00","0.00.0000","0/00/0000","0-00-0000"},0)),OR(SUMPRODUCT(--ISNUMBER(SEARCH({"a0","a-0","a_0","a/0","a.0","a#0","0a","0-a","0_a","0/a"},BP220)))&gt;0,ISNUMBER(SEARCH("000000",BP220)))),1,0),0)</f>
        <v>0</v>
      </c>
      <c r="BR2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220,"supervisor",""),"inspector",""),"controller",""),"executive",""),"catering",""),"manager",""),"officer",""),"caterer",""),"station",""),"captain",""),"verified",""),"verifier",""),"checked",""),"senior",""),"leader",""),"cabin",""),"staff",""),"crew",""),"team",""),"duty",""),"lead",""),"head",""),"chef",""),"pasb",""),"mcat",""),"magcs",""),"qaqc",""),"ccic",""),"cic",""),"csm",""),"ops",""),"pic",""),"self",""),"qa",""),"qc",""),"by",""),"sr",""))</f>
        <v>0</v>
      </c>
      <c r="BS2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220,"supervisor",""),"inspector",""),"controller",""),"executive",""),"catering",""),"manager",""),"officer",""),"caterer",""),"station",""),"captain",""),"verified",""),"verifier",""),"checked",""),"senior",""),"leader",""),"cabin",""),"staff",""),"crew",""),"team",""),"duty",""),"lead",""),"head",""),"chef",""),"pasb",""),"mcat",""),"magcs",""),"qaqc",""),"ccic",""),"cic",""),"csm",""),"ops",""),"pic",""),"self",""),"qa",""),"qc",""),"by",""),"sr",""))</f>
        <v>0</v>
      </c>
      <c r="BT220" s="61"/>
      <c r="BU220" s="61"/>
      <c r="BV220" s="61" t="n">
        <f aca="false">0</f>
        <v>0</v>
      </c>
      <c r="BW220" s="61"/>
      <c r="BX220" s="61"/>
      <c r="BY220" s="62" t="n">
        <f aca="false">Q220-T7EarlyD*24/24</f>
        <v>46283.4166666667</v>
      </c>
      <c r="BZ220" s="61" t="n">
        <f aca="false">IFERROR(IF(IF(TRIM(S220)="Link / file path",AND(LEN(TRIM(Z220))&gt;=5,SUMPRODUCT(--ISNUMBER(SEARCH({"http","www.","\\",":\",".pdf",".jpg",".jpeg",".png",".heic",".xls",".doc",".msg",".eml",".ppt",".txt",".zip"},Z220)))&gt;0),AND(ISERROR(FIND(" ",TRIM(Z220))),NOT(OR(LOWER(TRIM(Z220))=LOWER(Flights!$F$11),AND(LEFT(LOWER(TRIM(Z220)),2)="mh",(LEN(BN220)-LEN(SUBSTITUTE(BN220,"a","")))&lt;=2))),NOT(ISNUMBER(MATCH(LEFT(BN220,255),{"0000a","000a","00a","0000aa","000aa","00.00.0000","00/00/0000","00-00-0000","0000-00-00","00.00.00","00/00/00","00-00-00","0.00.0000","0/00/0000","0-00-0000"},0))),OR(AND((LEN(BN220)-LEN(SUBSTITUTE(BN220,"a","")))&gt;=1,(LEN(BN220)-LEN(SUBSTITUTE(BN220,"0","")))&gt;=2,SUMPRODUCT(--ISNUMBER(SEARCH({"a0","a-0","a_0","a/0","a.0","a#0","0a","0-a","0_a","0/a"},BN220)))&gt;0),AND((LEN(BN220)-LEN(SUBSTITUTE(BN220,"a","")))=0,(LEN(BN220)-LEN(SUBSTITUTE(BN220,"0","")))&gt;=5)))),1,0),0)</f>
        <v>0</v>
      </c>
    </row>
    <row r="221" customFormat="false" ht="39.75" hidden="false" customHeight="true" outlineLevel="0" collapsed="false">
      <c r="A221" s="57" t="s">
        <v>782</v>
      </c>
      <c r="B221" s="57" t="s">
        <v>235</v>
      </c>
      <c r="C221" s="57" t="str">
        <f aca="false">Flights!$F$11</f>
        <v>MH0003</v>
      </c>
      <c r="D221" s="58" t="n">
        <f aca="false">Flights!$D$11</f>
        <v>46304</v>
      </c>
      <c r="E221" s="57" t="str">
        <f aca="false">Flights!$G$11&amp;"-"&amp;Flights!$H$11</f>
        <v>LHR-KUL</v>
      </c>
      <c r="F221" s="57" t="str">
        <f aca="false">Flights!$K$11</f>
        <v>BC</v>
      </c>
      <c r="G221" s="57" t="s">
        <v>81</v>
      </c>
      <c r="H221" s="57" t="s">
        <v>378</v>
      </c>
      <c r="I221" s="57" t="s">
        <v>411</v>
      </c>
      <c r="J221" s="57" t="s">
        <v>412</v>
      </c>
      <c r="K221" s="67" t="s">
        <v>413</v>
      </c>
      <c r="L221" s="67" t="s">
        <v>414</v>
      </c>
      <c r="M221" s="67"/>
      <c r="N221" s="67" t="s">
        <v>383</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60"/>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open",IF(AND(NOT(OR(LEN(AZ221)&lt;15,ISNUMBER(MATCH(AZ221,L_Placeholder,0)))),BK221=0,NOT(OR(LEN(AU221)&lt;2,ISNUMBER(MATCH(AU221,L_Placeholder,0)))),NOT(OR(LEN(AX221)&lt;2,ISNUMBER(MATCH(AX221,L_Placeholder,0)))),TRIM(AE221)&lt;&gt;TRIM(T221)),"N/A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missing",IF(OR(OR(LEN(AU221)&lt;2,ISNUMBER(MATCH(AU221,L_Placeholder,0))),BR221&lt;3),"INVALID – PIC missing or not a named person (a role such as QA / CSM is not a name)",IF(OR(LEN(AV221)&lt;2,ISNUMBER(MATCH(AV221,L_Placeholder,0))),"INVALID – result / assessment missing",IF(OR(OR(LEN(AW221)&lt;3,ISNUMBER(MATCH(AW221,L_Placeholder,0))),SUMPRODUCT(--ISNUMBER(SEARCH(" "&amp;L_EvidencePhrase&amp;" ",BD221)))&gt;0,BI221=1),"INVALID – evidence missing, placeholder or not yet on file",IF(ISNA(MATCH(TRIM(S221),L_EvidenceType,0)),"INVALID – choose the evidence type from the list (column S)",IF(BL221=0,"INVALID – evidence ID must be the record's ID only (e.g. SF-2210, IMG_2231, 1045521), or a link / path for links",IF(OR(OR(LEN(AX221)&lt;2,ISNUMBER(MATCH(AX221,L_Placeholder,0))),BS221&lt;3),"INVALID – verifier missing or not a named person (a role such as QA / CSM is not a name)",IF(OR(AX221=AU221,AND(LEN(AU221)&gt;=4,ISNUMBER(SEARCH(AU221,AX221))),AND(LEN(AX221)&gt;=4,ISNUMBER(SEARCH(AX221,AU221)))),"INVALID – verifier must be a different, named person (not the PIC or a role)",IF(BH221=1,"INVALID – result not yet available (awaiting / TBC)",IF(BV221=1,"INVALID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future",IF(AND(ISNUMBER(BY221),AG221&lt;BY221),IF(H221="Physical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")))/(LEN(L_PendNeg)+1))+SUMPRODUCT((LEN(BC221)-LEN(SUBSTITUTE(BC221," "&amp;L_PendPrep&amp;" "," ")))/(LEN(L_PendPrep)+1)),1,0),1)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")))/(LEN(L_PendNeg)+1))+SUMPRODUCT((LEN(BE221)-LEN(SUBSTITUTE(BE221," "&amp;L_PendPrep&amp;" "," ")))/(LEN(L_PendPrep)+1)),1,0),1)</f>
        <v>0</v>
      </c>
      <c r="BK221" s="61" t="n">
        <f aca="false">IFERROR(IF(SUMPRODUCT((LEN(BF221)-LEN(SUBSTITUTE(BF221," "&amp;L_PendStrict&amp;" "," ")))/(LEN(L_PendStrict)+1))&gt;SUMPRODUCT((LEN(BF221)-LEN(SUBSTITUTE(BF221," "&amp;L_PendNeg&amp;" "," ")))/(LEN(L_PendNeg)+1)),1,0),1)</f>
        <v>0</v>
      </c>
      <c r="BL221" s="61" t="n">
        <f aca="false">IF(ISNA(MATCH(TRIM(S221),L_EvidenceType,0)),0,BZ221)</f>
        <v>0</v>
      </c>
      <c r="BM221" s="61" t="str">
        <f aca="false">SUBSTITUTE(SUBSTITUTE(SUBSTITUTE(SUBSTITUTE(SUBSTITUTE(SUBSTITUTE(SUBSTITUTE(SUBSTITUTE(SUBSTITUTE(LOWER(Z221&amp;""),"1","0"),"2","0"),"3","0"),"4","0"),"5","0"),"6","0"),"7","0"),"8","0"),"9","0")</f>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221,"jan",""),"feb",""),"mar",""),"apr",""),"may",""),"jun",""),"jul",""),"aug",""),"sep",""),"oct",""),"nov",""),"dec",""),"hrs",""),"hr",""),"lt",""),"utc",""),"am",""),"pm",""),"rev",""),"ver",""),"b","a"),"c","a"),"d","a"),"e","a"),"f","a"),"g","a"),"h","a"),"i","a"),"j","a"),"k","a"),"l","a"),"m","a"),"n","a"),"o","a"),"p","a"),"q","a"),"r","a"),"s","a"),"t","a"),"u","a"),"v","a"),"w","a"),"x","a"),"y","a"),"z","a")</f>
        <v/>
      </c>
      <c r="BO221" s="61" t="str">
        <f aca="false">SUBSTITUTE(SUBSTITUTE(SUBSTITUTE(SUBSTITUTE(SUBSTITUTE(SUBSTITUTE(SUBSTITUTE(SUBSTITUTE(SUBSTITUTE(LOWER(W221&amp;""),"1","0"),"2","0"),"3","0"),"4","0"),"5","0"),"6","0"),"7","0"),"8","0"),"9","0")</f>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c>
      <c r="BQ221" s="61" t="n">
        <f aca="false">IFERROR(IF(AND(ISERROR(SEARCH(" mh"," "&amp;LOWER(W221))),ISNA(MATCH(LEFT(TRIM(BP221),255),{"0000a","000a","00a","0000aa","000aa","00.00.0000","00/00/0000","00-00-0000","0000-00-00","00.00.00","00/00/00","00-00-00","0.00.0000","0/00/0000","0-00-0000"},0)),OR(SUMPRODUCT(--ISNUMBER(SEARCH({"a0","a-0","a_0","a/0","a.0","a#0","0a","0-a","0_a","0/a"},BP221)))&gt;0,ISNUMBER(SEARCH("000000",BP221)))),1,0),0)</f>
        <v>0</v>
      </c>
      <c r="BR2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221,"supervisor",""),"inspector",""),"controller",""),"executive",""),"catering",""),"manager",""),"officer",""),"caterer",""),"station",""),"captain",""),"verified",""),"verifier",""),"checked",""),"senior",""),"leader",""),"cabin",""),"staff",""),"crew",""),"team",""),"duty",""),"lead",""),"head",""),"chef",""),"pasb",""),"mcat",""),"magcs",""),"qaqc",""),"ccic",""),"cic",""),"csm",""),"ops",""),"pic",""),"self",""),"qa",""),"qc",""),"by",""),"sr",""))</f>
        <v>0</v>
      </c>
      <c r="BS2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221,"supervisor",""),"inspector",""),"controller",""),"executive",""),"catering",""),"manager",""),"officer",""),"caterer",""),"station",""),"captain",""),"verified",""),"verifier",""),"checked",""),"senior",""),"leader",""),"cabin",""),"staff",""),"crew",""),"team",""),"duty",""),"lead",""),"head",""),"chef",""),"pasb",""),"mcat",""),"magcs",""),"qaqc",""),"ccic",""),"cic",""),"csm",""),"ops",""),"pic",""),"self",""),"qa",""),"qc",""),"by",""),"sr",""))</f>
        <v>0</v>
      </c>
      <c r="BT221" s="61"/>
      <c r="BU221" s="61"/>
      <c r="BV221" s="61" t="n">
        <f aca="false">0</f>
        <v>0</v>
      </c>
      <c r="BW221" s="61"/>
      <c r="BX221" s="61"/>
      <c r="BY221" s="62" t="n">
        <f aca="false">Q221-T7EarlyD*24/24</f>
        <v>46283.4166666667</v>
      </c>
      <c r="BZ221" s="61" t="n">
        <f aca="false">IFERROR(IF(IF(TRIM(S221)="Link / file path",AND(LEN(TRIM(Z221))&gt;=5,SUMPRODUCT(--ISNUMBER(SEARCH({"http","www.","\\",":\",".pdf",".jpg",".jpeg",".png",".heic",".xls",".doc",".msg",".eml",".ppt",".txt",".zip"},Z221)))&gt;0),AND(ISERROR(FIND(" ",TRIM(Z221))),NOT(OR(LOWER(TRIM(Z221))=LOWER(Flights!$F$11),AND(LEFT(LOWER(TRIM(Z221)),2)="mh",(LEN(BN221)-LEN(SUBSTITUTE(BN221,"a","")))&lt;=2))),NOT(ISNUMBER(MATCH(LEFT(BN221,255),{"0000a","000a","00a","0000aa","000aa","00.00.0000","00/00/0000","00-00-0000","0000-00-00","00.00.00","00/00/00","00-00-00","0.00.0000","0/00/0000","0-00-0000"},0))),OR(AND((LEN(BN221)-LEN(SUBSTITUTE(BN221,"a","")))&gt;=1,(LEN(BN221)-LEN(SUBSTITUTE(BN221,"0","")))&gt;=2,SUMPRODUCT(--ISNUMBER(SEARCH({"a0","a-0","a_0","a/0","a.0","a#0","0a","0-a","0_a","0/a"},BN221)))&gt;0),AND((LEN(BN221)-LEN(SUBSTITUTE(BN221,"a","")))=0,(LEN(BN221)-LEN(SUBSTITUTE(BN221,"0","")))&gt;=5)))),1,0),0)</f>
        <v>0</v>
      </c>
    </row>
    <row r="222" customFormat="false" ht="91.5" hidden="false" customHeight="true" outlineLevel="0" collapsed="false">
      <c r="A222" s="57" t="s">
        <v>783</v>
      </c>
      <c r="B222" s="57" t="s">
        <v>235</v>
      </c>
      <c r="C222" s="57" t="str">
        <f aca="false">Flights!$F$11</f>
        <v>MH0003</v>
      </c>
      <c r="D222" s="58" t="n">
        <f aca="false">Flights!$D$11</f>
        <v>46304</v>
      </c>
      <c r="E222" s="57" t="str">
        <f aca="false">Flights!$G$11&amp;"-"&amp;Flights!$H$11</f>
        <v>LHR-KUL</v>
      </c>
      <c r="F222" s="57" t="str">
        <f aca="false">Flights!$K$11</f>
        <v>BC</v>
      </c>
      <c r="G222" s="57" t="s">
        <v>81</v>
      </c>
      <c r="H222" s="57" t="s">
        <v>378</v>
      </c>
      <c r="I222" s="57" t="s">
        <v>411</v>
      </c>
      <c r="J222" s="57" t="s">
        <v>784</v>
      </c>
      <c r="K222" s="67" t="s">
        <v>785</v>
      </c>
      <c r="L222" s="67" t="s">
        <v>674</v>
      </c>
      <c r="M222" s="67"/>
      <c r="N222" s="67" t="s">
        <v>444</v>
      </c>
      <c r="O222" s="67" t="s">
        <v>786</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60"/>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open",IF(AND(NOT(OR(LEN(AZ222)&lt;15,ISNUMBER(MATCH(AZ222,L_Placeholder,0)))),BK222=0,NOT(OR(LEN(AU222)&lt;2,ISNUMBER(MATCH(AU222,L_Placeholder,0)))),NOT(OR(LEN(AX222)&lt;2,ISNUMBER(MATCH(AX222,L_Placeholder,0)))),TRIM(AE222)&lt;&gt;TRIM(T222)),"N/A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missing",IF(OR(OR(LEN(AU222)&lt;2,ISNUMBER(MATCH(AU222,L_Placeholder,0))),BR222&lt;3),"INVALID – PIC missing or not a named person (a role such as QA / CSM is not a name)",IF(OR(LEN(AV222)&lt;2,ISNUMBER(MATCH(AV222,L_Placeholder,0))),"INVALID – result / assessment missing",IF(OR(OR(LEN(AW222)&lt;3,ISNUMBER(MATCH(AW222,L_Placeholder,0))),SUMPRODUCT(--ISNUMBER(SEARCH(" "&amp;L_EvidencePhrase&amp;" ",BD222)))&gt;0,BI222=1),"INVALID – evidence missing, placeholder or not yet on file",IF(ISNA(MATCH(TRIM(S222),L_EvidenceType,0)),"INVALID – choose the evidence type from the list (column S)",IF(BL222=0,"INVALID – evidence ID must be the record's ID only (e.g. SF-2210, IMG_2231, 1045521), or a link / path for links",IF(OR(OR(LEN(AX222)&lt;2,ISNUMBER(MATCH(AX222,L_Placeholder,0))),BS222&lt;3),"INVALID – verifier missing or not a named person (a role such as QA / CSM is not a name)",IF(OR(AX222=AU222,AND(LEN(AU222)&gt;=4,ISNUMBER(SEARCH(AU222,AX222))),AND(LEN(AX222)&gt;=4,ISNUMBER(SEARCH(AX222,AU222)))),"INVALID – verifier must be a different, named person (not the PIC or a role)",IF(BH222=1,"INVALID – result not yet available (awaiting / TBC)",IF(BV222=1,"INVALID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future",IF(AND(ISNUMBER(BY222),AG222&lt;BY222),IF(H222="Physical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")))/(LEN(L_PendNeg)+1))+SUMPRODUCT((LEN(BC222)-LEN(SUBSTITUTE(BC222," "&amp;L_PendPrep&amp;" "," ")))/(LEN(L_PendPrep)+1)),1,0),1)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")))/(LEN(L_PendNeg)+1))+SUMPRODUCT((LEN(BE222)-LEN(SUBSTITUTE(BE222," "&amp;L_PendPrep&amp;" "," ")))/(LEN(L_PendPrep)+1)),1,0),1)</f>
        <v>0</v>
      </c>
      <c r="BK222" s="61" t="n">
        <f aca="false">IFERROR(IF(SUMPRODUCT((LEN(BF222)-LEN(SUBSTITUTE(BF222," "&amp;L_PendStrict&amp;" "," ")))/(LEN(L_PendStrict)+1))&gt;SUMPRODUCT((LEN(BF222)-LEN(SUBSTITUTE(BF222," "&amp;L_PendNeg&amp;" "," ")))/(LEN(L_PendNeg)+1)),1,0),1)</f>
        <v>0</v>
      </c>
      <c r="BL222" s="61" t="n">
        <f aca="false">IF(ISNA(MATCH(TRIM(S222),L_EvidenceType,0)),0,BZ222)</f>
        <v>0</v>
      </c>
      <c r="BM222" s="61" t="str">
        <f aca="false">SUBSTITUTE(SUBSTITUTE(SUBSTITUTE(SUBSTITUTE(SUBSTITUTE(SUBSTITUTE(SUBSTITUTE(SUBSTITUTE(SUBSTITUTE(LOWER(Z222&amp;""),"1","0"),"2","0"),"3","0"),"4","0"),"5","0"),"6","0"),"7","0"),"8","0"),"9","0")</f>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222,"jan",""),"feb",""),"mar",""),"apr",""),"may",""),"jun",""),"jul",""),"aug",""),"sep",""),"oct",""),"nov",""),"dec",""),"hrs",""),"hr",""),"lt",""),"utc",""),"am",""),"pm",""),"rev",""),"ver",""),"b","a"),"c","a"),"d","a"),"e","a"),"f","a"),"g","a"),"h","a"),"i","a"),"j","a"),"k","a"),"l","a"),"m","a"),"n","a"),"o","a"),"p","a"),"q","a"),"r","a"),"s","a"),"t","a"),"u","a"),"v","a"),"w","a"),"x","a"),"y","a"),"z","a")</f>
        <v/>
      </c>
      <c r="BO222" s="61" t="str">
        <f aca="false">SUBSTITUTE(SUBSTITUTE(SUBSTITUTE(SUBSTITUTE(SUBSTITUTE(SUBSTITUTE(SUBSTITUTE(SUBSTITUTE(SUBSTITUTE(LOWER(W222&amp;""),"1","0"),"2","0"),"3","0"),"4","0"),"5","0"),"6","0"),"7","0"),"8","0"),"9","0")</f>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c>
      <c r="BQ222" s="61" t="n">
        <f aca="false">IFERROR(IF(AND(ISERROR(SEARCH(" mh"," "&amp;LOWER(W222))),ISNA(MATCH(LEFT(TRIM(BP222),255),{"0000a","000a","00a","0000aa","000aa","00.00.0000","00/00/0000","00-00-0000","0000-00-00","00.00.00","00/00/00","00-00-00","0.00.0000","0/00/0000","0-00-0000"},0)),OR(SUMPRODUCT(--ISNUMBER(SEARCH({"a0","a-0","a_0","a/0","a.0","a#0","0a","0-a","0_a","0/a"},BP222)))&gt;0,ISNUMBER(SEARCH("000000",BP222)))),1,0),0)</f>
        <v>0</v>
      </c>
      <c r="BR2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222,"supervisor",""),"inspector",""),"controller",""),"executive",""),"catering",""),"manager",""),"officer",""),"caterer",""),"station",""),"captain",""),"verified",""),"verifier",""),"checked",""),"senior",""),"leader",""),"cabin",""),"staff",""),"crew",""),"team",""),"duty",""),"lead",""),"head",""),"chef",""),"pasb",""),"mcat",""),"magcs",""),"qaqc",""),"ccic",""),"cic",""),"csm",""),"ops",""),"pic",""),"self",""),"qa",""),"qc",""),"by",""),"sr",""))</f>
        <v>0</v>
      </c>
      <c r="BS2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222,"supervisor",""),"inspector",""),"controller",""),"executive",""),"catering",""),"manager",""),"officer",""),"caterer",""),"station",""),"captain",""),"verified",""),"verifier",""),"checked",""),"senior",""),"leader",""),"cabin",""),"staff",""),"crew",""),"team",""),"duty",""),"lead",""),"head",""),"chef",""),"pasb",""),"mcat",""),"magcs",""),"qaqc",""),"ccic",""),"cic",""),"csm",""),"ops",""),"pic",""),"self",""),"qa",""),"qc",""),"by",""),"sr",""))</f>
        <v>0</v>
      </c>
      <c r="BT222" s="61"/>
      <c r="BU222" s="61"/>
      <c r="BV222" s="61" t="n">
        <f aca="false">0</f>
        <v>0</v>
      </c>
      <c r="BW222" s="61"/>
      <c r="BX222" s="61"/>
      <c r="BY222" s="62" t="n">
        <f aca="false">Q222-T7EarlyD*24/24</f>
        <v>46283.4166666667</v>
      </c>
      <c r="BZ222" s="61" t="n">
        <f aca="false">IFERROR(IF(IF(TRIM(S222)="Link / file path",AND(LEN(TRIM(Z222))&gt;=5,SUMPRODUCT(--ISNUMBER(SEARCH({"http","www.","\\",":\",".pdf",".jpg",".jpeg",".png",".heic",".xls",".doc",".msg",".eml",".ppt",".txt",".zip"},Z222)))&gt;0),AND(ISERROR(FIND(" ",TRIM(Z222))),NOT(OR(LOWER(TRIM(Z222))=LOWER(Flights!$F$11),AND(LEFT(LOWER(TRIM(Z222)),2)="mh",(LEN(BN222)-LEN(SUBSTITUTE(BN222,"a","")))&lt;=2))),NOT(ISNUMBER(MATCH(LEFT(BN222,255),{"0000a","000a","00a","0000aa","000aa","00.00.0000","00/00/0000","00-00-0000","0000-00-00","00.00.00","00/00/00","00-00-00","0.00.0000","0/00/0000","0-00-0000"},0))),OR(AND((LEN(BN222)-LEN(SUBSTITUTE(BN222,"a","")))&gt;=1,(LEN(BN222)-LEN(SUBSTITUTE(BN222,"0","")))&gt;=2,SUMPRODUCT(--ISNUMBER(SEARCH({"a0","a-0","a_0","a/0","a.0","a#0","0a","0-a","0_a","0/a"},BN222)))&gt;0),AND((LEN(BN222)-LEN(SUBSTITUTE(BN222,"a","")))=0,(LEN(BN222)-LEN(SUBSTITUTE(BN222,"0","")))&gt;=5)))),1,0),0)</f>
        <v>0</v>
      </c>
    </row>
    <row r="223" customFormat="false" ht="39.75" hidden="false" customHeight="true" outlineLevel="0" collapsed="false">
      <c r="A223" s="57" t="s">
        <v>787</v>
      </c>
      <c r="B223" s="57" t="s">
        <v>235</v>
      </c>
      <c r="C223" s="57" t="str">
        <f aca="false">Flights!$F$11</f>
        <v>MH0003</v>
      </c>
      <c r="D223" s="58" t="n">
        <f aca="false">Flights!$D$11</f>
        <v>46304</v>
      </c>
      <c r="E223" s="57" t="str">
        <f aca="false">Flights!$G$11&amp;"-"&amp;Flights!$H$11</f>
        <v>LHR-KUL</v>
      </c>
      <c r="F223" s="57" t="str">
        <f aca="false">Flights!$K$11</f>
        <v>BC</v>
      </c>
      <c r="G223" s="57" t="s">
        <v>83</v>
      </c>
      <c r="H223" s="57" t="s">
        <v>378</v>
      </c>
      <c r="I223" s="57" t="s">
        <v>379</v>
      </c>
      <c r="J223" s="57" t="s">
        <v>416</v>
      </c>
      <c r="K223" s="67" t="s">
        <v>417</v>
      </c>
      <c r="L223" s="67" t="s">
        <v>418</v>
      </c>
      <c r="M223" s="67"/>
      <c r="N223" s="67" t="s">
        <v>383</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60"/>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open",IF(AND(NOT(OR(LEN(AZ223)&lt;15,ISNUMBER(MATCH(AZ223,L_Placeholder,0)))),BK223=0,NOT(OR(LEN(AU223)&lt;2,ISNUMBER(MATCH(AU223,L_Placeholder,0)))),NOT(OR(LEN(AX223)&lt;2,ISNUMBER(MATCH(AX223,L_Placeholder,0)))),TRIM(AE223)&lt;&gt;TRIM(T223)),"N/A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missing",IF(OR(OR(LEN(AU223)&lt;2,ISNUMBER(MATCH(AU223,L_Placeholder,0))),BR223&lt;3),"INVALID – PIC missing or not a named person (a role such as QA / CSM is not a name)",IF(OR(LEN(AV223)&lt;2,ISNUMBER(MATCH(AV223,L_Placeholder,0))),"INVALID – result / assessment missing",IF(OR(OR(LEN(AW223)&lt;3,ISNUMBER(MATCH(AW223,L_Placeholder,0))),SUMPRODUCT(--ISNUMBER(SEARCH(" "&amp;L_EvidencePhrase&amp;" ",BD223)))&gt;0,BI223=1),"INVALID – evidence missing, placeholder or not yet on file",IF(ISNA(MATCH(TRIM(S223),L_EvidenceType,0)),"INVALID – choose the evidence type from the list (column S)",IF(BL223=0,"INVALID – evidence ID must be the record's ID only (e.g. SF-2210, IMG_2231, 1045521), or a link / path for links",IF(OR(OR(LEN(AX223)&lt;2,ISNUMBER(MATCH(AX223,L_Placeholder,0))),BS223&lt;3),"INVALID – verifier missing or not a named person (a role such as QA / CSM is not a name)",IF(OR(AX223=AU223,AND(LEN(AU223)&gt;=4,ISNUMBER(SEARCH(AU223,AX223))),AND(LEN(AX223)&gt;=4,ISNUMBER(SEARCH(AX223,AU223)))),"INVALID – verifier must be a different, named person (not the PIC or a role)",IF(BH223=1,"INVALID – result not yet available (awaiting / TBC)",IF(BV223=1,"INVALID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future",IF(AND(ISNUMBER(BY223),AG223&lt;BY223),IF(H223="Physical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")))/(LEN(L_PendNeg)+1))+SUMPRODUCT((LEN(BC223)-LEN(SUBSTITUTE(BC223," "&amp;L_PendPrep&amp;" "," ")))/(LEN(L_PendPrep)+1)),1,0),1)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")))/(LEN(L_PendNeg)+1))+SUMPRODUCT((LEN(BE223)-LEN(SUBSTITUTE(BE223," "&amp;L_PendPrep&amp;" "," ")))/(LEN(L_PendPrep)+1)),1,0),1)</f>
        <v>0</v>
      </c>
      <c r="BK223" s="61" t="n">
        <f aca="false">IFERROR(IF(SUMPRODUCT((LEN(BF223)-LEN(SUBSTITUTE(BF223," "&amp;L_PendStrict&amp;" "," ")))/(LEN(L_PendStrict)+1))&gt;SUMPRODUCT((LEN(BF223)-LEN(SUBSTITUTE(BF223," "&amp;L_PendNeg&amp;" "," ")))/(LEN(L_PendNeg)+1)),1,0),1)</f>
        <v>0</v>
      </c>
      <c r="BL223" s="61" t="n">
        <f aca="false">IF(ISNA(MATCH(TRIM(S223),L_EvidenceType,0)),0,BZ223)</f>
        <v>0</v>
      </c>
      <c r="BM223" s="61" t="str">
        <f aca="false">SUBSTITUTE(SUBSTITUTE(SUBSTITUTE(SUBSTITUTE(SUBSTITUTE(SUBSTITUTE(SUBSTITUTE(SUBSTITUTE(SUBSTITUTE(LOWER(Z223&amp;""),"1","0"),"2","0"),"3","0"),"4","0"),"5","0"),"6","0"),"7","0"),"8","0"),"9","0")</f>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223,"jan",""),"feb",""),"mar",""),"apr",""),"may",""),"jun",""),"jul",""),"aug",""),"sep",""),"oct",""),"nov",""),"dec",""),"hrs",""),"hr",""),"lt",""),"utc",""),"am",""),"pm",""),"rev",""),"ver",""),"b","a"),"c","a"),"d","a"),"e","a"),"f","a"),"g","a"),"h","a"),"i","a"),"j","a"),"k","a"),"l","a"),"m","a"),"n","a"),"o","a"),"p","a"),"q","a"),"r","a"),"s","a"),"t","a"),"u","a"),"v","a"),"w","a"),"x","a"),"y","a"),"z","a")</f>
        <v/>
      </c>
      <c r="BO223" s="61" t="str">
        <f aca="false">SUBSTITUTE(SUBSTITUTE(SUBSTITUTE(SUBSTITUTE(SUBSTITUTE(SUBSTITUTE(SUBSTITUTE(SUBSTITUTE(SUBSTITUTE(LOWER(W223&amp;""),"1","0"),"2","0"),"3","0"),"4","0"),"5","0"),"6","0"),"7","0"),"8","0"),"9","0")</f>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c>
      <c r="BQ223" s="61" t="n">
        <f aca="false">IFERROR(IF(AND(ISERROR(SEARCH(" mh"," "&amp;LOWER(W223))),ISNA(MATCH(LEFT(TRIM(BP223),255),{"0000a","000a","00a","0000aa","000aa","00.00.0000","00/00/0000","00-00-0000","0000-00-00","00.00.00","00/00/00","00-00-00","0.00.0000","0/00/0000","0-00-0000"},0)),OR(SUMPRODUCT(--ISNUMBER(SEARCH({"a0","a-0","a_0","a/0","a.0","a#0","0a","0-a","0_a","0/a"},BP223)))&gt;0,ISNUMBER(SEARCH("000000",BP223)))),1,0),0)</f>
        <v>0</v>
      </c>
      <c r="BR2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223,"supervisor",""),"inspector",""),"controller",""),"executive",""),"catering",""),"manager",""),"officer",""),"caterer",""),"station",""),"captain",""),"verified",""),"verifier",""),"checked",""),"senior",""),"leader",""),"cabin",""),"staff",""),"crew",""),"team",""),"duty",""),"lead",""),"head",""),"chef",""),"pasb",""),"mcat",""),"magcs",""),"qaqc",""),"ccic",""),"cic",""),"csm",""),"ops",""),"pic",""),"self",""),"qa",""),"qc",""),"by",""),"sr",""))</f>
        <v>0</v>
      </c>
      <c r="BS2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223,"supervisor",""),"inspector",""),"controller",""),"executive",""),"catering",""),"manager",""),"officer",""),"caterer",""),"station",""),"captain",""),"verified",""),"verifier",""),"checked",""),"senior",""),"leader",""),"cabin",""),"staff",""),"crew",""),"team",""),"duty",""),"lead",""),"head",""),"chef",""),"pasb",""),"mcat",""),"magcs",""),"qaqc",""),"ccic",""),"cic",""),"csm",""),"ops",""),"pic",""),"self",""),"qa",""),"qc",""),"by",""),"sr",""))</f>
        <v>0</v>
      </c>
      <c r="BT223" s="61"/>
      <c r="BU223" s="61"/>
      <c r="BV223" s="61" t="n">
        <f aca="false">0</f>
        <v>0</v>
      </c>
      <c r="BW223" s="61"/>
      <c r="BX223" s="61"/>
      <c r="BY223" s="62" t="n">
        <f aca="false">Q223-T24EarlyH/24</f>
        <v>46302.4166666667</v>
      </c>
      <c r="BZ223" s="61" t="n">
        <f aca="false">IFERROR(IF(IF(TRIM(S223)="Link / file path",AND(LEN(TRIM(Z223))&gt;=5,SUMPRODUCT(--ISNUMBER(SEARCH({"http","www.","\\",":\",".pdf",".jpg",".jpeg",".png",".heic",".xls",".doc",".msg",".eml",".ppt",".txt",".zip"},Z223)))&gt;0),AND(ISERROR(FIND(" ",TRIM(Z223))),NOT(OR(LOWER(TRIM(Z223))=LOWER(Flights!$F$11),AND(LEFT(LOWER(TRIM(Z223)),2)="mh",(LEN(BN223)-LEN(SUBSTITUTE(BN223,"a","")))&lt;=2))),NOT(ISNUMBER(MATCH(LEFT(BN223,255),{"0000a","000a","00a","0000aa","000aa","00.00.0000","00/00/0000","00-00-0000","0000-00-00","00.00.00","00/00/00","00-00-00","0.00.0000","0/00/0000","0-00-0000"},0))),OR(AND((LEN(BN223)-LEN(SUBSTITUTE(BN223,"a","")))&gt;=1,(LEN(BN223)-LEN(SUBSTITUTE(BN223,"0","")))&gt;=2,SUMPRODUCT(--ISNUMBER(SEARCH({"a0","a-0","a_0","a/0","a.0","a#0","0a","0-a","0_a","0/a"},BN223)))&gt;0),AND((LEN(BN223)-LEN(SUBSTITUTE(BN223,"a","")))=0,(LEN(BN223)-LEN(SUBSTITUTE(BN223,"0","")))&gt;=5)))),1,0),0)</f>
        <v>0</v>
      </c>
    </row>
    <row r="224" customFormat="false" ht="39.75" hidden="false" customHeight="true" outlineLevel="0" collapsed="false">
      <c r="A224" s="57" t="s">
        <v>788</v>
      </c>
      <c r="B224" s="57" t="s">
        <v>235</v>
      </c>
      <c r="C224" s="57" t="str">
        <f aca="false">Flights!$F$11</f>
        <v>MH0003</v>
      </c>
      <c r="D224" s="58" t="n">
        <f aca="false">Flights!$D$11</f>
        <v>46304</v>
      </c>
      <c r="E224" s="57" t="str">
        <f aca="false">Flights!$G$11&amp;"-"&amp;Flights!$H$11</f>
        <v>LHR-KUL</v>
      </c>
      <c r="F224" s="57" t="str">
        <f aca="false">Flights!$K$11</f>
        <v>BC</v>
      </c>
      <c r="G224" s="57" t="s">
        <v>420</v>
      </c>
      <c r="H224" s="57" t="s">
        <v>378</v>
      </c>
      <c r="I224" s="57" t="s">
        <v>379</v>
      </c>
      <c r="J224" s="57" t="s">
        <v>421</v>
      </c>
      <c r="K224" s="67"/>
      <c r="L224" s="67" t="s">
        <v>422</v>
      </c>
      <c r="M224" s="67"/>
      <c r="N224" s="67" t="s">
        <v>383</v>
      </c>
      <c r="O224" s="67" t="s">
        <v>423</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60"/>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open",IF(AND(NOT(OR(LEN(AZ224)&lt;15,ISNUMBER(MATCH(AZ224,L_Placeholder,0)))),BK224=0,NOT(OR(LEN(AU224)&lt;2,ISNUMBER(MATCH(AU224,L_Placeholder,0)))),NOT(OR(LEN(AX224)&lt;2,ISNUMBER(MATCH(AX224,L_Placeholder,0)))),TRIM(AE224)&lt;&gt;TRIM(T224)),"N/A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missing",IF(OR(OR(LEN(AU224)&lt;2,ISNUMBER(MATCH(AU224,L_Placeholder,0))),BR224&lt;3),"INVALID – PIC missing or not a named person (a role such as QA / CSM is not a name)",IF(OR(LEN(AV224)&lt;2,ISNUMBER(MATCH(AV224,L_Placeholder,0))),"INVALID – result / assessment missing",IF(OR(OR(LEN(AW224)&lt;3,ISNUMBER(MATCH(AW224,L_Placeholder,0))),SUMPRODUCT(--ISNUMBER(SEARCH(" "&amp;L_EvidencePhrase&amp;" ",BD224)))&gt;0,BI224=1),"INVALID – evidence missing, placeholder or not yet on file",IF(ISNA(MATCH(TRIM(S224),L_EvidenceType,0)),"INVALID – choose the evidence type from the list (column S)",IF(BL224=0,"INVALID – evidence ID must be the record's ID only (e.g. SF-2210, IMG_2231, 1045521), or a link / path for links",IF(OR(OR(LEN(AX224)&lt;2,ISNUMBER(MATCH(AX224,L_Placeholder,0))),BS224&lt;3),"INVALID – verifier missing or not a named person (a role such as QA / CSM is not a name)",IF(OR(AX224=AU224,AND(LEN(AU224)&gt;=4,ISNUMBER(SEARCH(AU224,AX224))),AND(LEN(AX224)&gt;=4,ISNUMBER(SEARCH(AX224,AU224)))),"INVALID – verifier must be a different, named person (not the PIC or a role)",IF(BH224=1,"INVALID – result not yet available (awaiting / TBC)",IF(BV224=1,"INVALID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future",IF(AND(ISNUMBER(BY224),AG224&lt;BY224),IF(H224="Physical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")))/(LEN(L_PendNeg)+1))+SUMPRODUCT((LEN(BC224)-LEN(SUBSTITUTE(BC224," "&amp;L_PendPrep&amp;" "," ")))/(LEN(L_PendPrep)+1)),1,0),1)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")))/(LEN(L_PendNeg)+1))+SUMPRODUCT((LEN(BE224)-LEN(SUBSTITUTE(BE224," "&amp;L_PendPrep&amp;" "," ")))/(LEN(L_PendPrep)+1)),1,0),1)</f>
        <v>0</v>
      </c>
      <c r="BK224" s="61" t="n">
        <f aca="false">IFERROR(IF(SUMPRODUCT((LEN(BF224)-LEN(SUBSTITUTE(BF224," "&amp;L_PendStrict&amp;" "," ")))/(LEN(L_PendStrict)+1))&gt;SUMPRODUCT((LEN(BF224)-LEN(SUBSTITUTE(BF224," "&amp;L_PendNeg&amp;" "," ")))/(LEN(L_PendNeg)+1)),1,0),1)</f>
        <v>0</v>
      </c>
      <c r="BL224" s="61" t="n">
        <f aca="false">IF(ISNA(MATCH(TRIM(S224),L_EvidenceType,0)),0,BZ224)</f>
        <v>0</v>
      </c>
      <c r="BM224" s="61" t="str">
        <f aca="false">SUBSTITUTE(SUBSTITUTE(SUBSTITUTE(SUBSTITUTE(SUBSTITUTE(SUBSTITUTE(SUBSTITUTE(SUBSTITUTE(SUBSTITUTE(LOWER(Z224&amp;""),"1","0"),"2","0"),"3","0"),"4","0"),"5","0"),"6","0"),"7","0"),"8","0"),"9","0")</f>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224,"jan",""),"feb",""),"mar",""),"apr",""),"may",""),"jun",""),"jul",""),"aug",""),"sep",""),"oct",""),"nov",""),"dec",""),"hrs",""),"hr",""),"lt",""),"utc",""),"am",""),"pm",""),"rev",""),"ver",""),"b","a"),"c","a"),"d","a"),"e","a"),"f","a"),"g","a"),"h","a"),"i","a"),"j","a"),"k","a"),"l","a"),"m","a"),"n","a"),"o","a"),"p","a"),"q","a"),"r","a"),"s","a"),"t","a"),"u","a"),"v","a"),"w","a"),"x","a"),"y","a"),"z","a")</f>
        <v/>
      </c>
      <c r="BO224" s="61" t="str">
        <f aca="false">SUBSTITUTE(SUBSTITUTE(SUBSTITUTE(SUBSTITUTE(SUBSTITUTE(SUBSTITUTE(SUBSTITUTE(SUBSTITUTE(SUBSTITUTE(LOWER(W224&amp;""),"1","0"),"2","0"),"3","0"),"4","0"),"5","0"),"6","0"),"7","0"),"8","0"),"9","0")</f>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c>
      <c r="BQ224" s="61" t="n">
        <f aca="false">IFERROR(IF(AND(ISERROR(SEARCH(" mh"," "&amp;LOWER(W224))),ISNA(MATCH(LEFT(TRIM(BP224),255),{"0000a","000a","00a","0000aa","000aa","00.00.0000","00/00/0000","00-00-0000","0000-00-00","00.00.00","00/00/00","00-00-00","0.00.0000","0/00/0000","0-00-0000"},0)),OR(SUMPRODUCT(--ISNUMBER(SEARCH({"a0","a-0","a_0","a/0","a.0","a#0","0a","0-a","0_a","0/a"},BP224)))&gt;0,ISNUMBER(SEARCH("000000",BP224)))),1,0),0)</f>
        <v>0</v>
      </c>
      <c r="BR2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224,"supervisor",""),"inspector",""),"controller",""),"executive",""),"catering",""),"manager",""),"officer",""),"caterer",""),"station",""),"captain",""),"verified",""),"verifier",""),"checked",""),"senior",""),"leader",""),"cabin",""),"staff",""),"crew",""),"team",""),"duty",""),"lead",""),"head",""),"chef",""),"pasb",""),"mcat",""),"magcs",""),"qaqc",""),"ccic",""),"cic",""),"csm",""),"ops",""),"pic",""),"self",""),"qa",""),"qc",""),"by",""),"sr",""))</f>
        <v>0</v>
      </c>
      <c r="BS2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224,"supervisor",""),"inspector",""),"controller",""),"executive",""),"catering",""),"manager",""),"officer",""),"caterer",""),"station",""),"captain",""),"verified",""),"verifier",""),"checked",""),"senior",""),"leader",""),"cabin",""),"staff",""),"crew",""),"team",""),"duty",""),"lead",""),"head",""),"chef",""),"pasb",""),"mcat",""),"magcs",""),"qaqc",""),"ccic",""),"cic",""),"csm",""),"ops",""),"pic",""),"self",""),"qa",""),"qc",""),"by",""),"sr",""))</f>
        <v>0</v>
      </c>
      <c r="BT224" s="61"/>
      <c r="BU224" s="61"/>
      <c r="BV224" s="61" t="n">
        <f aca="false">0</f>
        <v>0</v>
      </c>
      <c r="BW224" s="61"/>
      <c r="BX224" s="61"/>
      <c r="BY224" s="62" t="n">
        <f aca="false">Q224-T12EarlyH/24</f>
        <v>46303.4166666667</v>
      </c>
      <c r="BZ224" s="61" t="n">
        <f aca="false">IFERROR(IF(IF(TRIM(S224)="Link / file path",AND(LEN(TRIM(Z224))&gt;=5,SUMPRODUCT(--ISNUMBER(SEARCH({"http","www.","\\",":\",".pdf",".jpg",".jpeg",".png",".heic",".xls",".doc",".msg",".eml",".ppt",".txt",".zip"},Z224)))&gt;0),AND(ISERROR(FIND(" ",TRIM(Z224))),NOT(OR(LOWER(TRIM(Z224))=LOWER(Flights!$F$11),AND(LEFT(LOWER(TRIM(Z224)),2)="mh",(LEN(BN224)-LEN(SUBSTITUTE(BN224,"a","")))&lt;=2))),NOT(ISNUMBER(MATCH(LEFT(BN224,255),{"0000a","000a","00a","0000aa","000aa","00.00.0000","00/00/0000","00-00-0000","0000-00-00","00.00.00","00/00/00","00-00-00","0.00.0000","0/00/0000","0-00-0000"},0))),OR(AND((LEN(BN224)-LEN(SUBSTITUTE(BN224,"a","")))&gt;=1,(LEN(BN224)-LEN(SUBSTITUTE(BN224,"0","")))&gt;=2,SUMPRODUCT(--ISNUMBER(SEARCH({"a0","a-0","a_0","a/0","a.0","a#0","0a","0-a","0_a","0/a"},BN224)))&gt;0),AND((LEN(BN224)-LEN(SUBSTITUTE(BN224,"a","")))=0,(LEN(BN224)-LEN(SUBSTITUTE(BN224,"0","")))&gt;=5)))),1,0),0)</f>
        <v>0</v>
      </c>
    </row>
    <row r="225" customFormat="false" ht="39.75" hidden="false" customHeight="true" outlineLevel="0" collapsed="false">
      <c r="A225" s="57" t="s">
        <v>789</v>
      </c>
      <c r="B225" s="57" t="s">
        <v>235</v>
      </c>
      <c r="C225" s="57" t="str">
        <f aca="false">Flights!$F$11</f>
        <v>MH0003</v>
      </c>
      <c r="D225" s="58" t="n">
        <f aca="false">Flights!$D$11</f>
        <v>46304</v>
      </c>
      <c r="E225" s="57" t="str">
        <f aca="false">Flights!$G$11&amp;"-"&amp;Flights!$H$11</f>
        <v>LHR-KUL</v>
      </c>
      <c r="F225" s="57" t="str">
        <f aca="false">Flights!$K$11</f>
        <v>BC</v>
      </c>
      <c r="G225" s="57" t="s">
        <v>420</v>
      </c>
      <c r="H225" s="57" t="s">
        <v>378</v>
      </c>
      <c r="I225" s="57" t="s">
        <v>379</v>
      </c>
      <c r="J225" s="57" t="s">
        <v>425</v>
      </c>
      <c r="K225" s="67" t="s">
        <v>426</v>
      </c>
      <c r="L225" s="67" t="s">
        <v>422</v>
      </c>
      <c r="M225" s="67"/>
      <c r="N225" s="67" t="s">
        <v>383</v>
      </c>
      <c r="O225" s="67" t="s">
        <v>423</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60"/>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open",IF(AND(NOT(OR(LEN(AZ225)&lt;15,ISNUMBER(MATCH(AZ225,L_Placeholder,0)))),BK225=0,NOT(OR(LEN(AU225)&lt;2,ISNUMBER(MATCH(AU225,L_Placeholder,0)))),NOT(OR(LEN(AX225)&lt;2,ISNUMBER(MATCH(AX225,L_Placeholder,0)))),TRIM(AE225)&lt;&gt;TRIM(T225)),"N/A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missing",IF(OR(OR(LEN(AU225)&lt;2,ISNUMBER(MATCH(AU225,L_Placeholder,0))),BR225&lt;3),"INVALID – PIC missing or not a named person (a role such as QA / CSM is not a name)",IF(OR(LEN(AV225)&lt;2,ISNUMBER(MATCH(AV225,L_Placeholder,0))),"INVALID – result / assessment missing",IF(OR(OR(LEN(AW225)&lt;3,ISNUMBER(MATCH(AW225,L_Placeholder,0))),SUMPRODUCT(--ISNUMBER(SEARCH(" "&amp;L_EvidencePhrase&amp;" ",BD225)))&gt;0,BI225=1),"INVALID – evidence missing, placeholder or not yet on file",IF(ISNA(MATCH(TRIM(S225),L_EvidenceType,0)),"INVALID – choose the evidence type from the list (column S)",IF(BL225=0,"INVALID – evidence ID must be the record's ID only (e.g. SF-2210, IMG_2231, 1045521), or a link / path for links",IF(OR(OR(LEN(AX225)&lt;2,ISNUMBER(MATCH(AX225,L_Placeholder,0))),BS225&lt;3),"INVALID – verifier missing or not a named person (a role such as QA / CSM is not a name)",IF(OR(AX225=AU225,AND(LEN(AU225)&gt;=4,ISNUMBER(SEARCH(AU225,AX225))),AND(LEN(AX225)&gt;=4,ISNUMBER(SEARCH(AX225,AU225)))),"INVALID – verifier must be a different, named person (not the PIC or a role)",IF(BH225=1,"INVALID – result not yet available (awaiting / TBC)",IF(BV225=1,"INVALID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future",IF(AND(ISNUMBER(BY225),AG225&lt;BY225),IF(H225="Physical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")))/(LEN(L_PendNeg)+1))+SUMPRODUCT((LEN(BC225)-LEN(SUBSTITUTE(BC225," "&amp;L_PendPrep&amp;" "," ")))/(LEN(L_PendPrep)+1)),1,0),1)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")))/(LEN(L_PendNeg)+1))+SUMPRODUCT((LEN(BE225)-LEN(SUBSTITUTE(BE225," "&amp;L_PendPrep&amp;" "," ")))/(LEN(L_PendPrep)+1)),1,0),1)</f>
        <v>0</v>
      </c>
      <c r="BK225" s="61" t="n">
        <f aca="false">IFERROR(IF(SUMPRODUCT((LEN(BF225)-LEN(SUBSTITUTE(BF225," "&amp;L_PendStrict&amp;" "," ")))/(LEN(L_PendStrict)+1))&gt;SUMPRODUCT((LEN(BF225)-LEN(SUBSTITUTE(BF225," "&amp;L_PendNeg&amp;" "," ")))/(LEN(L_PendNeg)+1)),1,0),1)</f>
        <v>0</v>
      </c>
      <c r="BL225" s="61" t="n">
        <f aca="false">IF(ISNA(MATCH(TRIM(S225),L_EvidenceType,0)),0,BZ225)</f>
        <v>0</v>
      </c>
      <c r="BM225" s="61" t="str">
        <f aca="false">SUBSTITUTE(SUBSTITUTE(SUBSTITUTE(SUBSTITUTE(SUBSTITUTE(SUBSTITUTE(SUBSTITUTE(SUBSTITUTE(SUBSTITUTE(LOWER(Z225&amp;""),"1","0"),"2","0"),"3","0"),"4","0"),"5","0"),"6","0"),"7","0"),"8","0"),"9","0")</f>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225,"jan",""),"feb",""),"mar",""),"apr",""),"may",""),"jun",""),"jul",""),"aug",""),"sep",""),"oct",""),"nov",""),"dec",""),"hrs",""),"hr",""),"lt",""),"utc",""),"am",""),"pm",""),"rev",""),"ver",""),"b","a"),"c","a"),"d","a"),"e","a"),"f","a"),"g","a"),"h","a"),"i","a"),"j","a"),"k","a"),"l","a"),"m","a"),"n","a"),"o","a"),"p","a"),"q","a"),"r","a"),"s","a"),"t","a"),"u","a"),"v","a"),"w","a"),"x","a"),"y","a"),"z","a")</f>
        <v/>
      </c>
      <c r="BO225" s="61" t="str">
        <f aca="false">SUBSTITUTE(SUBSTITUTE(SUBSTITUTE(SUBSTITUTE(SUBSTITUTE(SUBSTITUTE(SUBSTITUTE(SUBSTITUTE(SUBSTITUTE(LOWER(W225&amp;""),"1","0"),"2","0"),"3","0"),"4","0"),"5","0"),"6","0"),"7","0"),"8","0"),"9","0")</f>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c>
      <c r="BQ225" s="61" t="n">
        <f aca="false">IFERROR(IF(AND(ISERROR(SEARCH(" mh"," "&amp;LOWER(W225))),ISNA(MATCH(LEFT(TRIM(BP225),255),{"0000a","000a","00a","0000aa","000aa","00.00.0000","00/00/0000","00-00-0000","0000-00-00","00.00.00","00/00/00","00-00-00","0.00.0000","0/00/0000","0-00-0000"},0)),OR(SUMPRODUCT(--ISNUMBER(SEARCH({"a0","a-0","a_0","a/0","a.0","a#0","0a","0-a","0_a","0/a"},BP225)))&gt;0,ISNUMBER(SEARCH("000000",BP225)))),1,0),0)</f>
        <v>0</v>
      </c>
      <c r="BR2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225,"supervisor",""),"inspector",""),"controller",""),"executive",""),"catering",""),"manager",""),"officer",""),"caterer",""),"station",""),"captain",""),"verified",""),"verifier",""),"checked",""),"senior",""),"leader",""),"cabin",""),"staff",""),"crew",""),"team",""),"duty",""),"lead",""),"head",""),"chef",""),"pasb",""),"mcat",""),"magcs",""),"qaqc",""),"ccic",""),"cic",""),"csm",""),"ops",""),"pic",""),"self",""),"qa",""),"qc",""),"by",""),"sr",""))</f>
        <v>0</v>
      </c>
      <c r="BS2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225,"supervisor",""),"inspector",""),"controller",""),"executive",""),"catering",""),"manager",""),"officer",""),"caterer",""),"station",""),"captain",""),"verified",""),"verifier",""),"checked",""),"senior",""),"leader",""),"cabin",""),"staff",""),"crew",""),"team",""),"duty",""),"lead",""),"head",""),"chef",""),"pasb",""),"mcat",""),"magcs",""),"qaqc",""),"ccic",""),"cic",""),"csm",""),"ops",""),"pic",""),"self",""),"qa",""),"qc",""),"by",""),"sr",""))</f>
        <v>0</v>
      </c>
      <c r="BT225" s="61"/>
      <c r="BU225" s="61"/>
      <c r="BV225" s="61" t="n">
        <f aca="false">0</f>
        <v>0</v>
      </c>
      <c r="BW225" s="61"/>
      <c r="BX225" s="61"/>
      <c r="BY225" s="62" t="n">
        <f aca="false">Q225-T12EarlyH/24</f>
        <v>46303.4166666667</v>
      </c>
      <c r="BZ225" s="61" t="n">
        <f aca="false">IFERROR(IF(IF(TRIM(S225)="Link / file path",AND(LEN(TRIM(Z225))&gt;=5,SUMPRODUCT(--ISNUMBER(SEARCH({"http","www.","\\",":\",".pdf",".jpg",".jpeg",".png",".heic",".xls",".doc",".msg",".eml",".ppt",".txt",".zip"},Z225)))&gt;0),AND(ISERROR(FIND(" ",TRIM(Z225))),NOT(OR(LOWER(TRIM(Z225))=LOWER(Flights!$F$11),AND(LEFT(LOWER(TRIM(Z225)),2)="mh",(LEN(BN225)-LEN(SUBSTITUTE(BN225,"a","")))&lt;=2))),NOT(ISNUMBER(MATCH(LEFT(BN225,255),{"0000a","000a","00a","0000aa","000aa","00.00.0000","00/00/0000","00-00-0000","0000-00-00","00.00.00","00/00/00","00-00-00","0.00.0000","0/00/0000","0-00-0000"},0))),OR(AND((LEN(BN225)-LEN(SUBSTITUTE(BN225,"a","")))&gt;=1,(LEN(BN225)-LEN(SUBSTITUTE(BN225,"0","")))&gt;=2,SUMPRODUCT(--ISNUMBER(SEARCH({"a0","a-0","a_0","a/0","a.0","a#0","0a","0-a","0_a","0/a"},BN225)))&gt;0),AND((LEN(BN225)-LEN(SUBSTITUTE(BN225,"a","")))=0,(LEN(BN225)-LEN(SUBSTITUTE(BN225,"0","")))&gt;=5)))),1,0),0)</f>
        <v>0</v>
      </c>
    </row>
    <row r="226" customFormat="false" ht="39.75" hidden="false" customHeight="true" outlineLevel="0" collapsed="false">
      <c r="A226" s="57" t="s">
        <v>790</v>
      </c>
      <c r="B226" s="57" t="s">
        <v>235</v>
      </c>
      <c r="C226" s="57" t="str">
        <f aca="false">Flights!$F$11</f>
        <v>MH0003</v>
      </c>
      <c r="D226" s="58" t="n">
        <f aca="false">Flights!$D$11</f>
        <v>46304</v>
      </c>
      <c r="E226" s="57" t="str">
        <f aca="false">Flights!$G$11&amp;"-"&amp;Flights!$H$11</f>
        <v>LHR-KUL</v>
      </c>
      <c r="F226" s="57" t="str">
        <f aca="false">Flights!$K$11</f>
        <v>BC</v>
      </c>
      <c r="G226" s="57" t="s">
        <v>420</v>
      </c>
      <c r="H226" s="57" t="s">
        <v>378</v>
      </c>
      <c r="I226" s="57" t="s">
        <v>428</v>
      </c>
      <c r="J226" s="57" t="s">
        <v>429</v>
      </c>
      <c r="K226" s="67"/>
      <c r="L226" s="67" t="s">
        <v>422</v>
      </c>
      <c r="M226" s="67"/>
      <c r="N226" s="67" t="s">
        <v>383</v>
      </c>
      <c r="O226" s="67" t="s">
        <v>423</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60"/>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open",IF(AND(NOT(OR(LEN(AZ226)&lt;15,ISNUMBER(MATCH(AZ226,L_Placeholder,0)))),BK226=0,NOT(OR(LEN(AU226)&lt;2,ISNUMBER(MATCH(AU226,L_Placeholder,0)))),NOT(OR(LEN(AX226)&lt;2,ISNUMBER(MATCH(AX226,L_Placeholder,0)))),TRIM(AE226)&lt;&gt;TRIM(T226)),"N/A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missing",IF(OR(OR(LEN(AU226)&lt;2,ISNUMBER(MATCH(AU226,L_Placeholder,0))),BR226&lt;3),"INVALID – PIC missing or not a named person (a role such as QA / CSM is not a name)",IF(OR(LEN(AV226)&lt;2,ISNUMBER(MATCH(AV226,L_Placeholder,0))),"INVALID – result / assessment missing",IF(OR(OR(LEN(AW226)&lt;3,ISNUMBER(MATCH(AW226,L_Placeholder,0))),SUMPRODUCT(--ISNUMBER(SEARCH(" "&amp;L_EvidencePhrase&amp;" ",BD226)))&gt;0,BI226=1),"INVALID – evidence missing, placeholder or not yet on file",IF(ISNA(MATCH(TRIM(S226),L_EvidenceType,0)),"INVALID – choose the evidence type from the list (column S)",IF(BL226=0,"INVALID – evidence ID must be the record's ID only (e.g. SF-2210, IMG_2231, 1045521), or a link / path for links",IF(OR(OR(LEN(AX226)&lt;2,ISNUMBER(MATCH(AX226,L_Placeholder,0))),BS226&lt;3),"INVALID – verifier missing or not a named person (a role such as QA / CSM is not a name)",IF(OR(AX226=AU226,AND(LEN(AU226)&gt;=4,ISNUMBER(SEARCH(AU226,AX226))),AND(LEN(AX226)&gt;=4,ISNUMBER(SEARCH(AX226,AU226)))),"INVALID – verifier must be a different, named person (not the PIC or a role)",IF(BH226=1,"INVALID – result not yet available (awaiting / TBC)",IF(BV226=1,"INVALID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future",IF(AND(ISNUMBER(BY226),AG226&lt;BY226),IF(H226="Physical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")))/(LEN(L_PendNeg)+1))+SUMPRODUCT((LEN(BC226)-LEN(SUBSTITUTE(BC226," "&amp;L_PendPrep&amp;" "," ")))/(LEN(L_PendPrep)+1)),1,0),1)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")))/(LEN(L_PendNeg)+1))+SUMPRODUCT((LEN(BE226)-LEN(SUBSTITUTE(BE226," "&amp;L_PendPrep&amp;" "," ")))/(LEN(L_PendPrep)+1)),1,0),1)</f>
        <v>0</v>
      </c>
      <c r="BK226" s="61" t="n">
        <f aca="false">IFERROR(IF(SUMPRODUCT((LEN(BF226)-LEN(SUBSTITUTE(BF226," "&amp;L_PendStrict&amp;" "," ")))/(LEN(L_PendStrict)+1))&gt;SUMPRODUCT((LEN(BF226)-LEN(SUBSTITUTE(BF226," "&amp;L_PendNeg&amp;" "," ")))/(LEN(L_PendNeg)+1)),1,0),1)</f>
        <v>0</v>
      </c>
      <c r="BL226" s="61" t="n">
        <f aca="false">IF(ISNA(MATCH(TRIM(S226),L_EvidenceType,0)),0,BZ226)</f>
        <v>0</v>
      </c>
      <c r="BM226" s="61" t="str">
        <f aca="false">SUBSTITUTE(SUBSTITUTE(SUBSTITUTE(SUBSTITUTE(SUBSTITUTE(SUBSTITUTE(SUBSTITUTE(SUBSTITUTE(SUBSTITUTE(LOWER(Z226&amp;""),"1","0"),"2","0"),"3","0"),"4","0"),"5","0"),"6","0"),"7","0"),"8","0"),"9","0")</f>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226,"jan",""),"feb",""),"mar",""),"apr",""),"may",""),"jun",""),"jul",""),"aug",""),"sep",""),"oct",""),"nov",""),"dec",""),"hrs",""),"hr",""),"lt",""),"utc",""),"am",""),"pm",""),"rev",""),"ver",""),"b","a"),"c","a"),"d","a"),"e","a"),"f","a"),"g","a"),"h","a"),"i","a"),"j","a"),"k","a"),"l","a"),"m","a"),"n","a"),"o","a"),"p","a"),"q","a"),"r","a"),"s","a"),"t","a"),"u","a"),"v","a"),"w","a"),"x","a"),"y","a"),"z","a")</f>
        <v/>
      </c>
      <c r="BO226" s="61" t="str">
        <f aca="false">SUBSTITUTE(SUBSTITUTE(SUBSTITUTE(SUBSTITUTE(SUBSTITUTE(SUBSTITUTE(SUBSTITUTE(SUBSTITUTE(SUBSTITUTE(LOWER(W226&amp;""),"1","0"),"2","0"),"3","0"),"4","0"),"5","0"),"6","0"),"7","0"),"8","0"),"9","0")</f>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c>
      <c r="BQ226" s="61" t="n">
        <f aca="false">IFERROR(IF(AND(ISERROR(SEARCH(" mh"," "&amp;LOWER(W226))),ISNA(MATCH(LEFT(TRIM(BP226),255),{"0000a","000a","00a","0000aa","000aa","00.00.0000","00/00/0000","00-00-0000","0000-00-00","00.00.00","00/00/00","00-00-00","0.00.0000","0/00/0000","0-00-0000"},0)),OR(SUMPRODUCT(--ISNUMBER(SEARCH({"a0","a-0","a_0","a/0","a.0","a#0","0a","0-a","0_a","0/a"},BP226)))&gt;0,ISNUMBER(SEARCH("000000",BP226)))),1,0),0)</f>
        <v>0</v>
      </c>
      <c r="BR2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226,"supervisor",""),"inspector",""),"controller",""),"executive",""),"catering",""),"manager",""),"officer",""),"caterer",""),"station",""),"captain",""),"verified",""),"verifier",""),"checked",""),"senior",""),"leader",""),"cabin",""),"staff",""),"crew",""),"team",""),"duty",""),"lead",""),"head",""),"chef",""),"pasb",""),"mcat",""),"magcs",""),"qaqc",""),"ccic",""),"cic",""),"csm",""),"ops",""),"pic",""),"self",""),"qa",""),"qc",""),"by",""),"sr",""))</f>
        <v>0</v>
      </c>
      <c r="BS2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226,"supervisor",""),"inspector",""),"controller",""),"executive",""),"catering",""),"manager",""),"officer",""),"caterer",""),"station",""),"captain",""),"verified",""),"verifier",""),"checked",""),"senior",""),"leader",""),"cabin",""),"staff",""),"crew",""),"team",""),"duty",""),"lead",""),"head",""),"chef",""),"pasb",""),"mcat",""),"magcs",""),"qaqc",""),"ccic",""),"cic",""),"csm",""),"ops",""),"pic",""),"self",""),"qa",""),"qc",""),"by",""),"sr",""))</f>
        <v>0</v>
      </c>
      <c r="BT226" s="61"/>
      <c r="BU226" s="61"/>
      <c r="BV226" s="61" t="n">
        <f aca="false">0</f>
        <v>0</v>
      </c>
      <c r="BW226" s="61"/>
      <c r="BX226" s="61"/>
      <c r="BY226" s="62" t="n">
        <f aca="false">Q226-T12EarlyH/24</f>
        <v>46303.4166666667</v>
      </c>
      <c r="BZ226" s="61" t="n">
        <f aca="false">IFERROR(IF(IF(TRIM(S226)="Link / file path",AND(LEN(TRIM(Z226))&gt;=5,SUMPRODUCT(--ISNUMBER(SEARCH({"http","www.","\\",":\",".pdf",".jpg",".jpeg",".png",".heic",".xls",".doc",".msg",".eml",".ppt",".txt",".zip"},Z226)))&gt;0),AND(ISERROR(FIND(" ",TRIM(Z226))),NOT(OR(LOWER(TRIM(Z226))=LOWER(Flights!$F$11),AND(LEFT(LOWER(TRIM(Z226)),2)="mh",(LEN(BN226)-LEN(SUBSTITUTE(BN226,"a","")))&lt;=2))),NOT(ISNUMBER(MATCH(LEFT(BN226,255),{"0000a","000a","00a","0000aa","000aa","00.00.0000","00/00/0000","00-00-0000","0000-00-00","00.00.00","00/00/00","00-00-00","0.00.0000","0/00/0000","0-00-0000"},0))),OR(AND((LEN(BN226)-LEN(SUBSTITUTE(BN226,"a","")))&gt;=1,(LEN(BN226)-LEN(SUBSTITUTE(BN226,"0","")))&gt;=2,SUMPRODUCT(--ISNUMBER(SEARCH({"a0","a-0","a_0","a/0","a.0","a#0","0a","0-a","0_a","0/a"},BN226)))&gt;0),AND((LEN(BN226)-LEN(SUBSTITUTE(BN226,"a","")))=0,(LEN(BN226)-LEN(SUBSTITUTE(BN226,"0","")))&gt;=5)))),1,0),0)</f>
        <v>0</v>
      </c>
    </row>
    <row r="227" customFormat="false" ht="39.75" hidden="false" customHeight="true" outlineLevel="0" collapsed="false">
      <c r="A227" s="57" t="s">
        <v>791</v>
      </c>
      <c r="B227" s="57" t="s">
        <v>235</v>
      </c>
      <c r="C227" s="57" t="str">
        <f aca="false">Flights!$F$11</f>
        <v>MH0003</v>
      </c>
      <c r="D227" s="58" t="n">
        <f aca="false">Flights!$D$11</f>
        <v>46304</v>
      </c>
      <c r="E227" s="57" t="str">
        <f aca="false">Flights!$G$11&amp;"-"&amp;Flights!$H$11</f>
        <v>LHR-KUL</v>
      </c>
      <c r="F227" s="57" t="str">
        <f aca="false">Flights!$K$11</f>
        <v>BC</v>
      </c>
      <c r="G227" s="57" t="s">
        <v>420</v>
      </c>
      <c r="H227" s="57" t="s">
        <v>378</v>
      </c>
      <c r="I227" s="57" t="s">
        <v>428</v>
      </c>
      <c r="J227" s="57" t="s">
        <v>431</v>
      </c>
      <c r="K227" s="67"/>
      <c r="L227" s="67" t="s">
        <v>422</v>
      </c>
      <c r="M227" s="67"/>
      <c r="N227" s="67" t="s">
        <v>383</v>
      </c>
      <c r="O227" s="67" t="s">
        <v>423</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60"/>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open",IF(AND(NOT(OR(LEN(AZ227)&lt;15,ISNUMBER(MATCH(AZ227,L_Placeholder,0)))),BK227=0,NOT(OR(LEN(AU227)&lt;2,ISNUMBER(MATCH(AU227,L_Placeholder,0)))),NOT(OR(LEN(AX227)&lt;2,ISNUMBER(MATCH(AX227,L_Placeholder,0)))),TRIM(AE227)&lt;&gt;TRIM(T227)),"N/A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missing",IF(OR(OR(LEN(AU227)&lt;2,ISNUMBER(MATCH(AU227,L_Placeholder,0))),BR227&lt;3),"INVALID – PIC missing or not a named person (a role such as QA / CSM is not a name)",IF(OR(LEN(AV227)&lt;2,ISNUMBER(MATCH(AV227,L_Placeholder,0))),"INVALID – result / assessment missing",IF(OR(OR(LEN(AW227)&lt;3,ISNUMBER(MATCH(AW227,L_Placeholder,0))),SUMPRODUCT(--ISNUMBER(SEARCH(" "&amp;L_EvidencePhrase&amp;" ",BD227)))&gt;0,BI227=1),"INVALID – evidence missing, placeholder or not yet on file",IF(ISNA(MATCH(TRIM(S227),L_EvidenceType,0)),"INVALID – choose the evidence type from the list (column S)",IF(BL227=0,"INVALID – evidence ID must be the record's ID only (e.g. SF-2210, IMG_2231, 1045521), or a link / path for links",IF(OR(OR(LEN(AX227)&lt;2,ISNUMBER(MATCH(AX227,L_Placeholder,0))),BS227&lt;3),"INVALID – verifier missing or not a named person (a role such as QA / CSM is not a name)",IF(OR(AX227=AU227,AND(LEN(AU227)&gt;=4,ISNUMBER(SEARCH(AU227,AX227))),AND(LEN(AX227)&gt;=4,ISNUMBER(SEARCH(AX227,AU227)))),"INVALID – verifier must be a different, named person (not the PIC or a role)",IF(BH227=1,"INVALID – result not yet available (awaiting / TBC)",IF(BV227=1,"INVALID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future",IF(AND(ISNUMBER(BY227),AG227&lt;BY227),IF(H227="Physical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")))/(LEN(L_PendNeg)+1))+SUMPRODUCT((LEN(BC227)-LEN(SUBSTITUTE(BC227," "&amp;L_PendPrep&amp;" "," ")))/(LEN(L_PendPrep)+1)),1,0),1)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")))/(LEN(L_PendNeg)+1))+SUMPRODUCT((LEN(BE227)-LEN(SUBSTITUTE(BE227," "&amp;L_PendPrep&amp;" "," ")))/(LEN(L_PendPrep)+1)),1,0),1)</f>
        <v>0</v>
      </c>
      <c r="BK227" s="61" t="n">
        <f aca="false">IFERROR(IF(SUMPRODUCT((LEN(BF227)-LEN(SUBSTITUTE(BF227," "&amp;L_PendStrict&amp;" "," ")))/(LEN(L_PendStrict)+1))&gt;SUMPRODUCT((LEN(BF227)-LEN(SUBSTITUTE(BF227," "&amp;L_PendNeg&amp;" "," ")))/(LEN(L_PendNeg)+1)),1,0),1)</f>
        <v>0</v>
      </c>
      <c r="BL227" s="61" t="n">
        <f aca="false">IF(ISNA(MATCH(TRIM(S227),L_EvidenceType,0)),0,BZ227)</f>
        <v>0</v>
      </c>
      <c r="BM227" s="61" t="str">
        <f aca="false">SUBSTITUTE(SUBSTITUTE(SUBSTITUTE(SUBSTITUTE(SUBSTITUTE(SUBSTITUTE(SUBSTITUTE(SUBSTITUTE(SUBSTITUTE(LOWER(Z227&amp;""),"1","0"),"2","0"),"3","0"),"4","0"),"5","0"),"6","0"),"7","0"),"8","0"),"9","0")</f>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227,"jan",""),"feb",""),"mar",""),"apr",""),"may",""),"jun",""),"jul",""),"aug",""),"sep",""),"oct",""),"nov",""),"dec",""),"hrs",""),"hr",""),"lt",""),"utc",""),"am",""),"pm",""),"rev",""),"ver",""),"b","a"),"c","a"),"d","a"),"e","a"),"f","a"),"g","a"),"h","a"),"i","a"),"j","a"),"k","a"),"l","a"),"m","a"),"n","a"),"o","a"),"p","a"),"q","a"),"r","a"),"s","a"),"t","a"),"u","a"),"v","a"),"w","a"),"x","a"),"y","a"),"z","a")</f>
        <v/>
      </c>
      <c r="BO227" s="61" t="str">
        <f aca="false">SUBSTITUTE(SUBSTITUTE(SUBSTITUTE(SUBSTITUTE(SUBSTITUTE(SUBSTITUTE(SUBSTITUTE(SUBSTITUTE(SUBSTITUTE(LOWER(W227&amp;""),"1","0"),"2","0"),"3","0"),"4","0"),"5","0"),"6","0"),"7","0"),"8","0"),"9","0")</f>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c>
      <c r="BQ227" s="61" t="n">
        <f aca="false">IFERROR(IF(AND(ISERROR(SEARCH(" mh"," "&amp;LOWER(W227))),ISNA(MATCH(LEFT(TRIM(BP227),255),{"0000a","000a","00a","0000aa","000aa","00.00.0000","00/00/0000","00-00-0000","0000-00-00","00.00.00","00/00/00","00-00-00","0.00.0000","0/00/0000","0-00-0000"},0)),OR(SUMPRODUCT(--ISNUMBER(SEARCH({"a0","a-0","a_0","a/0","a.0","a#0","0a","0-a","0_a","0/a"},BP227)))&gt;0,ISNUMBER(SEARCH("000000",BP227)))),1,0),0)</f>
        <v>0</v>
      </c>
      <c r="BR2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227,"supervisor",""),"inspector",""),"controller",""),"executive",""),"catering",""),"manager",""),"officer",""),"caterer",""),"station",""),"captain",""),"verified",""),"verifier",""),"checked",""),"senior",""),"leader",""),"cabin",""),"staff",""),"crew",""),"team",""),"duty",""),"lead",""),"head",""),"chef",""),"pasb",""),"mcat",""),"magcs",""),"qaqc",""),"ccic",""),"cic",""),"csm",""),"ops",""),"pic",""),"self",""),"qa",""),"qc",""),"by",""),"sr",""))</f>
        <v>0</v>
      </c>
      <c r="BS2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227,"supervisor",""),"inspector",""),"controller",""),"executive",""),"catering",""),"manager",""),"officer",""),"caterer",""),"station",""),"captain",""),"verified",""),"verifier",""),"checked",""),"senior",""),"leader",""),"cabin",""),"staff",""),"crew",""),"team",""),"duty",""),"lead",""),"head",""),"chef",""),"pasb",""),"mcat",""),"magcs",""),"qaqc",""),"ccic",""),"cic",""),"csm",""),"ops",""),"pic",""),"self",""),"qa",""),"qc",""),"by",""),"sr",""))</f>
        <v>0</v>
      </c>
      <c r="BT227" s="61"/>
      <c r="BU227" s="61"/>
      <c r="BV227" s="61" t="n">
        <f aca="false">0</f>
        <v>0</v>
      </c>
      <c r="BW227" s="61"/>
      <c r="BX227" s="61"/>
      <c r="BY227" s="62" t="n">
        <f aca="false">Q227-T12EarlyH/24</f>
        <v>46303.4166666667</v>
      </c>
      <c r="BZ227" s="61" t="n">
        <f aca="false">IFERROR(IF(IF(TRIM(S227)="Link / file path",AND(LEN(TRIM(Z227))&gt;=5,SUMPRODUCT(--ISNUMBER(SEARCH({"http","www.","\\",":\",".pdf",".jpg",".jpeg",".png",".heic",".xls",".doc",".msg",".eml",".ppt",".txt",".zip"},Z227)))&gt;0),AND(ISERROR(FIND(" ",TRIM(Z227))),NOT(OR(LOWER(TRIM(Z227))=LOWER(Flights!$F$11),AND(LEFT(LOWER(TRIM(Z227)),2)="mh",(LEN(BN227)-LEN(SUBSTITUTE(BN227,"a","")))&lt;=2))),NOT(ISNUMBER(MATCH(LEFT(BN227,255),{"0000a","000a","00a","0000aa","000aa","00.00.0000","00/00/0000","00-00-0000","0000-00-00","00.00.00","00/00/00","00-00-00","0.00.0000","0/00/0000","0-00-0000"},0))),OR(AND((LEN(BN227)-LEN(SUBSTITUTE(BN227,"a","")))&gt;=1,(LEN(BN227)-LEN(SUBSTITUTE(BN227,"0","")))&gt;=2,SUMPRODUCT(--ISNUMBER(SEARCH({"a0","a-0","a_0","a/0","a.0","a#0","0a","0-a","0_a","0/a"},BN227)))&gt;0),AND((LEN(BN227)-LEN(SUBSTITUTE(BN227,"a","")))=0,(LEN(BN227)-LEN(SUBSTITUTE(BN227,"0","")))&gt;=5)))),1,0),0)</f>
        <v>0</v>
      </c>
    </row>
    <row r="228" customFormat="false" ht="39.75" hidden="false" customHeight="true" outlineLevel="0" collapsed="false">
      <c r="A228" s="57" t="s">
        <v>792</v>
      </c>
      <c r="B228" s="57" t="s">
        <v>235</v>
      </c>
      <c r="C228" s="57" t="str">
        <f aca="false">Flights!$F$11</f>
        <v>MH0003</v>
      </c>
      <c r="D228" s="58" t="n">
        <f aca="false">Flights!$D$11</f>
        <v>46304</v>
      </c>
      <c r="E228" s="57" t="str">
        <f aca="false">Flights!$G$11&amp;"-"&amp;Flights!$H$11</f>
        <v>LHR-KUL</v>
      </c>
      <c r="F228" s="57" t="str">
        <f aca="false">Flights!$K$11</f>
        <v>BC</v>
      </c>
      <c r="G228" s="57" t="s">
        <v>420</v>
      </c>
      <c r="H228" s="57" t="s">
        <v>378</v>
      </c>
      <c r="I228" s="57" t="s">
        <v>428</v>
      </c>
      <c r="J228" s="57" t="s">
        <v>433</v>
      </c>
      <c r="K228" s="67"/>
      <c r="L228" s="67" t="s">
        <v>422</v>
      </c>
      <c r="M228" s="67"/>
      <c r="N228" s="67" t="s">
        <v>383</v>
      </c>
      <c r="O228" s="67" t="s">
        <v>423</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60"/>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open",IF(AND(NOT(OR(LEN(AZ228)&lt;15,ISNUMBER(MATCH(AZ228,L_Placeholder,0)))),BK228=0,NOT(OR(LEN(AU228)&lt;2,ISNUMBER(MATCH(AU228,L_Placeholder,0)))),NOT(OR(LEN(AX228)&lt;2,ISNUMBER(MATCH(AX228,L_Placeholder,0)))),TRIM(AE228)&lt;&gt;TRIM(T228)),"N/A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missing",IF(OR(OR(LEN(AU228)&lt;2,ISNUMBER(MATCH(AU228,L_Placeholder,0))),BR228&lt;3),"INVALID – PIC missing or not a named person (a role such as QA / CSM is not a name)",IF(OR(LEN(AV228)&lt;2,ISNUMBER(MATCH(AV228,L_Placeholder,0))),"INVALID – result / assessment missing",IF(OR(OR(LEN(AW228)&lt;3,ISNUMBER(MATCH(AW228,L_Placeholder,0))),SUMPRODUCT(--ISNUMBER(SEARCH(" "&amp;L_EvidencePhrase&amp;" ",BD228)))&gt;0,BI228=1),"INVALID – evidence missing, placeholder or not yet on file",IF(ISNA(MATCH(TRIM(S228),L_EvidenceType,0)),"INVALID – choose the evidence type from the list (column S)",IF(BL228=0,"INVALID – evidence ID must be the record's ID only (e.g. SF-2210, IMG_2231, 1045521), or a link / path for links",IF(OR(OR(LEN(AX228)&lt;2,ISNUMBER(MATCH(AX228,L_Placeholder,0))),BS228&lt;3),"INVALID – verifier missing or not a named person (a role such as QA / CSM is not a name)",IF(OR(AX228=AU228,AND(LEN(AU228)&gt;=4,ISNUMBER(SEARCH(AU228,AX228))),AND(LEN(AX228)&gt;=4,ISNUMBER(SEARCH(AX228,AU228)))),"INVALID – verifier must be a different, named person (not the PIC or a role)",IF(BH228=1,"INVALID – result not yet available (awaiting / TBC)",IF(BV228=1,"INVALID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future",IF(AND(ISNUMBER(BY228),AG228&lt;BY228),IF(H228="Physical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")))/(LEN(L_PendNeg)+1))+SUMPRODUCT((LEN(BC228)-LEN(SUBSTITUTE(BC228," "&amp;L_PendPrep&amp;" "," ")))/(LEN(L_PendPrep)+1)),1,0),1)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")))/(LEN(L_PendNeg)+1))+SUMPRODUCT((LEN(BE228)-LEN(SUBSTITUTE(BE228," "&amp;L_PendPrep&amp;" "," ")))/(LEN(L_PendPrep)+1)),1,0),1)</f>
        <v>0</v>
      </c>
      <c r="BK228" s="61" t="n">
        <f aca="false">IFERROR(IF(SUMPRODUCT((LEN(BF228)-LEN(SUBSTITUTE(BF228," "&amp;L_PendStrict&amp;" "," ")))/(LEN(L_PendStrict)+1))&gt;SUMPRODUCT((LEN(BF228)-LEN(SUBSTITUTE(BF228," "&amp;L_PendNeg&amp;" "," ")))/(LEN(L_PendNeg)+1)),1,0),1)</f>
        <v>0</v>
      </c>
      <c r="BL228" s="61" t="n">
        <f aca="false">IF(ISNA(MATCH(TRIM(S228),L_EvidenceType,0)),0,BZ228)</f>
        <v>0</v>
      </c>
      <c r="BM228" s="61" t="str">
        <f aca="false">SUBSTITUTE(SUBSTITUTE(SUBSTITUTE(SUBSTITUTE(SUBSTITUTE(SUBSTITUTE(SUBSTITUTE(SUBSTITUTE(SUBSTITUTE(LOWER(Z228&amp;""),"1","0"),"2","0"),"3","0"),"4","0"),"5","0"),"6","0"),"7","0"),"8","0"),"9","0")</f>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228,"jan",""),"feb",""),"mar",""),"apr",""),"may",""),"jun",""),"jul",""),"aug",""),"sep",""),"oct",""),"nov",""),"dec",""),"hrs",""),"hr",""),"lt",""),"utc",""),"am",""),"pm",""),"rev",""),"ver",""),"b","a"),"c","a"),"d","a"),"e","a"),"f","a"),"g","a"),"h","a"),"i","a"),"j","a"),"k","a"),"l","a"),"m","a"),"n","a"),"o","a"),"p","a"),"q","a"),"r","a"),"s","a"),"t","a"),"u","a"),"v","a"),"w","a"),"x","a"),"y","a"),"z","a")</f>
        <v/>
      </c>
      <c r="BO228" s="61" t="str">
        <f aca="false">SUBSTITUTE(SUBSTITUTE(SUBSTITUTE(SUBSTITUTE(SUBSTITUTE(SUBSTITUTE(SUBSTITUTE(SUBSTITUTE(SUBSTITUTE(LOWER(W228&amp;""),"1","0"),"2","0"),"3","0"),"4","0"),"5","0"),"6","0"),"7","0"),"8","0"),"9","0")</f>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c>
      <c r="BQ228" s="61" t="n">
        <f aca="false">IFERROR(IF(AND(ISERROR(SEARCH(" mh"," "&amp;LOWER(W228))),ISNA(MATCH(LEFT(TRIM(BP228),255),{"0000a","000a","00a","0000aa","000aa","00.00.0000","00/00/0000","00-00-0000","0000-00-00","00.00.00","00/00/00","00-00-00","0.00.0000","0/00/0000","0-00-0000"},0)),OR(SUMPRODUCT(--ISNUMBER(SEARCH({"a0","a-0","a_0","a/0","a.0","a#0","0a","0-a","0_a","0/a"},BP228)))&gt;0,ISNUMBER(SEARCH("000000",BP228)))),1,0),0)</f>
        <v>0</v>
      </c>
      <c r="BR2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228,"supervisor",""),"inspector",""),"controller",""),"executive",""),"catering",""),"manager",""),"officer",""),"caterer",""),"station",""),"captain",""),"verified",""),"verifier",""),"checked",""),"senior",""),"leader",""),"cabin",""),"staff",""),"crew",""),"team",""),"duty",""),"lead",""),"head",""),"chef",""),"pasb",""),"mcat",""),"magcs",""),"qaqc",""),"ccic",""),"cic",""),"csm",""),"ops",""),"pic",""),"self",""),"qa",""),"qc",""),"by",""),"sr",""))</f>
        <v>0</v>
      </c>
      <c r="BS2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228,"supervisor",""),"inspector",""),"controller",""),"executive",""),"catering",""),"manager",""),"officer",""),"caterer",""),"station",""),"captain",""),"verified",""),"verifier",""),"checked",""),"senior",""),"leader",""),"cabin",""),"staff",""),"crew",""),"team",""),"duty",""),"lead",""),"head",""),"chef",""),"pasb",""),"mcat",""),"magcs",""),"qaqc",""),"ccic",""),"cic",""),"csm",""),"ops",""),"pic",""),"self",""),"qa",""),"qc",""),"by",""),"sr",""))</f>
        <v>0</v>
      </c>
      <c r="BT228" s="61"/>
      <c r="BU228" s="61"/>
      <c r="BV228" s="61" t="n">
        <f aca="false">0</f>
        <v>0</v>
      </c>
      <c r="BW228" s="61"/>
      <c r="BX228" s="61"/>
      <c r="BY228" s="62" t="n">
        <f aca="false">Q228-T12EarlyH/24</f>
        <v>46303.4166666667</v>
      </c>
      <c r="BZ228" s="61" t="n">
        <f aca="false">IFERROR(IF(IF(TRIM(S228)="Link / file path",AND(LEN(TRIM(Z228))&gt;=5,SUMPRODUCT(--ISNUMBER(SEARCH({"http","www.","\\",":\",".pdf",".jpg",".jpeg",".png",".heic",".xls",".doc",".msg",".eml",".ppt",".txt",".zip"},Z228)))&gt;0),AND(ISERROR(FIND(" ",TRIM(Z228))),NOT(OR(LOWER(TRIM(Z228))=LOWER(Flights!$F$11),AND(LEFT(LOWER(TRIM(Z228)),2)="mh",(LEN(BN228)-LEN(SUBSTITUTE(BN228,"a","")))&lt;=2))),NOT(ISNUMBER(MATCH(LEFT(BN228,255),{"0000a","000a","00a","0000aa","000aa","00.00.0000","00/00/0000","00-00-0000","0000-00-00","00.00.00","00/00/00","00-00-00","0.00.0000","0/00/0000","0-00-0000"},0))),OR(AND((LEN(BN228)-LEN(SUBSTITUTE(BN228,"a","")))&gt;=1,(LEN(BN228)-LEN(SUBSTITUTE(BN228,"0","")))&gt;=2,SUMPRODUCT(--ISNUMBER(SEARCH({"a0","a-0","a_0","a/0","a.0","a#0","0a","0-a","0_a","0/a"},BN228)))&gt;0),AND((LEN(BN228)-LEN(SUBSTITUTE(BN228,"a","")))=0,(LEN(BN228)-LEN(SUBSTITUTE(BN228,"0","")))&gt;=5)))),1,0),0)</f>
        <v>0</v>
      </c>
    </row>
    <row r="229" customFormat="false" ht="141" hidden="false" customHeight="true" outlineLevel="0" collapsed="false">
      <c r="A229" s="57" t="s">
        <v>793</v>
      </c>
      <c r="B229" s="57" t="s">
        <v>235</v>
      </c>
      <c r="C229" s="57" t="str">
        <f aca="false">Flights!$F$11</f>
        <v>MH0003</v>
      </c>
      <c r="D229" s="58" t="n">
        <f aca="false">Flights!$D$11</f>
        <v>46304</v>
      </c>
      <c r="E229" s="57" t="str">
        <f aca="false">Flights!$G$11&amp;"-"&amp;Flights!$H$11</f>
        <v>LHR-KUL</v>
      </c>
      <c r="F229" s="57" t="str">
        <f aca="false">Flights!$K$11</f>
        <v>BC</v>
      </c>
      <c r="G229" s="57" t="s">
        <v>420</v>
      </c>
      <c r="H229" s="57" t="s">
        <v>378</v>
      </c>
      <c r="I229" s="57" t="s">
        <v>428</v>
      </c>
      <c r="J229" s="57" t="s">
        <v>435</v>
      </c>
      <c r="K229" s="67" t="s">
        <v>436</v>
      </c>
      <c r="L229" s="67" t="s">
        <v>422</v>
      </c>
      <c r="M229" s="67"/>
      <c r="N229" s="67" t="s">
        <v>383</v>
      </c>
      <c r="O229" s="67" t="s">
        <v>423</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60"/>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open",IF(AND(NOT(OR(LEN(AZ229)&lt;15,ISNUMBER(MATCH(AZ229,L_Placeholder,0)))),BK229=0,NOT(OR(LEN(AU229)&lt;2,ISNUMBER(MATCH(AU229,L_Placeholder,0)))),NOT(OR(LEN(AX229)&lt;2,ISNUMBER(MATCH(AX229,L_Placeholder,0)))),TRIM(AE229)&lt;&gt;TRIM(T229)),"N/A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missing",IF(OR(OR(LEN(AU229)&lt;2,ISNUMBER(MATCH(AU229,L_Placeholder,0))),BR229&lt;3),"INVALID – PIC missing or not a named person (a role such as QA / CSM is not a name)",IF(OR(LEN(AV229)&lt;2,ISNUMBER(MATCH(AV229,L_Placeholder,0))),"INVALID – result / assessment missing",IF(OR(OR(LEN(AW229)&lt;3,ISNUMBER(MATCH(AW229,L_Placeholder,0))),SUMPRODUCT(--ISNUMBER(SEARCH(" "&amp;L_EvidencePhrase&amp;" ",BD229)))&gt;0,BI229=1),"INVALID – evidence missing, placeholder or not yet on file",IF(ISNA(MATCH(TRIM(S229),L_EvidenceType,0)),"INVALID – choose the evidence type from the list (column S)",IF(BL229=0,"INVALID – evidence ID must be the record's ID only (e.g. SF-2210, IMG_2231, 1045521), or a link / path for links",IF(OR(OR(LEN(AX229)&lt;2,ISNUMBER(MATCH(AX229,L_Placeholder,0))),BS229&lt;3),"INVALID – verifier missing or not a named person (a role such as QA / CSM is not a name)",IF(OR(AX229=AU229,AND(LEN(AU229)&gt;=4,ISNUMBER(SEARCH(AU229,AX229))),AND(LEN(AX229)&gt;=4,ISNUMBER(SEARCH(AX229,AU229)))),"INVALID – verifier must be a different, named person (not the PIC or a role)",IF(BH229=1,"INVALID – result not yet available (awaiting / TBC)",IF(BV229=1,"INVALID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future",IF(AND(ISNUMBER(BY229),AG229&lt;BY229),IF(H229="Physical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")))/(LEN(L_PendNeg)+1))+SUMPRODUCT((LEN(BC229)-LEN(SUBSTITUTE(BC229," "&amp;L_PendPrep&amp;" "," ")))/(LEN(L_PendPrep)+1)),1,0),1)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")))/(LEN(L_PendNeg)+1))+SUMPRODUCT((LEN(BE229)-LEN(SUBSTITUTE(BE229," "&amp;L_PendPrep&amp;" "," ")))/(LEN(L_PendPrep)+1)),1,0),1)</f>
        <v>0</v>
      </c>
      <c r="BK229" s="61" t="n">
        <f aca="false">IFERROR(IF(SUMPRODUCT((LEN(BF229)-LEN(SUBSTITUTE(BF229," "&amp;L_PendStrict&amp;" "," ")))/(LEN(L_PendStrict)+1))&gt;SUMPRODUCT((LEN(BF229)-LEN(SUBSTITUTE(BF229," "&amp;L_PendNeg&amp;" "," ")))/(LEN(L_PendNeg)+1)),1,0),1)</f>
        <v>0</v>
      </c>
      <c r="BL229" s="61" t="n">
        <f aca="false">IF(ISNA(MATCH(TRIM(S229),L_EvidenceType,0)),0,BZ229)</f>
        <v>0</v>
      </c>
      <c r="BM229" s="61" t="str">
        <f aca="false">SUBSTITUTE(SUBSTITUTE(SUBSTITUTE(SUBSTITUTE(SUBSTITUTE(SUBSTITUTE(SUBSTITUTE(SUBSTITUTE(SUBSTITUTE(LOWER(Z229&amp;""),"1","0"),"2","0"),"3","0"),"4","0"),"5","0"),"6","0"),"7","0"),"8","0"),"9","0")</f>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229,"jan",""),"feb",""),"mar",""),"apr",""),"may",""),"jun",""),"jul",""),"aug",""),"sep",""),"oct",""),"nov",""),"dec",""),"hrs",""),"hr",""),"lt",""),"utc",""),"am",""),"pm",""),"rev",""),"ver",""),"b","a"),"c","a"),"d","a"),"e","a"),"f","a"),"g","a"),"h","a"),"i","a"),"j","a"),"k","a"),"l","a"),"m","a"),"n","a"),"o","a"),"p","a"),"q","a"),"r","a"),"s","a"),"t","a"),"u","a"),"v","a"),"w","a"),"x","a"),"y","a"),"z","a")</f>
        <v/>
      </c>
      <c r="BO229" s="61" t="str">
        <f aca="false">SUBSTITUTE(SUBSTITUTE(SUBSTITUTE(SUBSTITUTE(SUBSTITUTE(SUBSTITUTE(SUBSTITUTE(SUBSTITUTE(SUBSTITUTE(LOWER(W229&amp;""),"1","0"),"2","0"),"3","0"),"4","0"),"5","0"),"6","0"),"7","0"),"8","0"),"9","0")</f>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c>
      <c r="BQ229" s="61" t="n">
        <f aca="false">IFERROR(IF(AND(ISERROR(SEARCH(" mh"," "&amp;LOWER(W229))),ISNA(MATCH(LEFT(TRIM(BP229),255),{"0000a","000a","00a","0000aa","000aa","00.00.0000","00/00/0000","00-00-0000","0000-00-00","00.00.00","00/00/00","00-00-00","0.00.0000","0/00/0000","0-00-0000"},0)),OR(SUMPRODUCT(--ISNUMBER(SEARCH({"a0","a-0","a_0","a/0","a.0","a#0","0a","0-a","0_a","0/a"},BP229)))&gt;0,ISNUMBER(SEARCH("000000",BP229)))),1,0),0)</f>
        <v>0</v>
      </c>
      <c r="BR2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229,"supervisor",""),"inspector",""),"controller",""),"executive",""),"catering",""),"manager",""),"officer",""),"caterer",""),"station",""),"captain",""),"verified",""),"verifier",""),"checked",""),"senior",""),"leader",""),"cabin",""),"staff",""),"crew",""),"team",""),"duty",""),"lead",""),"head",""),"chef",""),"pasb",""),"mcat",""),"magcs",""),"qaqc",""),"ccic",""),"cic",""),"csm",""),"ops",""),"pic",""),"self",""),"qa",""),"qc",""),"by",""),"sr",""))</f>
        <v>0</v>
      </c>
      <c r="BS2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229,"supervisor",""),"inspector",""),"controller",""),"executive",""),"catering",""),"manager",""),"officer",""),"caterer",""),"station",""),"captain",""),"verified",""),"verifier",""),"checked",""),"senior",""),"leader",""),"cabin",""),"staff",""),"crew",""),"team",""),"duty",""),"lead",""),"head",""),"chef",""),"pasb",""),"mcat",""),"magcs",""),"qaqc",""),"ccic",""),"cic",""),"csm",""),"ops",""),"pic",""),"self",""),"qa",""),"qc",""),"by",""),"sr",""))</f>
        <v>0</v>
      </c>
      <c r="BT229" s="61"/>
      <c r="BU229" s="61"/>
      <c r="BV229" s="61" t="n">
        <f aca="false">0</f>
        <v>0</v>
      </c>
      <c r="BW229" s="61"/>
      <c r="BX229" s="61"/>
      <c r="BY229" s="62" t="n">
        <f aca="false">Q229-T12EarlyH/24</f>
        <v>46303.4166666667</v>
      </c>
      <c r="BZ229" s="61" t="n">
        <f aca="false">IFERROR(IF(IF(TRIM(S229)="Link / file path",AND(LEN(TRIM(Z229))&gt;=5,SUMPRODUCT(--ISNUMBER(SEARCH({"http","www.","\\",":\",".pdf",".jpg",".jpeg",".png",".heic",".xls",".doc",".msg",".eml",".ppt",".txt",".zip"},Z229)))&gt;0),AND(ISERROR(FIND(" ",TRIM(Z229))),NOT(OR(LOWER(TRIM(Z229))=LOWER(Flights!$F$11),AND(LEFT(LOWER(TRIM(Z229)),2)="mh",(LEN(BN229)-LEN(SUBSTITUTE(BN229,"a","")))&lt;=2))),NOT(ISNUMBER(MATCH(LEFT(BN229,255),{"0000a","000a","00a","0000aa","000aa","00.00.0000","00/00/0000","00-00-0000","0000-00-00","00.00.00","00/00/00","00-00-00","0.00.0000","0/00/0000","0-00-0000"},0))),OR(AND((LEN(BN229)-LEN(SUBSTITUTE(BN229,"a","")))&gt;=1,(LEN(BN229)-LEN(SUBSTITUTE(BN229,"0","")))&gt;=2,SUMPRODUCT(--ISNUMBER(SEARCH({"a0","a-0","a_0","a/0","a.0","a#0","0a","0-a","0_a","0/a"},BN229)))&gt;0),AND((LEN(BN229)-LEN(SUBSTITUTE(BN229,"a","")))=0,(LEN(BN229)-LEN(SUBSTITUTE(BN229,"0","")))&gt;=5)))),1,0),0)</f>
        <v>0</v>
      </c>
    </row>
    <row r="230" customFormat="false" ht="39.75" hidden="false" customHeight="true" outlineLevel="0" collapsed="false">
      <c r="A230" s="57" t="s">
        <v>794</v>
      </c>
      <c r="B230" s="57" t="s">
        <v>235</v>
      </c>
      <c r="C230" s="57" t="str">
        <f aca="false">Flights!$F$11</f>
        <v>MH0003</v>
      </c>
      <c r="D230" s="58" t="n">
        <f aca="false">Flights!$D$11</f>
        <v>46304</v>
      </c>
      <c r="E230" s="57" t="str">
        <f aca="false">Flights!$G$11&amp;"-"&amp;Flights!$H$11</f>
        <v>LHR-KUL</v>
      </c>
      <c r="F230" s="57" t="str">
        <f aca="false">Flights!$K$11</f>
        <v>BC</v>
      </c>
      <c r="G230" s="57" t="s">
        <v>420</v>
      </c>
      <c r="H230" s="57" t="s">
        <v>378</v>
      </c>
      <c r="I230" s="57" t="s">
        <v>428</v>
      </c>
      <c r="J230" s="57" t="s">
        <v>438</v>
      </c>
      <c r="K230" s="67"/>
      <c r="L230" s="67" t="s">
        <v>422</v>
      </c>
      <c r="M230" s="67"/>
      <c r="N230" s="67" t="s">
        <v>383</v>
      </c>
      <c r="O230" s="67" t="s">
        <v>423</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60"/>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open",IF(AND(NOT(OR(LEN(AZ230)&lt;15,ISNUMBER(MATCH(AZ230,L_Placeholder,0)))),BK230=0,NOT(OR(LEN(AU230)&lt;2,ISNUMBER(MATCH(AU230,L_Placeholder,0)))),NOT(OR(LEN(AX230)&lt;2,ISNUMBER(MATCH(AX230,L_Placeholder,0)))),TRIM(AE230)&lt;&gt;TRIM(T230)),"N/A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missing",IF(OR(OR(LEN(AU230)&lt;2,ISNUMBER(MATCH(AU230,L_Placeholder,0))),BR230&lt;3),"INVALID – PIC missing or not a named person (a role such as QA / CSM is not a name)",IF(OR(LEN(AV230)&lt;2,ISNUMBER(MATCH(AV230,L_Placeholder,0))),"INVALID – result / assessment missing",IF(OR(OR(LEN(AW230)&lt;3,ISNUMBER(MATCH(AW230,L_Placeholder,0))),SUMPRODUCT(--ISNUMBER(SEARCH(" "&amp;L_EvidencePhrase&amp;" ",BD230)))&gt;0,BI230=1),"INVALID – evidence missing, placeholder or not yet on file",IF(ISNA(MATCH(TRIM(S230),L_EvidenceType,0)),"INVALID – choose the evidence type from the list (column S)",IF(BL230=0,"INVALID – evidence ID must be the record's ID only (e.g. SF-2210, IMG_2231, 1045521), or a link / path for links",IF(OR(OR(LEN(AX230)&lt;2,ISNUMBER(MATCH(AX230,L_Placeholder,0))),BS230&lt;3),"INVALID – verifier missing or not a named person (a role such as QA / CSM is not a name)",IF(OR(AX230=AU230,AND(LEN(AU230)&gt;=4,ISNUMBER(SEARCH(AU230,AX230))),AND(LEN(AX230)&gt;=4,ISNUMBER(SEARCH(AX230,AU230)))),"INVALID – verifier must be a different, named person (not the PIC or a role)",IF(BH230=1,"INVALID – result not yet available (awaiting / TBC)",IF(BV230=1,"INVALID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future",IF(AND(ISNUMBER(BY230),AG230&lt;BY230),IF(H230="Physical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")))/(LEN(L_PendNeg)+1))+SUMPRODUCT((LEN(BC230)-LEN(SUBSTITUTE(BC230," "&amp;L_PendPrep&amp;" "," ")))/(LEN(L_PendPrep)+1)),1,0),1)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")))/(LEN(L_PendNeg)+1))+SUMPRODUCT((LEN(BE230)-LEN(SUBSTITUTE(BE230," "&amp;L_PendPrep&amp;" "," ")))/(LEN(L_PendPrep)+1)),1,0),1)</f>
        <v>0</v>
      </c>
      <c r="BK230" s="61" t="n">
        <f aca="false">IFERROR(IF(SUMPRODUCT((LEN(BF230)-LEN(SUBSTITUTE(BF230," "&amp;L_PendStrict&amp;" "," ")))/(LEN(L_PendStrict)+1))&gt;SUMPRODUCT((LEN(BF230)-LEN(SUBSTITUTE(BF230," "&amp;L_PendNeg&amp;" "," ")))/(LEN(L_PendNeg)+1)),1,0),1)</f>
        <v>0</v>
      </c>
      <c r="BL230" s="61" t="n">
        <f aca="false">IF(ISNA(MATCH(TRIM(S230),L_EvidenceType,0)),0,BZ230)</f>
        <v>0</v>
      </c>
      <c r="BM230" s="61" t="str">
        <f aca="false">SUBSTITUTE(SUBSTITUTE(SUBSTITUTE(SUBSTITUTE(SUBSTITUTE(SUBSTITUTE(SUBSTITUTE(SUBSTITUTE(SUBSTITUTE(LOWER(Z230&amp;""),"1","0"),"2","0"),"3","0"),"4","0"),"5","0"),"6","0"),"7","0"),"8","0"),"9","0")</f>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230,"jan",""),"feb",""),"mar",""),"apr",""),"may",""),"jun",""),"jul",""),"aug",""),"sep",""),"oct",""),"nov",""),"dec",""),"hrs",""),"hr",""),"lt",""),"utc",""),"am",""),"pm",""),"rev",""),"ver",""),"b","a"),"c","a"),"d","a"),"e","a"),"f","a"),"g","a"),"h","a"),"i","a"),"j","a"),"k","a"),"l","a"),"m","a"),"n","a"),"o","a"),"p","a"),"q","a"),"r","a"),"s","a"),"t","a"),"u","a"),"v","a"),"w","a"),"x","a"),"y","a"),"z","a")</f>
        <v/>
      </c>
      <c r="BO230" s="61" t="str">
        <f aca="false">SUBSTITUTE(SUBSTITUTE(SUBSTITUTE(SUBSTITUTE(SUBSTITUTE(SUBSTITUTE(SUBSTITUTE(SUBSTITUTE(SUBSTITUTE(LOWER(W230&amp;""),"1","0"),"2","0"),"3","0"),"4","0"),"5","0"),"6","0"),"7","0"),"8","0"),"9","0")</f>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c>
      <c r="BQ230" s="61" t="n">
        <f aca="false">IFERROR(IF(AND(ISERROR(SEARCH(" mh"," "&amp;LOWER(W230))),ISNA(MATCH(LEFT(TRIM(BP230),255),{"0000a","000a","00a","0000aa","000aa","00.00.0000","00/00/0000","00-00-0000","0000-00-00","00.00.00","00/00/00","00-00-00","0.00.0000","0/00/0000","0-00-0000"},0)),OR(SUMPRODUCT(--ISNUMBER(SEARCH({"a0","a-0","a_0","a/0","a.0","a#0","0a","0-a","0_a","0/a"},BP230)))&gt;0,ISNUMBER(SEARCH("000000",BP230)))),1,0),0)</f>
        <v>0</v>
      </c>
      <c r="BR2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230,"supervisor",""),"inspector",""),"controller",""),"executive",""),"catering",""),"manager",""),"officer",""),"caterer",""),"station",""),"captain",""),"verified",""),"verifier",""),"checked",""),"senior",""),"leader",""),"cabin",""),"staff",""),"crew",""),"team",""),"duty",""),"lead",""),"head",""),"chef",""),"pasb",""),"mcat",""),"magcs",""),"qaqc",""),"ccic",""),"cic",""),"csm",""),"ops",""),"pic",""),"self",""),"qa",""),"qc",""),"by",""),"sr",""))</f>
        <v>0</v>
      </c>
      <c r="BS2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230,"supervisor",""),"inspector",""),"controller",""),"executive",""),"catering",""),"manager",""),"officer",""),"caterer",""),"station",""),"captain",""),"verified",""),"verifier",""),"checked",""),"senior",""),"leader",""),"cabin",""),"staff",""),"crew",""),"team",""),"duty",""),"lead",""),"head",""),"chef",""),"pasb",""),"mcat",""),"magcs",""),"qaqc",""),"ccic",""),"cic",""),"csm",""),"ops",""),"pic",""),"self",""),"qa",""),"qc",""),"by",""),"sr",""))</f>
        <v>0</v>
      </c>
      <c r="BT230" s="61"/>
      <c r="BU230" s="61"/>
      <c r="BV230" s="61" t="n">
        <f aca="false">0</f>
        <v>0</v>
      </c>
      <c r="BW230" s="61"/>
      <c r="BX230" s="61"/>
      <c r="BY230" s="62" t="n">
        <f aca="false">Q230-T12EarlyH/24</f>
        <v>46303.4166666667</v>
      </c>
      <c r="BZ230" s="61" t="n">
        <f aca="false">IFERROR(IF(IF(TRIM(S230)="Link / file path",AND(LEN(TRIM(Z230))&gt;=5,SUMPRODUCT(--ISNUMBER(SEARCH({"http","www.","\\",":\",".pdf",".jpg",".jpeg",".png",".heic",".xls",".doc",".msg",".eml",".ppt",".txt",".zip"},Z230)))&gt;0),AND(ISERROR(FIND(" ",TRIM(Z230))),NOT(OR(LOWER(TRIM(Z230))=LOWER(Flights!$F$11),AND(LEFT(LOWER(TRIM(Z230)),2)="mh",(LEN(BN230)-LEN(SUBSTITUTE(BN230,"a","")))&lt;=2))),NOT(ISNUMBER(MATCH(LEFT(BN230,255),{"0000a","000a","00a","0000aa","000aa","00.00.0000","00/00/0000","00-00-0000","0000-00-00","00.00.00","00/00/00","00-00-00","0.00.0000","0/00/0000","0-00-0000"},0))),OR(AND((LEN(BN230)-LEN(SUBSTITUTE(BN230,"a","")))&gt;=1,(LEN(BN230)-LEN(SUBSTITUTE(BN230,"0","")))&gt;=2,SUMPRODUCT(--ISNUMBER(SEARCH({"a0","a-0","a_0","a/0","a.0","a#0","0a","0-a","0_a","0/a"},BN230)))&gt;0),AND((LEN(BN230)-LEN(SUBSTITUTE(BN230,"a","")))=0,(LEN(BN230)-LEN(SUBSTITUTE(BN230,"0","")))&gt;=5)))),1,0),0)</f>
        <v>0</v>
      </c>
    </row>
    <row r="231" customFormat="false" ht="39.75" hidden="false" customHeight="true" outlineLevel="0" collapsed="false">
      <c r="A231" s="57" t="s">
        <v>795</v>
      </c>
      <c r="B231" s="57" t="s">
        <v>235</v>
      </c>
      <c r="C231" s="57" t="str">
        <f aca="false">Flights!$F$11</f>
        <v>MH0003</v>
      </c>
      <c r="D231" s="58" t="n">
        <f aca="false">Flights!$D$11</f>
        <v>46304</v>
      </c>
      <c r="E231" s="57" t="str">
        <f aca="false">Flights!$G$11&amp;"-"&amp;Flights!$H$11</f>
        <v>LHR-KUL</v>
      </c>
      <c r="F231" s="57" t="str">
        <f aca="false">Flights!$K$11</f>
        <v>BC</v>
      </c>
      <c r="G231" s="57" t="s">
        <v>420</v>
      </c>
      <c r="H231" s="57" t="s">
        <v>378</v>
      </c>
      <c r="I231" s="57" t="s">
        <v>440</v>
      </c>
      <c r="J231" s="57" t="s">
        <v>441</v>
      </c>
      <c r="K231" s="67" t="s">
        <v>501</v>
      </c>
      <c r="L231" s="67" t="s">
        <v>443</v>
      </c>
      <c r="M231" s="67" t="s">
        <v>186</v>
      </c>
      <c r="N231" s="67" t="s">
        <v>383</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60"/>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open",IF(AND(NOT(OR(LEN(AZ231)&lt;15,ISNUMBER(MATCH(AZ231,L_Placeholder,0)))),BK231=0,NOT(OR(LEN(AU231)&lt;2,ISNUMBER(MATCH(AU231,L_Placeholder,0)))),NOT(OR(LEN(AX231)&lt;2,ISNUMBER(MATCH(AX231,L_Placeholder,0)))),TRIM(AE231)&lt;&gt;TRIM(T231)),"N/A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missing",IF(OR(OR(LEN(AU231)&lt;2,ISNUMBER(MATCH(AU231,L_Placeholder,0))),BR231&lt;3),"INVALID – PIC missing or not a named person (a role such as QA / CSM is not a name)",IF(OR(LEN(AV231)&lt;2,ISNUMBER(MATCH(AV231,L_Placeholder,0))),"INVALID – result / assessment missing",IF(OR(OR(LEN(AW231)&lt;3,ISNUMBER(MATCH(AW231,L_Placeholder,0))),SUMPRODUCT(--ISNUMBER(SEARCH(" "&amp;L_EvidencePhrase&amp;" ",BD231)))&gt;0,BI231=1),"INVALID – evidence missing, placeholder or not yet on file",IF(ISNA(MATCH(TRIM(S231),L_EvidenceType,0)),"INVALID – choose the evidence type from the list (column S)",IF(BL231=0,"INVALID – evidence ID must be the record's ID only (e.g. SF-2210, IMG_2231, 1045521), or a link / path for links",IF(OR(OR(LEN(AX231)&lt;2,ISNUMBER(MATCH(AX231,L_Placeholder,0))),BS231&lt;3),"INVALID – verifier missing or not a named person (a role such as QA / CSM is not a name)",IF(OR(AX231=AU231,AND(LEN(AU231)&gt;=4,ISNUMBER(SEARCH(AU231,AX231))),AND(LEN(AX231)&gt;=4,ISNUMBER(SEARCH(AX231,AU231)))),"INVALID – verifier must be a different, named person (not the PIC or a role)",IF(BH231=1,"INVALID – result not yet available (awaiting / TBC)",IF(BV231=1,"INVALID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future",IF(AND(ISNUMBER(BY231),AG231&lt;BY231),IF(H231="Physical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")))/(LEN(L_PendNeg)+1))+SUMPRODUCT((LEN(BC231)-LEN(SUBSTITUTE(BC231," "&amp;L_PendPrep&amp;" "," ")))/(LEN(L_PendPrep)+1)),1,0),1)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")))/(LEN(L_PendNeg)+1))+SUMPRODUCT((LEN(BE231)-LEN(SUBSTITUTE(BE231," "&amp;L_PendPrep&amp;" "," ")))/(LEN(L_PendPrep)+1)),1,0),1)</f>
        <v>0</v>
      </c>
      <c r="BK231" s="61" t="n">
        <f aca="false">IFERROR(IF(SUMPRODUCT((LEN(BF231)-LEN(SUBSTITUTE(BF231," "&amp;L_PendStrict&amp;" "," ")))/(LEN(L_PendStrict)+1))&gt;SUMPRODUCT((LEN(BF231)-LEN(SUBSTITUTE(BF231," "&amp;L_PendNeg&amp;" "," ")))/(LEN(L_PendNeg)+1)),1,0),1)</f>
        <v>0</v>
      </c>
      <c r="BL231" s="61" t="n">
        <f aca="false">IF(ISNA(MATCH(TRIM(S231),L_EvidenceType,0)),0,BZ231)</f>
        <v>0</v>
      </c>
      <c r="BM231" s="61" t="str">
        <f aca="false">SUBSTITUTE(SUBSTITUTE(SUBSTITUTE(SUBSTITUTE(SUBSTITUTE(SUBSTITUTE(SUBSTITUTE(SUBSTITUTE(SUBSTITUTE(LOWER(Z231&amp;""),"1","0"),"2","0"),"3","0"),"4","0"),"5","0"),"6","0"),"7","0"),"8","0"),"9","0")</f>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231,"jan",""),"feb",""),"mar",""),"apr",""),"may",""),"jun",""),"jul",""),"aug",""),"sep",""),"oct",""),"nov",""),"dec",""),"hrs",""),"hr",""),"lt",""),"utc",""),"am",""),"pm",""),"rev",""),"ver",""),"b","a"),"c","a"),"d","a"),"e","a"),"f","a"),"g","a"),"h","a"),"i","a"),"j","a"),"k","a"),"l","a"),"m","a"),"n","a"),"o","a"),"p","a"),"q","a"),"r","a"),"s","a"),"t","a"),"u","a"),"v","a"),"w","a"),"x","a"),"y","a"),"z","a")</f>
        <v/>
      </c>
      <c r="BO231" s="61" t="str">
        <f aca="false">SUBSTITUTE(SUBSTITUTE(SUBSTITUTE(SUBSTITUTE(SUBSTITUTE(SUBSTITUTE(SUBSTITUTE(SUBSTITUTE(SUBSTITUTE(LOWER(W231&amp;""),"1","0"),"2","0"),"3","0"),"4","0"),"5","0"),"6","0"),"7","0"),"8","0"),"9","0")</f>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c>
      <c r="BQ231" s="61" t="n">
        <f aca="false">IFERROR(IF(AND(ISERROR(SEARCH(" mh"," "&amp;LOWER(W231))),ISNA(MATCH(LEFT(TRIM(BP231),255),{"0000a","000a","00a","0000aa","000aa","00.00.0000","00/00/0000","00-00-0000","0000-00-00","00.00.00","00/00/00","00-00-00","0.00.0000","0/00/0000","0-00-0000"},0)),OR(SUMPRODUCT(--ISNUMBER(SEARCH({"a0","a-0","a_0","a/0","a.0","a#0","0a","0-a","0_a","0/a"},BP231)))&gt;0,ISNUMBER(SEARCH("000000",BP231)))),1,0),0)</f>
        <v>0</v>
      </c>
      <c r="BR2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231,"supervisor",""),"inspector",""),"controller",""),"executive",""),"catering",""),"manager",""),"officer",""),"caterer",""),"station",""),"captain",""),"verified",""),"verifier",""),"checked",""),"senior",""),"leader",""),"cabin",""),"staff",""),"crew",""),"team",""),"duty",""),"lead",""),"head",""),"chef",""),"pasb",""),"mcat",""),"magcs",""),"qaqc",""),"ccic",""),"cic",""),"csm",""),"ops",""),"pic",""),"self",""),"qa",""),"qc",""),"by",""),"sr",""))</f>
        <v>0</v>
      </c>
      <c r="BS2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231,"supervisor",""),"inspector",""),"controller",""),"executive",""),"catering",""),"manager",""),"officer",""),"caterer",""),"station",""),"captain",""),"verified",""),"verifier",""),"checked",""),"senior",""),"leader",""),"cabin",""),"staff",""),"crew",""),"team",""),"duty",""),"lead",""),"head",""),"chef",""),"pasb",""),"mcat",""),"magcs",""),"qaqc",""),"ccic",""),"cic",""),"csm",""),"ops",""),"pic",""),"self",""),"qa",""),"qc",""),"by",""),"sr",""))</f>
        <v>0</v>
      </c>
      <c r="BT231" s="61"/>
      <c r="BU231" s="61"/>
      <c r="BV231" s="61" t="n">
        <f aca="false">0</f>
        <v>0</v>
      </c>
      <c r="BW231" s="61"/>
      <c r="BX231" s="61"/>
      <c r="BY231" s="62" t="n">
        <f aca="false">Q231-T12EarlyH/24</f>
        <v>46303.4166666667</v>
      </c>
      <c r="BZ231" s="61" t="n">
        <f aca="false">IFERROR(IF(IF(TRIM(S231)="Link / file path",AND(LEN(TRIM(Z231))&gt;=5,SUMPRODUCT(--ISNUMBER(SEARCH({"http","www.","\\",":\",".pdf",".jpg",".jpeg",".png",".heic",".xls",".doc",".msg",".eml",".ppt",".txt",".zip"},Z231)))&gt;0),AND(ISERROR(FIND(" ",TRIM(Z231))),NOT(OR(LOWER(TRIM(Z231))=LOWER(Flights!$F$11),AND(LEFT(LOWER(TRIM(Z231)),2)="mh",(LEN(BN231)-LEN(SUBSTITUTE(BN231,"a","")))&lt;=2))),NOT(ISNUMBER(MATCH(LEFT(BN231,255),{"0000a","000a","00a","0000aa","000aa","00.00.0000","00/00/0000","00-00-0000","0000-00-00","00.00.00","00/00/00","00-00-00","0.00.0000","0/00/0000","0-00-0000"},0))),OR(AND((LEN(BN231)-LEN(SUBSTITUTE(BN231,"a","")))&gt;=1,(LEN(BN231)-LEN(SUBSTITUTE(BN231,"0","")))&gt;=2,SUMPRODUCT(--ISNUMBER(SEARCH({"a0","a-0","a_0","a/0","a.0","a#0","0a","0-a","0_a","0/a"},BN231)))&gt;0),AND((LEN(BN231)-LEN(SUBSTITUTE(BN231,"a","")))=0,(LEN(BN231)-LEN(SUBSTITUTE(BN231,"0","")))&gt;=5)))),1,0),0)</f>
        <v>0</v>
      </c>
    </row>
    <row r="232" customFormat="false" ht="78.75" hidden="false" customHeight="true" outlineLevel="0" collapsed="false">
      <c r="A232" s="57" t="s">
        <v>796</v>
      </c>
      <c r="B232" s="57" t="s">
        <v>235</v>
      </c>
      <c r="C232" s="57" t="str">
        <f aca="false">Flights!$F$11</f>
        <v>MH0003</v>
      </c>
      <c r="D232" s="58" t="n">
        <f aca="false">Flights!$D$11</f>
        <v>46304</v>
      </c>
      <c r="E232" s="57" t="str">
        <f aca="false">Flights!$G$11&amp;"-"&amp;Flights!$H$11</f>
        <v>LHR-KUL</v>
      </c>
      <c r="F232" s="57" t="str">
        <f aca="false">Flights!$K$11</f>
        <v>BC</v>
      </c>
      <c r="G232" s="57" t="s">
        <v>420</v>
      </c>
      <c r="H232" s="57" t="s">
        <v>378</v>
      </c>
      <c r="I232" s="57" t="s">
        <v>440</v>
      </c>
      <c r="J232" s="57" t="s">
        <v>729</v>
      </c>
      <c r="K232" s="67" t="s">
        <v>730</v>
      </c>
      <c r="L232" s="67" t="s">
        <v>731</v>
      </c>
      <c r="M232" s="67" t="s">
        <v>187</v>
      </c>
      <c r="N232" s="67" t="s">
        <v>444</v>
      </c>
      <c r="O232" s="67" t="s">
        <v>797</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60"/>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open",IF(AND(NOT(OR(LEN(AZ232)&lt;15,ISNUMBER(MATCH(AZ232,L_Placeholder,0)))),BK232=0,NOT(OR(LEN(AU232)&lt;2,ISNUMBER(MATCH(AU232,L_Placeholder,0)))),NOT(OR(LEN(AX232)&lt;2,ISNUMBER(MATCH(AX232,L_Placeholder,0)))),TRIM(AE232)&lt;&gt;TRIM(T232)),"N/A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missing",IF(OR(OR(LEN(AU232)&lt;2,ISNUMBER(MATCH(AU232,L_Placeholder,0))),BR232&lt;3),"INVALID – PIC missing or not a named person (a role such as QA / CSM is not a name)",IF(OR(LEN(AV232)&lt;2,ISNUMBER(MATCH(AV232,L_Placeholder,0))),"INVALID – result / assessment missing",IF(OR(OR(LEN(AW232)&lt;3,ISNUMBER(MATCH(AW232,L_Placeholder,0))),SUMPRODUCT(--ISNUMBER(SEARCH(" "&amp;L_EvidencePhrase&amp;" ",BD232)))&gt;0,BI232=1),"INVALID – evidence missing, placeholder or not yet on file",IF(ISNA(MATCH(TRIM(S232),L_EvidenceType,0)),"INVALID – choose the evidence type from the list (column S)",IF(BL232=0,"INVALID – evidence ID must be the record's ID only (e.g. SF-2210, IMG_2231, 1045521), or a link / path for links",IF(OR(OR(LEN(AX232)&lt;2,ISNUMBER(MATCH(AX232,L_Placeholder,0))),BS232&lt;3),"INVALID – verifier missing or not a named person (a role such as QA / CSM is not a name)",IF(OR(AX232=AU232,AND(LEN(AU232)&gt;=4,ISNUMBER(SEARCH(AU232,AX232))),AND(LEN(AX232)&gt;=4,ISNUMBER(SEARCH(AX232,AU232)))),"INVALID – verifier must be a different, named person (not the PIC or a role)",IF(BH232=1,"INVALID – result not yet available (awaiting / TBC)",IF(BV232=1,"INVALID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future",IF(AND(ISNUMBER(BY232),AG232&lt;BY232),IF(H232="Physical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")))/(LEN(L_PendNeg)+1))+SUMPRODUCT((LEN(BC232)-LEN(SUBSTITUTE(BC232," "&amp;L_PendPrep&amp;" "," ")))/(LEN(L_PendPrep)+1)),1,0),1)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")))/(LEN(L_PendNeg)+1))+SUMPRODUCT((LEN(BE232)-LEN(SUBSTITUTE(BE232," "&amp;L_PendPrep&amp;" "," ")))/(LEN(L_PendPrep)+1)),1,0),1)</f>
        <v>0</v>
      </c>
      <c r="BK232" s="61" t="n">
        <f aca="false">IFERROR(IF(SUMPRODUCT((LEN(BF232)-LEN(SUBSTITUTE(BF232," "&amp;L_PendStrict&amp;" "," ")))/(LEN(L_PendStrict)+1))&gt;SUMPRODUCT((LEN(BF232)-LEN(SUBSTITUTE(BF232," "&amp;L_PendNeg&amp;" "," ")))/(LEN(L_PendNeg)+1)),1,0),1)</f>
        <v>0</v>
      </c>
      <c r="BL232" s="61" t="n">
        <f aca="false">IF(ISNA(MATCH(TRIM(S232),L_EvidenceType,0)),0,BZ232)</f>
        <v>0</v>
      </c>
      <c r="BM232" s="61" t="str">
        <f aca="false">SUBSTITUTE(SUBSTITUTE(SUBSTITUTE(SUBSTITUTE(SUBSTITUTE(SUBSTITUTE(SUBSTITUTE(SUBSTITUTE(SUBSTITUTE(LOWER(Z232&amp;""),"1","0"),"2","0"),"3","0"),"4","0"),"5","0"),"6","0"),"7","0"),"8","0"),"9","0")</f>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232,"jan",""),"feb",""),"mar",""),"apr",""),"may",""),"jun",""),"jul",""),"aug",""),"sep",""),"oct",""),"nov",""),"dec",""),"hrs",""),"hr",""),"lt",""),"utc",""),"am",""),"pm",""),"rev",""),"ver",""),"b","a"),"c","a"),"d","a"),"e","a"),"f","a"),"g","a"),"h","a"),"i","a"),"j","a"),"k","a"),"l","a"),"m","a"),"n","a"),"o","a"),"p","a"),"q","a"),"r","a"),"s","a"),"t","a"),"u","a"),"v","a"),"w","a"),"x","a"),"y","a"),"z","a")</f>
        <v/>
      </c>
      <c r="BO232" s="61" t="str">
        <f aca="false">SUBSTITUTE(SUBSTITUTE(SUBSTITUTE(SUBSTITUTE(SUBSTITUTE(SUBSTITUTE(SUBSTITUTE(SUBSTITUTE(SUBSTITUTE(LOWER(W232&amp;""),"1","0"),"2","0"),"3","0"),"4","0"),"5","0"),"6","0"),"7","0"),"8","0"),"9","0")</f>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c>
      <c r="BQ232" s="61" t="n">
        <f aca="false">IFERROR(IF(AND(ISERROR(SEARCH(" mh"," "&amp;LOWER(W232))),ISNA(MATCH(LEFT(TRIM(BP232),255),{"0000a","000a","00a","0000aa","000aa","00.00.0000","00/00/0000","00-00-0000","0000-00-00","00.00.00","00/00/00","00-00-00","0.00.0000","0/00/0000","0-00-0000"},0)),OR(SUMPRODUCT(--ISNUMBER(SEARCH({"a0","a-0","a_0","a/0","a.0","a#0","0a","0-a","0_a","0/a"},BP232)))&gt;0,ISNUMBER(SEARCH("000000",BP232)))),1,0),0)</f>
        <v>0</v>
      </c>
      <c r="BR2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232,"supervisor",""),"inspector",""),"controller",""),"executive",""),"catering",""),"manager",""),"officer",""),"caterer",""),"station",""),"captain",""),"verified",""),"verifier",""),"checked",""),"senior",""),"leader",""),"cabin",""),"staff",""),"crew",""),"team",""),"duty",""),"lead",""),"head",""),"chef",""),"pasb",""),"mcat",""),"magcs",""),"qaqc",""),"ccic",""),"cic",""),"csm",""),"ops",""),"pic",""),"self",""),"qa",""),"qc",""),"by",""),"sr",""))</f>
        <v>0</v>
      </c>
      <c r="BS2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232,"supervisor",""),"inspector",""),"controller",""),"executive",""),"catering",""),"manager",""),"officer",""),"caterer",""),"station",""),"captain",""),"verified",""),"verifier",""),"checked",""),"senior",""),"leader",""),"cabin",""),"staff",""),"crew",""),"team",""),"duty",""),"lead",""),"head",""),"chef",""),"pasb",""),"mcat",""),"magcs",""),"qaqc",""),"ccic",""),"cic",""),"csm",""),"ops",""),"pic",""),"self",""),"qa",""),"qc",""),"by",""),"sr",""))</f>
        <v>0</v>
      </c>
      <c r="BT232" s="61"/>
      <c r="BU232" s="61"/>
      <c r="BV232" s="61" t="n">
        <f aca="false">0</f>
        <v>0</v>
      </c>
      <c r="BW232" s="61"/>
      <c r="BX232" s="61"/>
      <c r="BY232" s="62" t="n">
        <f aca="false">Q232-T12EarlyH/24</f>
        <v>46303.1006944444</v>
      </c>
      <c r="BZ232" s="61" t="n">
        <f aca="false">IFERROR(IF(IF(TRIM(S232)="Link / file path",AND(LEN(TRIM(Z232))&gt;=5,SUMPRODUCT(--ISNUMBER(SEARCH({"http","www.","\\",":\",".pdf",".jpg",".jpeg",".png",".heic",".xls",".doc",".msg",".eml",".ppt",".txt",".zip"},Z232)))&gt;0),AND(ISERROR(FIND(" ",TRIM(Z232))),NOT(OR(LOWER(TRIM(Z232))=LOWER(Flights!$F$11),AND(LEFT(LOWER(TRIM(Z232)),2)="mh",(LEN(BN232)-LEN(SUBSTITUTE(BN232,"a","")))&lt;=2))),NOT(ISNUMBER(MATCH(LEFT(BN232,255),{"0000a","000a","00a","0000aa","000aa","00.00.0000","00/00/0000","00-00-0000","0000-00-00","00.00.00","00/00/00","00-00-00","0.00.0000","0/00/0000","0-00-0000"},0))),OR(AND((LEN(BN232)-LEN(SUBSTITUTE(BN232,"a","")))&gt;=1,(LEN(BN232)-LEN(SUBSTITUTE(BN232,"0","")))&gt;=2,SUMPRODUCT(--ISNUMBER(SEARCH({"a0","a-0","a_0","a/0","a.0","a#0","0a","0-a","0_a","0/a"},BN232)))&gt;0),AND((LEN(BN232)-LEN(SUBSTITUTE(BN232,"a","")))=0,(LEN(BN232)-LEN(SUBSTITUTE(BN232,"0","")))&gt;=5)))),1,0),0)</f>
        <v>0</v>
      </c>
    </row>
    <row r="233" customFormat="false" ht="41.25" hidden="false" customHeight="true" outlineLevel="0" collapsed="false">
      <c r="A233" s="57" t="s">
        <v>798</v>
      </c>
      <c r="B233" s="57" t="s">
        <v>235</v>
      </c>
      <c r="C233" s="57" t="str">
        <f aca="false">Flights!$F$11</f>
        <v>MH0003</v>
      </c>
      <c r="D233" s="58" t="n">
        <f aca="false">Flights!$D$11</f>
        <v>46304</v>
      </c>
      <c r="E233" s="57" t="str">
        <f aca="false">Flights!$G$11&amp;"-"&amp;Flights!$H$11</f>
        <v>LHR-KUL</v>
      </c>
      <c r="F233" s="57" t="str">
        <f aca="false">Flights!$K$11</f>
        <v>BC</v>
      </c>
      <c r="G233" s="57" t="s">
        <v>420</v>
      </c>
      <c r="H233" s="57" t="s">
        <v>378</v>
      </c>
      <c r="I233" s="57" t="s">
        <v>440</v>
      </c>
      <c r="J233" s="57" t="s">
        <v>603</v>
      </c>
      <c r="K233" s="67" t="s">
        <v>501</v>
      </c>
      <c r="L233" s="67" t="s">
        <v>734</v>
      </c>
      <c r="M233" s="67" t="s">
        <v>187</v>
      </c>
      <c r="N233" s="67" t="s">
        <v>383</v>
      </c>
      <c r="O233" s="67" t="s">
        <v>799</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60"/>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open",IF(AND(NOT(OR(LEN(AZ233)&lt;15,ISNUMBER(MATCH(AZ233,L_Placeholder,0)))),BK233=0,NOT(OR(LEN(AU233)&lt;2,ISNUMBER(MATCH(AU233,L_Placeholder,0)))),NOT(OR(LEN(AX233)&lt;2,ISNUMBER(MATCH(AX233,L_Placeholder,0)))),TRIM(AE233)&lt;&gt;TRIM(T233)),"N/A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missing",IF(OR(OR(LEN(AU233)&lt;2,ISNUMBER(MATCH(AU233,L_Placeholder,0))),BR233&lt;3),"INVALID – PIC missing or not a named person (a role such as QA / CSM is not a name)",IF(OR(LEN(AV233)&lt;2,ISNUMBER(MATCH(AV233,L_Placeholder,0))),"INVALID – result / assessment missing",IF(OR(OR(LEN(AW233)&lt;3,ISNUMBER(MATCH(AW233,L_Placeholder,0))),SUMPRODUCT(--ISNUMBER(SEARCH(" "&amp;L_EvidencePhrase&amp;" ",BD233)))&gt;0,BI233=1),"INVALID – evidence missing, placeholder or not yet on file",IF(ISNA(MATCH(TRIM(S233),L_EvidenceType,0)),"INVALID – choose the evidence type from the list (column S)",IF(BL233=0,"INVALID – evidence ID must be the record's ID only (e.g. SF-2210, IMG_2231, 1045521), or a link / path for links",IF(OR(OR(LEN(AX233)&lt;2,ISNUMBER(MATCH(AX233,L_Placeholder,0))),BS233&lt;3),"INVALID – verifier missing or not a named person (a role such as QA / CSM is not a name)",IF(OR(AX233=AU233,AND(LEN(AU233)&gt;=4,ISNUMBER(SEARCH(AU233,AX233))),AND(LEN(AX233)&gt;=4,ISNUMBER(SEARCH(AX233,AU233)))),"INVALID – verifier must be a different, named person (not the PIC or a role)",IF(BH233=1,"INVALID – result not yet available (awaiting / TBC)",IF(BV233=1,"INVALID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future",IF(AND(ISNUMBER(BY233),AG233&lt;BY233),IF(H233="Physical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")))/(LEN(L_PendNeg)+1))+SUMPRODUCT((LEN(BC233)-LEN(SUBSTITUTE(BC233," "&amp;L_PendPrep&amp;" "," ")))/(LEN(L_PendPrep)+1)),1,0),1)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")))/(LEN(L_PendNeg)+1))+SUMPRODUCT((LEN(BE233)-LEN(SUBSTITUTE(BE233," "&amp;L_PendPrep&amp;" "," ")))/(LEN(L_PendPrep)+1)),1,0),1)</f>
        <v>0</v>
      </c>
      <c r="BK233" s="61" t="n">
        <f aca="false">IFERROR(IF(SUMPRODUCT((LEN(BF233)-LEN(SUBSTITUTE(BF233," "&amp;L_PendStrict&amp;" "," ")))/(LEN(L_PendStrict)+1))&gt;SUMPRODUCT((LEN(BF233)-LEN(SUBSTITUTE(BF233," "&amp;L_PendNeg&amp;" "," ")))/(LEN(L_PendNeg)+1)),1,0),1)</f>
        <v>0</v>
      </c>
      <c r="BL233" s="61" t="n">
        <f aca="false">IF(ISNA(MATCH(TRIM(S233),L_EvidenceType,0)),0,BZ233)</f>
        <v>0</v>
      </c>
      <c r="BM233" s="61" t="str">
        <f aca="false">SUBSTITUTE(SUBSTITUTE(SUBSTITUTE(SUBSTITUTE(SUBSTITUTE(SUBSTITUTE(SUBSTITUTE(SUBSTITUTE(SUBSTITUTE(LOWER(Z233&amp;""),"1","0"),"2","0"),"3","0"),"4","0"),"5","0"),"6","0"),"7","0"),"8","0"),"9","0")</f>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233,"jan",""),"feb",""),"mar",""),"apr",""),"may",""),"jun",""),"jul",""),"aug",""),"sep",""),"oct",""),"nov",""),"dec",""),"hrs",""),"hr",""),"lt",""),"utc",""),"am",""),"pm",""),"rev",""),"ver",""),"b","a"),"c","a"),"d","a"),"e","a"),"f","a"),"g","a"),"h","a"),"i","a"),"j","a"),"k","a"),"l","a"),"m","a"),"n","a"),"o","a"),"p","a"),"q","a"),"r","a"),"s","a"),"t","a"),"u","a"),"v","a"),"w","a"),"x","a"),"y","a"),"z","a")</f>
        <v/>
      </c>
      <c r="BO233" s="61" t="str">
        <f aca="false">SUBSTITUTE(SUBSTITUTE(SUBSTITUTE(SUBSTITUTE(SUBSTITUTE(SUBSTITUTE(SUBSTITUTE(SUBSTITUTE(SUBSTITUTE(LOWER(W233&amp;""),"1","0"),"2","0"),"3","0"),"4","0"),"5","0"),"6","0"),"7","0"),"8","0"),"9","0")</f>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c>
      <c r="BQ233" s="61" t="n">
        <f aca="false">IFERROR(IF(AND(ISERROR(SEARCH(" mh"," "&amp;LOWER(W233))),ISNA(MATCH(LEFT(TRIM(BP233),255),{"0000a","000a","00a","0000aa","000aa","00.00.0000","00/00/0000","00-00-0000","0000-00-00","00.00.00","00/00/00","00-00-00","0.00.0000","0/00/0000","0-00-0000"},0)),OR(SUMPRODUCT(--ISNUMBER(SEARCH({"a0","a-0","a_0","a/0","a.0","a#0","0a","0-a","0_a","0/a"},BP233)))&gt;0,ISNUMBER(SEARCH("000000",BP233)))),1,0),0)</f>
        <v>0</v>
      </c>
      <c r="BR2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233,"supervisor",""),"inspector",""),"controller",""),"executive",""),"catering",""),"manager",""),"officer",""),"caterer",""),"station",""),"captain",""),"verified",""),"verifier",""),"checked",""),"senior",""),"leader",""),"cabin",""),"staff",""),"crew",""),"team",""),"duty",""),"lead",""),"head",""),"chef",""),"pasb",""),"mcat",""),"magcs",""),"qaqc",""),"ccic",""),"cic",""),"csm",""),"ops",""),"pic",""),"self",""),"qa",""),"qc",""),"by",""),"sr",""))</f>
        <v>0</v>
      </c>
      <c r="BS2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233,"supervisor",""),"inspector",""),"controller",""),"executive",""),"catering",""),"manager",""),"officer",""),"caterer",""),"station",""),"captain",""),"verified",""),"verifier",""),"checked",""),"senior",""),"leader",""),"cabin",""),"staff",""),"crew",""),"team",""),"duty",""),"lead",""),"head",""),"chef",""),"pasb",""),"mcat",""),"magcs",""),"qaqc",""),"ccic",""),"cic",""),"csm",""),"ops",""),"pic",""),"self",""),"qa",""),"qc",""),"by",""),"sr",""))</f>
        <v>0</v>
      </c>
      <c r="BT233" s="61"/>
      <c r="BU233" s="61"/>
      <c r="BV233" s="61" t="n">
        <f aca="false">0</f>
        <v>0</v>
      </c>
      <c r="BW233" s="61"/>
      <c r="BX233" s="61"/>
      <c r="BY233" s="62" t="n">
        <f aca="false">Q233-T12EarlyH/24</f>
        <v>46303.1006944444</v>
      </c>
      <c r="BZ233" s="61" t="n">
        <f aca="false">IFERROR(IF(IF(TRIM(S233)="Link / file path",AND(LEN(TRIM(Z233))&gt;=5,SUMPRODUCT(--ISNUMBER(SEARCH({"http","www.","\\",":\",".pdf",".jpg",".jpeg",".png",".heic",".xls",".doc",".msg",".eml",".ppt",".txt",".zip"},Z233)))&gt;0),AND(ISERROR(FIND(" ",TRIM(Z233))),NOT(OR(LOWER(TRIM(Z233))=LOWER(Flights!$F$11),AND(LEFT(LOWER(TRIM(Z233)),2)="mh",(LEN(BN233)-LEN(SUBSTITUTE(BN233,"a","")))&lt;=2))),NOT(ISNUMBER(MATCH(LEFT(BN233,255),{"0000a","000a","00a","0000aa","000aa","00.00.0000","00/00/0000","00-00-0000","0000-00-00","00.00.00","00/00/00","00-00-00","0.00.0000","0/00/0000","0-00-0000"},0))),OR(AND((LEN(BN233)-LEN(SUBSTITUTE(BN233,"a","")))&gt;=1,(LEN(BN233)-LEN(SUBSTITUTE(BN233,"0","")))&gt;=2,SUMPRODUCT(--ISNUMBER(SEARCH({"a0","a-0","a_0","a/0","a.0","a#0","0a","0-a","0_a","0/a"},BN233)))&gt;0),AND((LEN(BN233)-LEN(SUBSTITUTE(BN233,"a","")))=0,(LEN(BN233)-LEN(SUBSTITUTE(BN233,"0","")))&gt;=5)))),1,0),0)</f>
        <v>0</v>
      </c>
    </row>
    <row r="234" customFormat="false" ht="41.25" hidden="false" customHeight="true" outlineLevel="0" collapsed="false">
      <c r="A234" s="57" t="s">
        <v>800</v>
      </c>
      <c r="B234" s="57" t="s">
        <v>235</v>
      </c>
      <c r="C234" s="57" t="str">
        <f aca="false">Flights!$F$11</f>
        <v>MH0003</v>
      </c>
      <c r="D234" s="58" t="n">
        <f aca="false">Flights!$D$11</f>
        <v>46304</v>
      </c>
      <c r="E234" s="57" t="str">
        <f aca="false">Flights!$G$11&amp;"-"&amp;Flights!$H$11</f>
        <v>LHR-KUL</v>
      </c>
      <c r="F234" s="57" t="str">
        <f aca="false">Flights!$K$11</f>
        <v>BC</v>
      </c>
      <c r="G234" s="57" t="s">
        <v>420</v>
      </c>
      <c r="H234" s="57" t="s">
        <v>378</v>
      </c>
      <c r="I234" s="57" t="s">
        <v>499</v>
      </c>
      <c r="J234" s="57" t="s">
        <v>500</v>
      </c>
      <c r="K234" s="67" t="s">
        <v>501</v>
      </c>
      <c r="L234" s="67" t="s">
        <v>736</v>
      </c>
      <c r="M234" s="67" t="s">
        <v>451</v>
      </c>
      <c r="N234" s="67" t="s">
        <v>383</v>
      </c>
      <c r="O234" s="67" t="s">
        <v>452</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60"/>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open",IF(AND(NOT(OR(LEN(AZ234)&lt;15,ISNUMBER(MATCH(AZ234,L_Placeholder,0)))),BK234=0,NOT(OR(LEN(AU234)&lt;2,ISNUMBER(MATCH(AU234,L_Placeholder,0)))),NOT(OR(LEN(AX234)&lt;2,ISNUMBER(MATCH(AX234,L_Placeholder,0)))),TRIM(AE234)&lt;&gt;TRIM(T234)),"N/A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missing",IF(OR(OR(LEN(AU234)&lt;2,ISNUMBER(MATCH(AU234,L_Placeholder,0))),BR234&lt;3),"INVALID – PIC missing or not a named person (a role such as QA / CSM is not a name)",IF(OR(LEN(AV234)&lt;2,ISNUMBER(MATCH(AV234,L_Placeholder,0))),"INVALID – result / assessment missing",IF(OR(OR(LEN(AW234)&lt;3,ISNUMBER(MATCH(AW234,L_Placeholder,0))),SUMPRODUCT(--ISNUMBER(SEARCH(" "&amp;L_EvidencePhrase&amp;" ",BD234)))&gt;0,BI234=1),"INVALID – evidence missing, placeholder or not yet on file",IF(ISNA(MATCH(TRIM(S234),L_EvidenceType,0)),"INVALID – choose the evidence type from the list (column S)",IF(BL234=0,"INVALID – evidence ID must be the record's ID only (e.g. SF-2210, IMG_2231, 1045521), or a link / path for links",IF(OR(OR(LEN(AX234)&lt;2,ISNUMBER(MATCH(AX234,L_Placeholder,0))),BS234&lt;3),"INVALID – verifier missing or not a named person (a role such as QA / CSM is not a name)",IF(OR(AX234=AU234,AND(LEN(AU234)&gt;=4,ISNUMBER(SEARCH(AU234,AX234))),AND(LEN(AX234)&gt;=4,ISNUMBER(SEARCH(AX234,AU234)))),"INVALID – verifier must be a different, named person (not the PIC or a role)",IF(BH234=1,"INVALID – result not yet available (awaiting / TBC)",IF(BV234=1,"INVALID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future",IF(AND(ISNUMBER(BY234),AG234&lt;BY234),IF(H234="Physical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")))/(LEN(L_PendNeg)+1))+SUMPRODUCT((LEN(BC234)-LEN(SUBSTITUTE(BC234," "&amp;L_PendPrep&amp;" "," ")))/(LEN(L_PendPrep)+1)),1,0),1)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")))/(LEN(L_PendNeg)+1))+SUMPRODUCT((LEN(BE234)-LEN(SUBSTITUTE(BE234," "&amp;L_PendPrep&amp;" "," ")))/(LEN(L_PendPrep)+1)),1,0),1)</f>
        <v>0</v>
      </c>
      <c r="BK234" s="61" t="n">
        <f aca="false">IFERROR(IF(SUMPRODUCT((LEN(BF234)-LEN(SUBSTITUTE(BF234," "&amp;L_PendStrict&amp;" "," ")))/(LEN(L_PendStrict)+1))&gt;SUMPRODUCT((LEN(BF234)-LEN(SUBSTITUTE(BF234," "&amp;L_PendNeg&amp;" "," ")))/(LEN(L_PendNeg)+1)),1,0),1)</f>
        <v>0</v>
      </c>
      <c r="BL234" s="61" t="n">
        <f aca="false">IF(ISNA(MATCH(TRIM(S234),L_EvidenceType,0)),0,BZ234)</f>
        <v>0</v>
      </c>
      <c r="BM234" s="61" t="str">
        <f aca="false">SUBSTITUTE(SUBSTITUTE(SUBSTITUTE(SUBSTITUTE(SUBSTITUTE(SUBSTITUTE(SUBSTITUTE(SUBSTITUTE(SUBSTITUTE(LOWER(Z234&amp;""),"1","0"),"2","0"),"3","0"),"4","0"),"5","0"),"6","0"),"7","0"),"8","0"),"9","0")</f>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234,"jan",""),"feb",""),"mar",""),"apr",""),"may",""),"jun",""),"jul",""),"aug",""),"sep",""),"oct",""),"nov",""),"dec",""),"hrs",""),"hr",""),"lt",""),"utc",""),"am",""),"pm",""),"rev",""),"ver",""),"b","a"),"c","a"),"d","a"),"e","a"),"f","a"),"g","a"),"h","a"),"i","a"),"j","a"),"k","a"),"l","a"),"m","a"),"n","a"),"o","a"),"p","a"),"q","a"),"r","a"),"s","a"),"t","a"),"u","a"),"v","a"),"w","a"),"x","a"),"y","a"),"z","a")</f>
        <v/>
      </c>
      <c r="BO234" s="61" t="str">
        <f aca="false">SUBSTITUTE(SUBSTITUTE(SUBSTITUTE(SUBSTITUTE(SUBSTITUTE(SUBSTITUTE(SUBSTITUTE(SUBSTITUTE(SUBSTITUTE(LOWER(W234&amp;""),"1","0"),"2","0"),"3","0"),"4","0"),"5","0"),"6","0"),"7","0"),"8","0"),"9","0")</f>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c>
      <c r="BQ234" s="61" t="n">
        <f aca="false">IFERROR(IF(AND(ISERROR(SEARCH(" mh"," "&amp;LOWER(W234))),ISNA(MATCH(LEFT(TRIM(BP234),255),{"0000a","000a","00a","0000aa","000aa","00.00.0000","00/00/0000","00-00-0000","0000-00-00","00.00.00","00/00/00","00-00-00","0.00.0000","0/00/0000","0-00-0000"},0)),OR(SUMPRODUCT(--ISNUMBER(SEARCH({"a0","a-0","a_0","a/0","a.0","a#0","0a","0-a","0_a","0/a"},BP234)))&gt;0,ISNUMBER(SEARCH("000000",BP234)))),1,0),0)</f>
        <v>0</v>
      </c>
      <c r="BR2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234,"supervisor",""),"inspector",""),"controller",""),"executive",""),"catering",""),"manager",""),"officer",""),"caterer",""),"station",""),"captain",""),"verified",""),"verifier",""),"checked",""),"senior",""),"leader",""),"cabin",""),"staff",""),"crew",""),"team",""),"duty",""),"lead",""),"head",""),"chef",""),"pasb",""),"mcat",""),"magcs",""),"qaqc",""),"ccic",""),"cic",""),"csm",""),"ops",""),"pic",""),"self",""),"qa",""),"qc",""),"by",""),"sr",""))</f>
        <v>0</v>
      </c>
      <c r="BS2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234,"supervisor",""),"inspector",""),"controller",""),"executive",""),"catering",""),"manager",""),"officer",""),"caterer",""),"station",""),"captain",""),"verified",""),"verifier",""),"checked",""),"senior",""),"leader",""),"cabin",""),"staff",""),"crew",""),"team",""),"duty",""),"lead",""),"head",""),"chef",""),"pasb",""),"mcat",""),"magcs",""),"qaqc",""),"ccic",""),"cic",""),"csm",""),"ops",""),"pic",""),"self",""),"qa",""),"qc",""),"by",""),"sr",""))</f>
        <v>0</v>
      </c>
      <c r="BT234" s="61"/>
      <c r="BU234" s="61"/>
      <c r="BV234" s="61" t="n">
        <f aca="false">0</f>
        <v>0</v>
      </c>
      <c r="BW234" s="61"/>
      <c r="BX234" s="61"/>
      <c r="BY234" s="62" t="n">
        <f aca="false">Q234-T12EarlyH/24</f>
        <v>46303.4166666667</v>
      </c>
      <c r="BZ234" s="61" t="n">
        <f aca="false">IFERROR(IF(IF(TRIM(S234)="Link / file path",AND(LEN(TRIM(Z234))&gt;=5,SUMPRODUCT(--ISNUMBER(SEARCH({"http","www.","\\",":\",".pdf",".jpg",".jpeg",".png",".heic",".xls",".doc",".msg",".eml",".ppt",".txt",".zip"},Z234)))&gt;0),AND(ISERROR(FIND(" ",TRIM(Z234))),NOT(OR(LOWER(TRIM(Z234))=LOWER(Flights!$F$11),AND(LEFT(LOWER(TRIM(Z234)),2)="mh",(LEN(BN234)-LEN(SUBSTITUTE(BN234,"a","")))&lt;=2))),NOT(ISNUMBER(MATCH(LEFT(BN234,255),{"0000a","000a","00a","0000aa","000aa","00.00.0000","00/00/0000","00-00-0000","0000-00-00","00.00.00","00/00/00","00-00-00","0.00.0000","0/00/0000","0-00-0000"},0))),OR(AND((LEN(BN234)-LEN(SUBSTITUTE(BN234,"a","")))&gt;=1,(LEN(BN234)-LEN(SUBSTITUTE(BN234,"0","")))&gt;=2,SUMPRODUCT(--ISNUMBER(SEARCH({"a0","a-0","a_0","a/0","a.0","a#0","0a","0-a","0_a","0/a"},BN234)))&gt;0),AND((LEN(BN234)-LEN(SUBSTITUTE(BN234,"a","")))=0,(LEN(BN234)-LEN(SUBSTITUTE(BN234,"0","")))&gt;=5)))),1,0),0)</f>
        <v>0</v>
      </c>
    </row>
    <row r="235" customFormat="false" ht="41.25" hidden="false" customHeight="true" outlineLevel="0" collapsed="false">
      <c r="A235" s="57" t="s">
        <v>801</v>
      </c>
      <c r="B235" s="57" t="s">
        <v>235</v>
      </c>
      <c r="C235" s="57" t="str">
        <f aca="false">Flights!$F$11</f>
        <v>MH0003</v>
      </c>
      <c r="D235" s="58" t="n">
        <f aca="false">Flights!$D$11</f>
        <v>46304</v>
      </c>
      <c r="E235" s="57" t="str">
        <f aca="false">Flights!$G$11&amp;"-"&amp;Flights!$H$11</f>
        <v>LHR-KUL</v>
      </c>
      <c r="F235" s="57" t="str">
        <f aca="false">Flights!$K$11</f>
        <v>BC</v>
      </c>
      <c r="G235" s="57" t="s">
        <v>420</v>
      </c>
      <c r="H235" s="57" t="s">
        <v>378</v>
      </c>
      <c r="I235" s="57" t="s">
        <v>499</v>
      </c>
      <c r="J235" s="57" t="s">
        <v>505</v>
      </c>
      <c r="K235" s="67" t="s">
        <v>501</v>
      </c>
      <c r="L235" s="67" t="s">
        <v>738</v>
      </c>
      <c r="M235" s="67" t="s">
        <v>451</v>
      </c>
      <c r="N235" s="67" t="s">
        <v>383</v>
      </c>
      <c r="O235" s="67" t="s">
        <v>452</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60"/>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open",IF(AND(NOT(OR(LEN(AZ235)&lt;15,ISNUMBER(MATCH(AZ235,L_Placeholder,0)))),BK235=0,NOT(OR(LEN(AU235)&lt;2,ISNUMBER(MATCH(AU235,L_Placeholder,0)))),NOT(OR(LEN(AX235)&lt;2,ISNUMBER(MATCH(AX235,L_Placeholder,0)))),TRIM(AE235)&lt;&gt;TRIM(T235)),"N/A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missing",IF(OR(OR(LEN(AU235)&lt;2,ISNUMBER(MATCH(AU235,L_Placeholder,0))),BR235&lt;3),"INVALID – PIC missing or not a named person (a role such as QA / CSM is not a name)",IF(OR(LEN(AV235)&lt;2,ISNUMBER(MATCH(AV235,L_Placeholder,0))),"INVALID – result / assessment missing",IF(OR(OR(LEN(AW235)&lt;3,ISNUMBER(MATCH(AW235,L_Placeholder,0))),SUMPRODUCT(--ISNUMBER(SEARCH(" "&amp;L_EvidencePhrase&amp;" ",BD235)))&gt;0,BI235=1),"INVALID – evidence missing, placeholder or not yet on file",IF(ISNA(MATCH(TRIM(S235),L_EvidenceType,0)),"INVALID – choose the evidence type from the list (column S)",IF(BL235=0,"INVALID – evidence ID must be the record's ID only (e.g. SF-2210, IMG_2231, 1045521), or a link / path for links",IF(OR(OR(LEN(AX235)&lt;2,ISNUMBER(MATCH(AX235,L_Placeholder,0))),BS235&lt;3),"INVALID – verifier missing or not a named person (a role such as QA / CSM is not a name)",IF(OR(AX235=AU235,AND(LEN(AU235)&gt;=4,ISNUMBER(SEARCH(AU235,AX235))),AND(LEN(AX235)&gt;=4,ISNUMBER(SEARCH(AX235,AU235)))),"INVALID – verifier must be a different, named person (not the PIC or a role)",IF(BH235=1,"INVALID – result not yet available (awaiting / TBC)",IF(BV235=1,"INVALID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future",IF(AND(ISNUMBER(BY235),AG235&lt;BY235),IF(H235="Physical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")))/(LEN(L_PendNeg)+1))+SUMPRODUCT((LEN(BC235)-LEN(SUBSTITUTE(BC235," "&amp;L_PendPrep&amp;" "," ")))/(LEN(L_PendPrep)+1)),1,0),1)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")))/(LEN(L_PendNeg)+1))+SUMPRODUCT((LEN(BE235)-LEN(SUBSTITUTE(BE235," "&amp;L_PendPrep&amp;" "," ")))/(LEN(L_PendPrep)+1)),1,0),1)</f>
        <v>0</v>
      </c>
      <c r="BK235" s="61" t="n">
        <f aca="false">IFERROR(IF(SUMPRODUCT((LEN(BF235)-LEN(SUBSTITUTE(BF235," "&amp;L_PendStrict&amp;" "," ")))/(LEN(L_PendStrict)+1))&gt;SUMPRODUCT((LEN(BF235)-LEN(SUBSTITUTE(BF235," "&amp;L_PendNeg&amp;" "," ")))/(LEN(L_PendNeg)+1)),1,0),1)</f>
        <v>0</v>
      </c>
      <c r="BL235" s="61" t="n">
        <f aca="false">IF(ISNA(MATCH(TRIM(S235),L_EvidenceType,0)),0,BZ235)</f>
        <v>0</v>
      </c>
      <c r="BM235" s="61" t="str">
        <f aca="false">SUBSTITUTE(SUBSTITUTE(SUBSTITUTE(SUBSTITUTE(SUBSTITUTE(SUBSTITUTE(SUBSTITUTE(SUBSTITUTE(SUBSTITUTE(LOWER(Z235&amp;""),"1","0"),"2","0"),"3","0"),"4","0"),"5","0"),"6","0"),"7","0"),"8","0"),"9","0")</f>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235,"jan",""),"feb",""),"mar",""),"apr",""),"may",""),"jun",""),"jul",""),"aug",""),"sep",""),"oct",""),"nov",""),"dec",""),"hrs",""),"hr",""),"lt",""),"utc",""),"am",""),"pm",""),"rev",""),"ver",""),"b","a"),"c","a"),"d","a"),"e","a"),"f","a"),"g","a"),"h","a"),"i","a"),"j","a"),"k","a"),"l","a"),"m","a"),"n","a"),"o","a"),"p","a"),"q","a"),"r","a"),"s","a"),"t","a"),"u","a"),"v","a"),"w","a"),"x","a"),"y","a"),"z","a")</f>
        <v/>
      </c>
      <c r="BO235" s="61" t="str">
        <f aca="false">SUBSTITUTE(SUBSTITUTE(SUBSTITUTE(SUBSTITUTE(SUBSTITUTE(SUBSTITUTE(SUBSTITUTE(SUBSTITUTE(SUBSTITUTE(LOWER(W235&amp;""),"1","0"),"2","0"),"3","0"),"4","0"),"5","0"),"6","0"),"7","0"),"8","0"),"9","0")</f>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c>
      <c r="BQ235" s="61" t="n">
        <f aca="false">IFERROR(IF(AND(ISERROR(SEARCH(" mh"," "&amp;LOWER(W235))),ISNA(MATCH(LEFT(TRIM(BP235),255),{"0000a","000a","00a","0000aa","000aa","00.00.0000","00/00/0000","00-00-0000","0000-00-00","00.00.00","00/00/00","00-00-00","0.00.0000","0/00/0000","0-00-0000"},0)),OR(SUMPRODUCT(--ISNUMBER(SEARCH({"a0","a-0","a_0","a/0","a.0","a#0","0a","0-a","0_a","0/a"},BP235)))&gt;0,ISNUMBER(SEARCH("000000",BP235)))),1,0),0)</f>
        <v>0</v>
      </c>
      <c r="BR2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235,"supervisor",""),"inspector",""),"controller",""),"executive",""),"catering",""),"manager",""),"officer",""),"caterer",""),"station",""),"captain",""),"verified",""),"verifier",""),"checked",""),"senior",""),"leader",""),"cabin",""),"staff",""),"crew",""),"team",""),"duty",""),"lead",""),"head",""),"chef",""),"pasb",""),"mcat",""),"magcs",""),"qaqc",""),"ccic",""),"cic",""),"csm",""),"ops",""),"pic",""),"self",""),"qa",""),"qc",""),"by",""),"sr",""))</f>
        <v>0</v>
      </c>
      <c r="BS2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235,"supervisor",""),"inspector",""),"controller",""),"executive",""),"catering",""),"manager",""),"officer",""),"caterer",""),"station",""),"captain",""),"verified",""),"verifier",""),"checked",""),"senior",""),"leader",""),"cabin",""),"staff",""),"crew",""),"team",""),"duty",""),"lead",""),"head",""),"chef",""),"pasb",""),"mcat",""),"magcs",""),"qaqc",""),"ccic",""),"cic",""),"csm",""),"ops",""),"pic",""),"self",""),"qa",""),"qc",""),"by",""),"sr",""))</f>
        <v>0</v>
      </c>
      <c r="BT235" s="61"/>
      <c r="BU235" s="61"/>
      <c r="BV235" s="61" t="n">
        <f aca="false">0</f>
        <v>0</v>
      </c>
      <c r="BW235" s="61"/>
      <c r="BX235" s="61"/>
      <c r="BY235" s="62" t="n">
        <f aca="false">Q235-T12EarlyH/24</f>
        <v>46303.4166666667</v>
      </c>
      <c r="BZ235" s="61" t="n">
        <f aca="false">IFERROR(IF(IF(TRIM(S235)="Link / file path",AND(LEN(TRIM(Z235))&gt;=5,SUMPRODUCT(--ISNUMBER(SEARCH({"http","www.","\\",":\",".pdf",".jpg",".jpeg",".png",".heic",".xls",".doc",".msg",".eml",".ppt",".txt",".zip"},Z235)))&gt;0),AND(ISERROR(FIND(" ",TRIM(Z235))),NOT(OR(LOWER(TRIM(Z235))=LOWER(Flights!$F$11),AND(LEFT(LOWER(TRIM(Z235)),2)="mh",(LEN(BN235)-LEN(SUBSTITUTE(BN235,"a","")))&lt;=2))),NOT(ISNUMBER(MATCH(LEFT(BN235,255),{"0000a","000a","00a","0000aa","000aa","00.00.0000","00/00/0000","00-00-0000","0000-00-00","00.00.00","00/00/00","00-00-00","0.00.0000","0/00/0000","0-00-0000"},0))),OR(AND((LEN(BN235)-LEN(SUBSTITUTE(BN235,"a","")))&gt;=1,(LEN(BN235)-LEN(SUBSTITUTE(BN235,"0","")))&gt;=2,SUMPRODUCT(--ISNUMBER(SEARCH({"a0","a-0","a_0","a/0","a.0","a#0","0a","0-a","0_a","0/a"},BN235)))&gt;0),AND((LEN(BN235)-LEN(SUBSTITUTE(BN235,"a","")))=0,(LEN(BN235)-LEN(SUBSTITUTE(BN235,"0","")))&gt;=5)))),1,0),0)</f>
        <v>0</v>
      </c>
    </row>
    <row r="236" customFormat="false" ht="41.25" hidden="false" customHeight="true" outlineLevel="0" collapsed="false">
      <c r="A236" s="57" t="s">
        <v>802</v>
      </c>
      <c r="B236" s="57" t="s">
        <v>235</v>
      </c>
      <c r="C236" s="57" t="str">
        <f aca="false">Flights!$F$11</f>
        <v>MH0003</v>
      </c>
      <c r="D236" s="58" t="n">
        <f aca="false">Flights!$D$11</f>
        <v>46304</v>
      </c>
      <c r="E236" s="57" t="str">
        <f aca="false">Flights!$G$11&amp;"-"&amp;Flights!$H$11</f>
        <v>LHR-KUL</v>
      </c>
      <c r="F236" s="57" t="str">
        <f aca="false">Flights!$K$11</f>
        <v>BC</v>
      </c>
      <c r="G236" s="57" t="s">
        <v>420</v>
      </c>
      <c r="H236" s="57" t="s">
        <v>378</v>
      </c>
      <c r="I236" s="57" t="s">
        <v>499</v>
      </c>
      <c r="J236" s="57" t="s">
        <v>508</v>
      </c>
      <c r="K236" s="67" t="s">
        <v>501</v>
      </c>
      <c r="L236" s="67" t="s">
        <v>740</v>
      </c>
      <c r="M236" s="67" t="s">
        <v>451</v>
      </c>
      <c r="N236" s="67" t="s">
        <v>383</v>
      </c>
      <c r="O236" s="67" t="s">
        <v>452</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60"/>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open",IF(AND(NOT(OR(LEN(AZ236)&lt;15,ISNUMBER(MATCH(AZ236,L_Placeholder,0)))),BK236=0,NOT(OR(LEN(AU236)&lt;2,ISNUMBER(MATCH(AU236,L_Placeholder,0)))),NOT(OR(LEN(AX236)&lt;2,ISNUMBER(MATCH(AX236,L_Placeholder,0)))),TRIM(AE236)&lt;&gt;TRIM(T236)),"N/A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missing",IF(OR(OR(LEN(AU236)&lt;2,ISNUMBER(MATCH(AU236,L_Placeholder,0))),BR236&lt;3),"INVALID – PIC missing or not a named person (a role such as QA / CSM is not a name)",IF(OR(LEN(AV236)&lt;2,ISNUMBER(MATCH(AV236,L_Placeholder,0))),"INVALID – result / assessment missing",IF(OR(OR(LEN(AW236)&lt;3,ISNUMBER(MATCH(AW236,L_Placeholder,0))),SUMPRODUCT(--ISNUMBER(SEARCH(" "&amp;L_EvidencePhrase&amp;" ",BD236)))&gt;0,BI236=1),"INVALID – evidence missing, placeholder or not yet on file",IF(ISNA(MATCH(TRIM(S236),L_EvidenceType,0)),"INVALID – choose the evidence type from the list (column S)",IF(BL236=0,"INVALID – evidence ID must be the record's ID only (e.g. SF-2210, IMG_2231, 1045521), or a link / path for links",IF(OR(OR(LEN(AX236)&lt;2,ISNUMBER(MATCH(AX236,L_Placeholder,0))),BS236&lt;3),"INVALID – verifier missing or not a named person (a role such as QA / CSM is not a name)",IF(OR(AX236=AU236,AND(LEN(AU236)&gt;=4,ISNUMBER(SEARCH(AU236,AX236))),AND(LEN(AX236)&gt;=4,ISNUMBER(SEARCH(AX236,AU236)))),"INVALID – verifier must be a different, named person (not the PIC or a role)",IF(BH236=1,"INVALID – result not yet available (awaiting / TBC)",IF(BV236=1,"INVALID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future",IF(AND(ISNUMBER(BY236),AG236&lt;BY236),IF(H236="Physical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")))/(LEN(L_PendNeg)+1))+SUMPRODUCT((LEN(BC236)-LEN(SUBSTITUTE(BC236," "&amp;L_PendPrep&amp;" "," ")))/(LEN(L_PendPrep)+1)),1,0),1)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")))/(LEN(L_PendNeg)+1))+SUMPRODUCT((LEN(BE236)-LEN(SUBSTITUTE(BE236," "&amp;L_PendPrep&amp;" "," ")))/(LEN(L_PendPrep)+1)),1,0),1)</f>
        <v>0</v>
      </c>
      <c r="BK236" s="61" t="n">
        <f aca="false">IFERROR(IF(SUMPRODUCT((LEN(BF236)-LEN(SUBSTITUTE(BF236," "&amp;L_PendStrict&amp;" "," ")))/(LEN(L_PendStrict)+1))&gt;SUMPRODUCT((LEN(BF236)-LEN(SUBSTITUTE(BF236," "&amp;L_PendNeg&amp;" "," ")))/(LEN(L_PendNeg)+1)),1,0),1)</f>
        <v>0</v>
      </c>
      <c r="BL236" s="61" t="n">
        <f aca="false">IF(ISNA(MATCH(TRIM(S236),L_EvidenceType,0)),0,BZ236)</f>
        <v>0</v>
      </c>
      <c r="BM236" s="61" t="str">
        <f aca="false">SUBSTITUTE(SUBSTITUTE(SUBSTITUTE(SUBSTITUTE(SUBSTITUTE(SUBSTITUTE(SUBSTITUTE(SUBSTITUTE(SUBSTITUTE(LOWER(Z236&amp;""),"1","0"),"2","0"),"3","0"),"4","0"),"5","0"),"6","0"),"7","0"),"8","0"),"9","0")</f>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236,"jan",""),"feb",""),"mar",""),"apr",""),"may",""),"jun",""),"jul",""),"aug",""),"sep",""),"oct",""),"nov",""),"dec",""),"hrs",""),"hr",""),"lt",""),"utc",""),"am",""),"pm",""),"rev",""),"ver",""),"b","a"),"c","a"),"d","a"),"e","a"),"f","a"),"g","a"),"h","a"),"i","a"),"j","a"),"k","a"),"l","a"),"m","a"),"n","a"),"o","a"),"p","a"),"q","a"),"r","a"),"s","a"),"t","a"),"u","a"),"v","a"),"w","a"),"x","a"),"y","a"),"z","a")</f>
        <v/>
      </c>
      <c r="BO236" s="61" t="str">
        <f aca="false">SUBSTITUTE(SUBSTITUTE(SUBSTITUTE(SUBSTITUTE(SUBSTITUTE(SUBSTITUTE(SUBSTITUTE(SUBSTITUTE(SUBSTITUTE(LOWER(W236&amp;""),"1","0"),"2","0"),"3","0"),"4","0"),"5","0"),"6","0"),"7","0"),"8","0"),"9","0")</f>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c>
      <c r="BQ236" s="61" t="n">
        <f aca="false">IFERROR(IF(AND(ISERROR(SEARCH(" mh"," "&amp;LOWER(W236))),ISNA(MATCH(LEFT(TRIM(BP236),255),{"0000a","000a","00a","0000aa","000aa","00.00.0000","00/00/0000","00-00-0000","0000-00-00","00.00.00","00/00/00","00-00-00","0.00.0000","0/00/0000","0-00-0000"},0)),OR(SUMPRODUCT(--ISNUMBER(SEARCH({"a0","a-0","a_0","a/0","a.0","a#0","0a","0-a","0_a","0/a"},BP236)))&gt;0,ISNUMBER(SEARCH("000000",BP236)))),1,0),0)</f>
        <v>0</v>
      </c>
      <c r="BR2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236,"supervisor",""),"inspector",""),"controller",""),"executive",""),"catering",""),"manager",""),"officer",""),"caterer",""),"station",""),"captain",""),"verified",""),"verifier",""),"checked",""),"senior",""),"leader",""),"cabin",""),"staff",""),"crew",""),"team",""),"duty",""),"lead",""),"head",""),"chef",""),"pasb",""),"mcat",""),"magcs",""),"qaqc",""),"ccic",""),"cic",""),"csm",""),"ops",""),"pic",""),"self",""),"qa",""),"qc",""),"by",""),"sr",""))</f>
        <v>0</v>
      </c>
      <c r="BS2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236,"supervisor",""),"inspector",""),"controller",""),"executive",""),"catering",""),"manager",""),"officer",""),"caterer",""),"station",""),"captain",""),"verified",""),"verifier",""),"checked",""),"senior",""),"leader",""),"cabin",""),"staff",""),"crew",""),"team",""),"duty",""),"lead",""),"head",""),"chef",""),"pasb",""),"mcat",""),"magcs",""),"qaqc",""),"ccic",""),"cic",""),"csm",""),"ops",""),"pic",""),"self",""),"qa",""),"qc",""),"by",""),"sr",""))</f>
        <v>0</v>
      </c>
      <c r="BT236" s="61"/>
      <c r="BU236" s="61"/>
      <c r="BV236" s="61" t="n">
        <f aca="false">0</f>
        <v>0</v>
      </c>
      <c r="BW236" s="61"/>
      <c r="BX236" s="61"/>
      <c r="BY236" s="62" t="n">
        <f aca="false">Q236-T12EarlyH/24</f>
        <v>46303.4166666667</v>
      </c>
      <c r="BZ236" s="61" t="n">
        <f aca="false">IFERROR(IF(IF(TRIM(S236)="Link / file path",AND(LEN(TRIM(Z236))&gt;=5,SUMPRODUCT(--ISNUMBER(SEARCH({"http","www.","\\",":\",".pdf",".jpg",".jpeg",".png",".heic",".xls",".doc",".msg",".eml",".ppt",".txt",".zip"},Z236)))&gt;0),AND(ISERROR(FIND(" ",TRIM(Z236))),NOT(OR(LOWER(TRIM(Z236))=LOWER(Flights!$F$11),AND(LEFT(LOWER(TRIM(Z236)),2)="mh",(LEN(BN236)-LEN(SUBSTITUTE(BN236,"a","")))&lt;=2))),NOT(ISNUMBER(MATCH(LEFT(BN236,255),{"0000a","000a","00a","0000aa","000aa","00.00.0000","00/00/0000","00-00-0000","0000-00-00","00.00.00","00/00/00","00-00-00","0.00.0000","0/00/0000","0-00-0000"},0))),OR(AND((LEN(BN236)-LEN(SUBSTITUTE(BN236,"a","")))&gt;=1,(LEN(BN236)-LEN(SUBSTITUTE(BN236,"0","")))&gt;=2,SUMPRODUCT(--ISNUMBER(SEARCH({"a0","a-0","a_0","a/0","a.0","a#0","0a","0-a","0_a","0/a"},BN236)))&gt;0),AND((LEN(BN236)-LEN(SUBSTITUTE(BN236,"a","")))=0,(LEN(BN236)-LEN(SUBSTITUTE(BN236,"0","")))&gt;=5)))),1,0),0)</f>
        <v>0</v>
      </c>
    </row>
    <row r="237" customFormat="false" ht="41.25" hidden="false" customHeight="true" outlineLevel="0" collapsed="false">
      <c r="A237" s="57" t="s">
        <v>803</v>
      </c>
      <c r="B237" s="57" t="s">
        <v>235</v>
      </c>
      <c r="C237" s="57" t="str">
        <f aca="false">Flights!$F$11</f>
        <v>MH0003</v>
      </c>
      <c r="D237" s="58" t="n">
        <f aca="false">Flights!$D$11</f>
        <v>46304</v>
      </c>
      <c r="E237" s="57" t="str">
        <f aca="false">Flights!$G$11&amp;"-"&amp;Flights!$H$11</f>
        <v>LHR-KUL</v>
      </c>
      <c r="F237" s="57" t="str">
        <f aca="false">Flights!$K$11</f>
        <v>BC</v>
      </c>
      <c r="G237" s="57" t="s">
        <v>420</v>
      </c>
      <c r="H237" s="57" t="s">
        <v>378</v>
      </c>
      <c r="I237" s="57" t="s">
        <v>499</v>
      </c>
      <c r="J237" s="57" t="s">
        <v>511</v>
      </c>
      <c r="K237" s="67" t="s">
        <v>501</v>
      </c>
      <c r="L237" s="67" t="s">
        <v>742</v>
      </c>
      <c r="M237" s="67" t="s">
        <v>451</v>
      </c>
      <c r="N237" s="67" t="s">
        <v>383</v>
      </c>
      <c r="O237" s="67" t="s">
        <v>452</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60"/>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open",IF(AND(NOT(OR(LEN(AZ237)&lt;15,ISNUMBER(MATCH(AZ237,L_Placeholder,0)))),BK237=0,NOT(OR(LEN(AU237)&lt;2,ISNUMBER(MATCH(AU237,L_Placeholder,0)))),NOT(OR(LEN(AX237)&lt;2,ISNUMBER(MATCH(AX237,L_Placeholder,0)))),TRIM(AE237)&lt;&gt;TRIM(T237)),"N/A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missing",IF(OR(OR(LEN(AU237)&lt;2,ISNUMBER(MATCH(AU237,L_Placeholder,0))),BR237&lt;3),"INVALID – PIC missing or not a named person (a role such as QA / CSM is not a name)",IF(OR(LEN(AV237)&lt;2,ISNUMBER(MATCH(AV237,L_Placeholder,0))),"INVALID – result / assessment missing",IF(OR(OR(LEN(AW237)&lt;3,ISNUMBER(MATCH(AW237,L_Placeholder,0))),SUMPRODUCT(--ISNUMBER(SEARCH(" "&amp;L_EvidencePhrase&amp;" ",BD237)))&gt;0,BI237=1),"INVALID – evidence missing, placeholder or not yet on file",IF(ISNA(MATCH(TRIM(S237),L_EvidenceType,0)),"INVALID – choose the evidence type from the list (column S)",IF(BL237=0,"INVALID – evidence ID must be the record's ID only (e.g. SF-2210, IMG_2231, 1045521), or a link / path for links",IF(OR(OR(LEN(AX237)&lt;2,ISNUMBER(MATCH(AX237,L_Placeholder,0))),BS237&lt;3),"INVALID – verifier missing or not a named person (a role such as QA / CSM is not a name)",IF(OR(AX237=AU237,AND(LEN(AU237)&gt;=4,ISNUMBER(SEARCH(AU237,AX237))),AND(LEN(AX237)&gt;=4,ISNUMBER(SEARCH(AX237,AU237)))),"INVALID – verifier must be a different, named person (not the PIC or a role)",IF(BH237=1,"INVALID – result not yet available (awaiting / TBC)",IF(BV237=1,"INVALID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future",IF(AND(ISNUMBER(BY237),AG237&lt;BY237),IF(H237="Physical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t="n">
        <f aca="false">IF(ISNA(MATCH(TRIM(S237),L_EvidenceType,0)),0,BZ237)</f>
        <v>0</v>
      </c>
      <c r="BM237" s="61" t="str">
        <f aca="false">SUBSTITUTE(SUBSTITUTE(SUBSTITUTE(SUBSTITUTE(SUBSTITUTE(SUBSTITUTE(SUBSTITUTE(SUBSTITUTE(SUBSTITUTE(LOWER(Z237&amp;""),"1","0"),"2","0"),"3","0"),"4","0"),"5","0"),"6","0"),"7","0"),"8","0"),"9","0")</f>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237,"jan",""),"feb",""),"mar",""),"apr",""),"may",""),"jun",""),"jul",""),"aug",""),"sep",""),"oct",""),"nov",""),"dec",""),"hrs",""),"hr",""),"lt",""),"utc",""),"am",""),"pm",""),"rev",""),"ver",""),"b","a"),"c","a"),"d","a"),"e","a"),"f","a"),"g","a"),"h","a"),"i","a"),"j","a"),"k","a"),"l","a"),"m","a"),"n","a"),"o","a"),"p","a"),"q","a"),"r","a"),"s","a"),"t","a"),"u","a"),"v","a"),"w","a"),"x","a"),"y","a"),"z","a")</f>
        <v/>
      </c>
      <c r="BO237" s="61" t="str">
        <f aca="false">SUBSTITUTE(SUBSTITUTE(SUBSTITUTE(SUBSTITUTE(SUBSTITUTE(SUBSTITUTE(SUBSTITUTE(SUBSTITUTE(SUBSTITUTE(LOWER(W237&amp;""),"1","0"),"2","0"),"3","0"),"4","0"),"5","0"),"6","0"),"7","0"),"8","0"),"9","0")</f>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c>
      <c r="BQ237" s="61" t="n">
        <f aca="false">IFERROR(IF(AND(ISERROR(SEARCH(" mh"," "&amp;LOWER(W237))),ISNA(MATCH(LEFT(TRIM(BP237),255),{"0000a","000a","00a","0000aa","000aa","00.00.0000","00/00/0000","00-00-0000","0000-00-00","00.00.00","00/00/00","00-00-00","0.00.0000","0/00/0000","0-00-0000"},0)),OR(SUMPRODUCT(--ISNUMBER(SEARCH({"a0","a-0","a_0","a/0","a.0","a#0","0a","0-a","0_a","0/a"},BP237)))&gt;0,ISNUMBER(SEARCH("000000",BP237)))),1,0),0)</f>
        <v>0</v>
      </c>
      <c r="BR2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237,"supervisor",""),"inspector",""),"controller",""),"executive",""),"catering",""),"manager",""),"officer",""),"caterer",""),"station",""),"captain",""),"verified",""),"verifier",""),"checked",""),"senior",""),"leader",""),"cabin",""),"staff",""),"crew",""),"team",""),"duty",""),"lead",""),"head",""),"chef",""),"pasb",""),"mcat",""),"magcs",""),"qaqc",""),"ccic",""),"cic",""),"csm",""),"ops",""),"pic",""),"self",""),"qa",""),"qc",""),"by",""),"sr",""))</f>
        <v>0</v>
      </c>
      <c r="BS2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237,"supervisor",""),"inspector",""),"controller",""),"executive",""),"catering",""),"manager",""),"officer",""),"caterer",""),"station",""),"captain",""),"verified",""),"verifier",""),"checked",""),"senior",""),"leader",""),"cabin",""),"staff",""),"crew",""),"team",""),"duty",""),"lead",""),"head",""),"chef",""),"pasb",""),"mcat",""),"magcs",""),"qaqc",""),"ccic",""),"cic",""),"csm",""),"ops",""),"pic",""),"self",""),"qa",""),"qc",""),"by",""),"sr",""))</f>
        <v>0</v>
      </c>
      <c r="BT237" s="61"/>
      <c r="BU237" s="61"/>
      <c r="BV237" s="61" t="n">
        <f aca="false">0</f>
        <v>0</v>
      </c>
      <c r="BW237" s="61"/>
      <c r="BX237" s="61"/>
      <c r="BY237" s="62" t="n">
        <f aca="false">Q237-T12EarlyH/24</f>
        <v>46303.4166666667</v>
      </c>
      <c r="BZ237" s="61" t="n">
        <f aca="false">IFERROR(IF(IF(TRIM(S237)="Link / file path",AND(LEN(TRIM(Z237))&gt;=5,SUMPRODUCT(--ISNUMBER(SEARCH({"http","www.","\\",":\",".pdf",".jpg",".jpeg",".png",".heic",".xls",".doc",".msg",".eml",".ppt",".txt",".zip"},Z237)))&gt;0),AND(ISERROR(FIND(" ",TRIM(Z237))),NOT(OR(LOWER(TRIM(Z237))=LOWER(Flights!$F$11),AND(LEFT(LOWER(TRIM(Z237)),2)="mh",(LEN(BN237)-LEN(SUBSTITUTE(BN237,"a","")))&lt;=2))),NOT(ISNUMBER(MATCH(LEFT(BN237,255),{"0000a","000a","00a","0000aa","000aa","00.00.0000","00/00/0000","00-00-0000","0000-00-00","00.00.00","00/00/00","00-00-00","0.00.0000","0/00/0000","0-00-0000"},0))),OR(AND((LEN(BN237)-LEN(SUBSTITUTE(BN237,"a","")))&gt;=1,(LEN(BN237)-LEN(SUBSTITUTE(BN237,"0","")))&gt;=2,SUMPRODUCT(--ISNUMBER(SEARCH({"a0","a-0","a_0","a/0","a.0","a#0","0a","0-a","0_a","0/a"},BN237)))&gt;0),AND((LEN(BN237)-LEN(SUBSTITUTE(BN237,"a","")))=0,(LEN(BN237)-LEN(SUBSTITUTE(BN237,"0","")))&gt;=5)))),1,0),0)</f>
        <v>0</v>
      </c>
    </row>
    <row r="238" customFormat="false" ht="41.25" hidden="false" customHeight="true" outlineLevel="0" collapsed="false">
      <c r="A238" s="57" t="s">
        <v>804</v>
      </c>
      <c r="B238" s="57" t="s">
        <v>235</v>
      </c>
      <c r="C238" s="57" t="str">
        <f aca="false">Flights!$F$11</f>
        <v>MH0003</v>
      </c>
      <c r="D238" s="58" t="n">
        <f aca="false">Flights!$D$11</f>
        <v>46304</v>
      </c>
      <c r="E238" s="57" t="str">
        <f aca="false">Flights!$G$11&amp;"-"&amp;Flights!$H$11</f>
        <v>LHR-KUL</v>
      </c>
      <c r="F238" s="57" t="str">
        <f aca="false">Flights!$K$11</f>
        <v>BC</v>
      </c>
      <c r="G238" s="57" t="s">
        <v>420</v>
      </c>
      <c r="H238" s="57" t="s">
        <v>378</v>
      </c>
      <c r="I238" s="57" t="s">
        <v>499</v>
      </c>
      <c r="J238" s="57" t="s">
        <v>515</v>
      </c>
      <c r="K238" s="67" t="s">
        <v>501</v>
      </c>
      <c r="L238" s="67" t="s">
        <v>744</v>
      </c>
      <c r="M238" s="67" t="s">
        <v>451</v>
      </c>
      <c r="N238" s="67" t="s">
        <v>383</v>
      </c>
      <c r="O238" s="67" t="s">
        <v>452</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60"/>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open",IF(AND(NOT(OR(LEN(AZ238)&lt;15,ISNUMBER(MATCH(AZ238,L_Placeholder,0)))),BK238=0,NOT(OR(LEN(AU238)&lt;2,ISNUMBER(MATCH(AU238,L_Placeholder,0)))),NOT(OR(LEN(AX238)&lt;2,ISNUMBER(MATCH(AX238,L_Placeholder,0)))),TRIM(AE238)&lt;&gt;TRIM(T238)),"N/A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missing",IF(OR(OR(LEN(AU238)&lt;2,ISNUMBER(MATCH(AU238,L_Placeholder,0))),BR238&lt;3),"INVALID – PIC missing or not a named person (a role such as QA / CSM is not a name)",IF(OR(LEN(AV238)&lt;2,ISNUMBER(MATCH(AV238,L_Placeholder,0))),"INVALID – result / assessment missing",IF(OR(OR(LEN(AW238)&lt;3,ISNUMBER(MATCH(AW238,L_Placeholder,0))),SUMPRODUCT(--ISNUMBER(SEARCH(" "&amp;L_EvidencePhrase&amp;" ",BD238)))&gt;0,BI238=1),"INVALID – evidence missing, placeholder or not yet on file",IF(ISNA(MATCH(TRIM(S238),L_EvidenceType,0)),"INVALID – choose the evidence type from the list (column S)",IF(BL238=0,"INVALID – evidence ID must be the record's ID only (e.g. SF-2210, IMG_2231, 1045521), or a link / path for links",IF(OR(OR(LEN(AX238)&lt;2,ISNUMBER(MATCH(AX238,L_Placeholder,0))),BS238&lt;3),"INVALID – verifier missing or not a named person (a role such as QA / CSM is not a name)",IF(OR(AX238=AU238,AND(LEN(AU238)&gt;=4,ISNUMBER(SEARCH(AU238,AX238))),AND(LEN(AX238)&gt;=4,ISNUMBER(SEARCH(AX238,AU238)))),"INVALID – verifier must be a different, named person (not the PIC or a role)",IF(BH238=1,"INVALID – result not yet available (awaiting / TBC)",IF(BV238=1,"INVALID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future",IF(AND(ISNUMBER(BY238),AG238&lt;BY238),IF(H238="Physical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t="n">
        <f aca="false">IF(ISNA(MATCH(TRIM(S238),L_EvidenceType,0)),0,BZ238)</f>
        <v>0</v>
      </c>
      <c r="BM238" s="61" t="str">
        <f aca="false">SUBSTITUTE(SUBSTITUTE(SUBSTITUTE(SUBSTITUTE(SUBSTITUTE(SUBSTITUTE(SUBSTITUTE(SUBSTITUTE(SUBSTITUTE(LOWER(Z238&amp;""),"1","0"),"2","0"),"3","0"),"4","0"),"5","0"),"6","0"),"7","0"),"8","0"),"9","0")</f>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238,"jan",""),"feb",""),"mar",""),"apr",""),"may",""),"jun",""),"jul",""),"aug",""),"sep",""),"oct",""),"nov",""),"dec",""),"hrs",""),"hr",""),"lt",""),"utc",""),"am",""),"pm",""),"rev",""),"ver",""),"b","a"),"c","a"),"d","a"),"e","a"),"f","a"),"g","a"),"h","a"),"i","a"),"j","a"),"k","a"),"l","a"),"m","a"),"n","a"),"o","a"),"p","a"),"q","a"),"r","a"),"s","a"),"t","a"),"u","a"),"v","a"),"w","a"),"x","a"),"y","a"),"z","a")</f>
        <v/>
      </c>
      <c r="BO238" s="61" t="str">
        <f aca="false">SUBSTITUTE(SUBSTITUTE(SUBSTITUTE(SUBSTITUTE(SUBSTITUTE(SUBSTITUTE(SUBSTITUTE(SUBSTITUTE(SUBSTITUTE(LOWER(W238&amp;""),"1","0"),"2","0"),"3","0"),"4","0"),"5","0"),"6","0"),"7","0"),"8","0"),"9","0")</f>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c>
      <c r="BQ238" s="61" t="n">
        <f aca="false">IFERROR(IF(AND(ISERROR(SEARCH(" mh"," "&amp;LOWER(W238))),ISNA(MATCH(LEFT(TRIM(BP238),255),{"0000a","000a","00a","0000aa","000aa","00.00.0000","00/00/0000","00-00-0000","0000-00-00","00.00.00","00/00/00","00-00-00","0.00.0000","0/00/0000","0-00-0000"},0)),OR(SUMPRODUCT(--ISNUMBER(SEARCH({"a0","a-0","a_0","a/0","a.0","a#0","0a","0-a","0_a","0/a"},BP238)))&gt;0,ISNUMBER(SEARCH("000000",BP238)))),1,0),0)</f>
        <v>0</v>
      </c>
      <c r="BR2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238,"supervisor",""),"inspector",""),"controller",""),"executive",""),"catering",""),"manager",""),"officer",""),"caterer",""),"station",""),"captain",""),"verified",""),"verifier",""),"checked",""),"senior",""),"leader",""),"cabin",""),"staff",""),"crew",""),"team",""),"duty",""),"lead",""),"head",""),"chef",""),"pasb",""),"mcat",""),"magcs",""),"qaqc",""),"ccic",""),"cic",""),"csm",""),"ops",""),"pic",""),"self",""),"qa",""),"qc",""),"by",""),"sr",""))</f>
        <v>0</v>
      </c>
      <c r="BS2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238,"supervisor",""),"inspector",""),"controller",""),"executive",""),"catering",""),"manager",""),"officer",""),"caterer",""),"station",""),"captain",""),"verified",""),"verifier",""),"checked",""),"senior",""),"leader",""),"cabin",""),"staff",""),"crew",""),"team",""),"duty",""),"lead",""),"head",""),"chef",""),"pasb",""),"mcat",""),"magcs",""),"qaqc",""),"ccic",""),"cic",""),"csm",""),"ops",""),"pic",""),"self",""),"qa",""),"qc",""),"by",""),"sr",""))</f>
        <v>0</v>
      </c>
      <c r="BT238" s="61"/>
      <c r="BU238" s="61"/>
      <c r="BV238" s="61" t="n">
        <f aca="false">0</f>
        <v>0</v>
      </c>
      <c r="BW238" s="61"/>
      <c r="BX238" s="61"/>
      <c r="BY238" s="62" t="n">
        <f aca="false">Q238-T12EarlyH/24</f>
        <v>46303.4166666667</v>
      </c>
      <c r="BZ238" s="61" t="n">
        <f aca="false">IFERROR(IF(IF(TRIM(S238)="Link / file path",AND(LEN(TRIM(Z238))&gt;=5,SUMPRODUCT(--ISNUMBER(SEARCH({"http","www.","\\",":\",".pdf",".jpg",".jpeg",".png",".heic",".xls",".doc",".msg",".eml",".ppt",".txt",".zip"},Z238)))&gt;0),AND(ISERROR(FIND(" ",TRIM(Z238))),NOT(OR(LOWER(TRIM(Z238))=LOWER(Flights!$F$11),AND(LEFT(LOWER(TRIM(Z238)),2)="mh",(LEN(BN238)-LEN(SUBSTITUTE(BN238,"a","")))&lt;=2))),NOT(ISNUMBER(MATCH(LEFT(BN238,255),{"0000a","000a","00a","0000aa","000aa","00.00.0000","00/00/0000","00-00-0000","0000-00-00","00.00.00","00/00/00","00-00-00","0.00.0000","0/00/0000","0-00-0000"},0))),OR(AND((LEN(BN238)-LEN(SUBSTITUTE(BN238,"a","")))&gt;=1,(LEN(BN238)-LEN(SUBSTITUTE(BN238,"0","")))&gt;=2,SUMPRODUCT(--ISNUMBER(SEARCH({"a0","a-0","a_0","a/0","a.0","a#0","0a","0-a","0_a","0/a"},BN238)))&gt;0),AND((LEN(BN238)-LEN(SUBSTITUTE(BN238,"a","")))=0,(LEN(BN238)-LEN(SUBSTITUTE(BN238,"0","")))&gt;=5)))),1,0),0)</f>
        <v>0</v>
      </c>
    </row>
    <row r="239" customFormat="false" ht="54" hidden="false" customHeight="true" outlineLevel="0" collapsed="false">
      <c r="A239" s="57" t="s">
        <v>805</v>
      </c>
      <c r="B239" s="57" t="s">
        <v>235</v>
      </c>
      <c r="C239" s="57" t="str">
        <f aca="false">Flights!$F$11</f>
        <v>MH0003</v>
      </c>
      <c r="D239" s="58" t="n">
        <f aca="false">Flights!$D$11</f>
        <v>46304</v>
      </c>
      <c r="E239" s="57" t="str">
        <f aca="false">Flights!$G$11&amp;"-"&amp;Flights!$H$11</f>
        <v>LHR-KUL</v>
      </c>
      <c r="F239" s="57" t="str">
        <f aca="false">Flights!$K$11</f>
        <v>BC</v>
      </c>
      <c r="G239" s="57" t="s">
        <v>420</v>
      </c>
      <c r="H239" s="57" t="s">
        <v>378</v>
      </c>
      <c r="I239" s="57" t="s">
        <v>499</v>
      </c>
      <c r="J239" s="57" t="s">
        <v>518</v>
      </c>
      <c r="K239" s="67" t="s">
        <v>616</v>
      </c>
      <c r="L239" s="67" t="s">
        <v>746</v>
      </c>
      <c r="M239" s="67" t="s">
        <v>451</v>
      </c>
      <c r="N239" s="67" t="s">
        <v>383</v>
      </c>
      <c r="O239" s="67" t="s">
        <v>806</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60"/>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open",IF(AND(NOT(OR(LEN(AZ239)&lt;15,ISNUMBER(MATCH(AZ239,L_Placeholder,0)))),BK239=0,NOT(OR(LEN(AU239)&lt;2,ISNUMBER(MATCH(AU239,L_Placeholder,0)))),NOT(OR(LEN(AX239)&lt;2,ISNUMBER(MATCH(AX239,L_Placeholder,0)))),TRIM(AE239)&lt;&gt;TRIM(T239)),"N/A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missing",IF(OR(OR(LEN(AU239)&lt;2,ISNUMBER(MATCH(AU239,L_Placeholder,0))),BR239&lt;3),"INVALID – PIC missing or not a named person (a role such as QA / CSM is not a name)",IF(OR(LEN(AV239)&lt;2,ISNUMBER(MATCH(AV239,L_Placeholder,0))),"INVALID – result / assessment missing",IF(OR(OR(LEN(AW239)&lt;3,ISNUMBER(MATCH(AW239,L_Placeholder,0))),SUMPRODUCT(--ISNUMBER(SEARCH(" "&amp;L_EvidencePhrase&amp;" ",BD239)))&gt;0,BI239=1),"INVALID – evidence missing, placeholder or not yet on file",IF(ISNA(MATCH(TRIM(S239),L_EvidenceType,0)),"INVALID – choose the evidence type from the list (column S)",IF(BL239=0,"INVALID – evidence ID must be the record's ID only (e.g. SF-2210, IMG_2231, 1045521), or a link / path for links",IF(OR(OR(LEN(AX239)&lt;2,ISNUMBER(MATCH(AX239,L_Placeholder,0))),BS239&lt;3),"INVALID – verifier missing or not a named person (a role such as QA / CSM is not a name)",IF(OR(AX239=AU239,AND(LEN(AU239)&gt;=4,ISNUMBER(SEARCH(AU239,AX239))),AND(LEN(AX239)&gt;=4,ISNUMBER(SEARCH(AX239,AU239)))),"INVALID – verifier must be a different, named person (not the PIC or a role)",IF(BH239=1,"INVALID – result not yet available (awaiting / TBC)",IF(BV239=1,"INVALID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future",IF(AND(ISNUMBER(BY239),AG239&lt;BY239),IF(H239="Physical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t="n">
        <f aca="false">IF(ISNA(MATCH(TRIM(S239),L_EvidenceType,0)),0,BZ239)</f>
        <v>0</v>
      </c>
      <c r="BM239" s="61" t="str">
        <f aca="false">SUBSTITUTE(SUBSTITUTE(SUBSTITUTE(SUBSTITUTE(SUBSTITUTE(SUBSTITUTE(SUBSTITUTE(SUBSTITUTE(SUBSTITUTE(LOWER(Z239&amp;""),"1","0"),"2","0"),"3","0"),"4","0"),"5","0"),"6","0"),"7","0"),"8","0"),"9","0")</f>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239,"jan",""),"feb",""),"mar",""),"apr",""),"may",""),"jun",""),"jul",""),"aug",""),"sep",""),"oct",""),"nov",""),"dec",""),"hrs",""),"hr",""),"lt",""),"utc",""),"am",""),"pm",""),"rev",""),"ver",""),"b","a"),"c","a"),"d","a"),"e","a"),"f","a"),"g","a"),"h","a"),"i","a"),"j","a"),"k","a"),"l","a"),"m","a"),"n","a"),"o","a"),"p","a"),"q","a"),"r","a"),"s","a"),"t","a"),"u","a"),"v","a"),"w","a"),"x","a"),"y","a"),"z","a")</f>
        <v/>
      </c>
      <c r="BO239" s="61" t="str">
        <f aca="false">SUBSTITUTE(SUBSTITUTE(SUBSTITUTE(SUBSTITUTE(SUBSTITUTE(SUBSTITUTE(SUBSTITUTE(SUBSTITUTE(SUBSTITUTE(LOWER(W239&amp;""),"1","0"),"2","0"),"3","0"),"4","0"),"5","0"),"6","0"),"7","0"),"8","0"),"9","0")</f>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c>
      <c r="BQ239" s="61" t="n">
        <f aca="false">IFERROR(IF(AND(ISERROR(SEARCH(" mh"," "&amp;LOWER(W239))),ISNA(MATCH(LEFT(TRIM(BP239),255),{"0000a","000a","00a","0000aa","000aa","00.00.0000","00/00/0000","00-00-0000","0000-00-00","00.00.00","00/00/00","00-00-00","0.00.0000","0/00/0000","0-00-0000"},0)),OR(SUMPRODUCT(--ISNUMBER(SEARCH({"a0","a-0","a_0","a/0","a.0","a#0","0a","0-a","0_a","0/a"},BP239)))&gt;0,ISNUMBER(SEARCH("000000",BP239)))),1,0),0)</f>
        <v>0</v>
      </c>
      <c r="BR2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239,"supervisor",""),"inspector",""),"controller",""),"executive",""),"catering",""),"manager",""),"officer",""),"caterer",""),"station",""),"captain",""),"verified",""),"verifier",""),"checked",""),"senior",""),"leader",""),"cabin",""),"staff",""),"crew",""),"team",""),"duty",""),"lead",""),"head",""),"chef",""),"pasb",""),"mcat",""),"magcs",""),"qaqc",""),"ccic",""),"cic",""),"csm",""),"ops",""),"pic",""),"self",""),"qa",""),"qc",""),"by",""),"sr",""))</f>
        <v>0</v>
      </c>
      <c r="BS2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239,"supervisor",""),"inspector",""),"controller",""),"executive",""),"catering",""),"manager",""),"officer",""),"caterer",""),"station",""),"captain",""),"verified",""),"verifier",""),"checked",""),"senior",""),"leader",""),"cabin",""),"staff",""),"crew",""),"team",""),"duty",""),"lead",""),"head",""),"chef",""),"pasb",""),"mcat",""),"magcs",""),"qaqc",""),"ccic",""),"cic",""),"csm",""),"ops",""),"pic",""),"self",""),"qa",""),"qc",""),"by",""),"sr",""))</f>
        <v>0</v>
      </c>
      <c r="BT239" s="61"/>
      <c r="BU239" s="61"/>
      <c r="BV239" s="61" t="n">
        <f aca="false">0</f>
        <v>0</v>
      </c>
      <c r="BW239" s="61"/>
      <c r="BX239" s="61"/>
      <c r="BY239" s="62" t="n">
        <f aca="false">Q239-T12EarlyH/24</f>
        <v>46303.4166666667</v>
      </c>
      <c r="BZ239" s="61" t="n">
        <f aca="false">IFERROR(IF(IF(TRIM(S239)="Link / file path",AND(LEN(TRIM(Z239))&gt;=5,SUMPRODUCT(--ISNUMBER(SEARCH({"http","www.","\\",":\",".pdf",".jpg",".jpeg",".png",".heic",".xls",".doc",".msg",".eml",".ppt",".txt",".zip"},Z239)))&gt;0),AND(ISERROR(FIND(" ",TRIM(Z239))),NOT(OR(LOWER(TRIM(Z239))=LOWER(Flights!$F$11),AND(LEFT(LOWER(TRIM(Z239)),2)="mh",(LEN(BN239)-LEN(SUBSTITUTE(BN239,"a","")))&lt;=2))),NOT(ISNUMBER(MATCH(LEFT(BN239,255),{"0000a","000a","00a","0000aa","000aa","00.00.0000","00/00/0000","00-00-0000","0000-00-00","00.00.00","00/00/00","00-00-00","0.00.0000","0/00/0000","0-00-0000"},0))),OR(AND((LEN(BN239)-LEN(SUBSTITUTE(BN239,"a","")))&gt;=1,(LEN(BN239)-LEN(SUBSTITUTE(BN239,"0","")))&gt;=2,SUMPRODUCT(--ISNUMBER(SEARCH({"a0","a-0","a_0","a/0","a.0","a#0","0a","0-a","0_a","0/a"},BN239)))&gt;0),AND((LEN(BN239)-LEN(SUBSTITUTE(BN239,"a","")))=0,(LEN(BN239)-LEN(SUBSTITUTE(BN239,"0","")))&gt;=5)))),1,0),0)</f>
        <v>0</v>
      </c>
    </row>
    <row r="240" customFormat="false" ht="41.25" hidden="false" customHeight="true" outlineLevel="0" collapsed="false">
      <c r="A240" s="57" t="s">
        <v>807</v>
      </c>
      <c r="B240" s="57" t="s">
        <v>235</v>
      </c>
      <c r="C240" s="57" t="str">
        <f aca="false">Flights!$F$11</f>
        <v>MH0003</v>
      </c>
      <c r="D240" s="58" t="n">
        <f aca="false">Flights!$D$11</f>
        <v>46304</v>
      </c>
      <c r="E240" s="57" t="str">
        <f aca="false">Flights!$G$11&amp;"-"&amp;Flights!$H$11</f>
        <v>LHR-KUL</v>
      </c>
      <c r="F240" s="57" t="str">
        <f aca="false">Flights!$K$11</f>
        <v>BC</v>
      </c>
      <c r="G240" s="57" t="s">
        <v>420</v>
      </c>
      <c r="H240" s="57" t="s">
        <v>378</v>
      </c>
      <c r="I240" s="57" t="s">
        <v>499</v>
      </c>
      <c r="J240" s="57" t="s">
        <v>523</v>
      </c>
      <c r="K240" s="67" t="s">
        <v>501</v>
      </c>
      <c r="L240" s="67" t="s">
        <v>748</v>
      </c>
      <c r="M240" s="67" t="s">
        <v>451</v>
      </c>
      <c r="N240" s="67" t="s">
        <v>383</v>
      </c>
      <c r="O240" s="67" t="s">
        <v>452</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60"/>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open",IF(AND(NOT(OR(LEN(AZ240)&lt;15,ISNUMBER(MATCH(AZ240,L_Placeholder,0)))),BK240=0,NOT(OR(LEN(AU240)&lt;2,ISNUMBER(MATCH(AU240,L_Placeholder,0)))),NOT(OR(LEN(AX240)&lt;2,ISNUMBER(MATCH(AX240,L_Placeholder,0)))),TRIM(AE240)&lt;&gt;TRIM(T240)),"N/A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missing",IF(OR(OR(LEN(AU240)&lt;2,ISNUMBER(MATCH(AU240,L_Placeholder,0))),BR240&lt;3),"INVALID – PIC missing or not a named person (a role such as QA / CSM is not a name)",IF(OR(LEN(AV240)&lt;2,ISNUMBER(MATCH(AV240,L_Placeholder,0))),"INVALID – result / assessment missing",IF(OR(OR(LEN(AW240)&lt;3,ISNUMBER(MATCH(AW240,L_Placeholder,0))),SUMPRODUCT(--ISNUMBER(SEARCH(" "&amp;L_EvidencePhrase&amp;" ",BD240)))&gt;0,BI240=1),"INVALID – evidence missing, placeholder or not yet on file",IF(ISNA(MATCH(TRIM(S240),L_EvidenceType,0)),"INVALID – choose the evidence type from the list (column S)",IF(BL240=0,"INVALID – evidence ID must be the record's ID only (e.g. SF-2210, IMG_2231, 1045521), or a link / path for links",IF(OR(OR(LEN(AX240)&lt;2,ISNUMBER(MATCH(AX240,L_Placeholder,0))),BS240&lt;3),"INVALID – verifier missing or not a named person (a role such as QA / CSM is not a name)",IF(OR(AX240=AU240,AND(LEN(AU240)&gt;=4,ISNUMBER(SEARCH(AU240,AX240))),AND(LEN(AX240)&gt;=4,ISNUMBER(SEARCH(AX240,AU240)))),"INVALID – verifier must be a different, named person (not the PIC or a role)",IF(BH240=1,"INVALID – result not yet available (awaiting / TBC)",IF(BV240=1,"INVALID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future",IF(AND(ISNUMBER(BY240),AG240&lt;BY240),IF(H240="Physical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t="n">
        <f aca="false">IF(ISNA(MATCH(TRIM(S240),L_EvidenceType,0)),0,BZ240)</f>
        <v>0</v>
      </c>
      <c r="BM240" s="61" t="str">
        <f aca="false">SUBSTITUTE(SUBSTITUTE(SUBSTITUTE(SUBSTITUTE(SUBSTITUTE(SUBSTITUTE(SUBSTITUTE(SUBSTITUTE(SUBSTITUTE(LOWER(Z240&amp;""),"1","0"),"2","0"),"3","0"),"4","0"),"5","0"),"6","0"),"7","0"),"8","0"),"9","0")</f>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240,"jan",""),"feb",""),"mar",""),"apr",""),"may",""),"jun",""),"jul",""),"aug",""),"sep",""),"oct",""),"nov",""),"dec",""),"hrs",""),"hr",""),"lt",""),"utc",""),"am",""),"pm",""),"rev",""),"ver",""),"b","a"),"c","a"),"d","a"),"e","a"),"f","a"),"g","a"),"h","a"),"i","a"),"j","a"),"k","a"),"l","a"),"m","a"),"n","a"),"o","a"),"p","a"),"q","a"),"r","a"),"s","a"),"t","a"),"u","a"),"v","a"),"w","a"),"x","a"),"y","a"),"z","a")</f>
        <v/>
      </c>
      <c r="BO240" s="61" t="str">
        <f aca="false">SUBSTITUTE(SUBSTITUTE(SUBSTITUTE(SUBSTITUTE(SUBSTITUTE(SUBSTITUTE(SUBSTITUTE(SUBSTITUTE(SUBSTITUTE(LOWER(W240&amp;""),"1","0"),"2","0"),"3","0"),"4","0"),"5","0"),"6","0"),"7","0"),"8","0"),"9","0")</f>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c>
      <c r="BQ240" s="61" t="n">
        <f aca="false">IFERROR(IF(AND(ISERROR(SEARCH(" mh"," "&amp;LOWER(W240))),ISNA(MATCH(LEFT(TRIM(BP240),255),{"0000a","000a","00a","0000aa","000aa","00.00.0000","00/00/0000","00-00-0000","0000-00-00","00.00.00","00/00/00","00-00-00","0.00.0000","0/00/0000","0-00-0000"},0)),OR(SUMPRODUCT(--ISNUMBER(SEARCH({"a0","a-0","a_0","a/0","a.0","a#0","0a","0-a","0_a","0/a"},BP240)))&gt;0,ISNUMBER(SEARCH("000000",BP240)))),1,0),0)</f>
        <v>0</v>
      </c>
      <c r="BR2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240,"supervisor",""),"inspector",""),"controller",""),"executive",""),"catering",""),"manager",""),"officer",""),"caterer",""),"station",""),"captain",""),"verified",""),"verifier",""),"checked",""),"senior",""),"leader",""),"cabin",""),"staff",""),"crew",""),"team",""),"duty",""),"lead",""),"head",""),"chef",""),"pasb",""),"mcat",""),"magcs",""),"qaqc",""),"ccic",""),"cic",""),"csm",""),"ops",""),"pic",""),"self",""),"qa",""),"qc",""),"by",""),"sr",""))</f>
        <v>0</v>
      </c>
      <c r="BS2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240,"supervisor",""),"inspector",""),"controller",""),"executive",""),"catering",""),"manager",""),"officer",""),"caterer",""),"station",""),"captain",""),"verified",""),"verifier",""),"checked",""),"senior",""),"leader",""),"cabin",""),"staff",""),"crew",""),"team",""),"duty",""),"lead",""),"head",""),"chef",""),"pasb",""),"mcat",""),"magcs",""),"qaqc",""),"ccic",""),"cic",""),"csm",""),"ops",""),"pic",""),"self",""),"qa",""),"qc",""),"by",""),"sr",""))</f>
        <v>0</v>
      </c>
      <c r="BT240" s="61"/>
      <c r="BU240" s="61"/>
      <c r="BV240" s="61" t="n">
        <f aca="false">0</f>
        <v>0</v>
      </c>
      <c r="BW240" s="61"/>
      <c r="BX240" s="61"/>
      <c r="BY240" s="62" t="n">
        <f aca="false">Q240-T12EarlyH/24</f>
        <v>46303.4166666667</v>
      </c>
      <c r="BZ240" s="61" t="n">
        <f aca="false">IFERROR(IF(IF(TRIM(S240)="Link / file path",AND(LEN(TRIM(Z240))&gt;=5,SUMPRODUCT(--ISNUMBER(SEARCH({"http","www.","\\",":\",".pdf",".jpg",".jpeg",".png",".heic",".xls",".doc",".msg",".eml",".ppt",".txt",".zip"},Z240)))&gt;0),AND(ISERROR(FIND(" ",TRIM(Z240))),NOT(OR(LOWER(TRIM(Z240))=LOWER(Flights!$F$11),AND(LEFT(LOWER(TRIM(Z240)),2)="mh",(LEN(BN240)-LEN(SUBSTITUTE(BN240,"a","")))&lt;=2))),NOT(ISNUMBER(MATCH(LEFT(BN240,255),{"0000a","000a","00a","0000aa","000aa","00.00.0000","00/00/0000","00-00-0000","0000-00-00","00.00.00","00/00/00","00-00-00","0.00.0000","0/00/0000","0-00-0000"},0))),OR(AND((LEN(BN240)-LEN(SUBSTITUTE(BN240,"a","")))&gt;=1,(LEN(BN240)-LEN(SUBSTITUTE(BN240,"0","")))&gt;=2,SUMPRODUCT(--ISNUMBER(SEARCH({"a0","a-0","a_0","a/0","a.0","a#0","0a","0-a","0_a","0/a"},BN240)))&gt;0),AND((LEN(BN240)-LEN(SUBSTITUTE(BN240,"a","")))=0,(LEN(BN240)-LEN(SUBSTITUTE(BN240,"0","")))&gt;=5)))),1,0),0)</f>
        <v>0</v>
      </c>
    </row>
    <row r="241" customFormat="false" ht="41.25" hidden="false" customHeight="true" outlineLevel="0" collapsed="false">
      <c r="A241" s="57" t="s">
        <v>808</v>
      </c>
      <c r="B241" s="57" t="s">
        <v>235</v>
      </c>
      <c r="C241" s="57" t="str">
        <f aca="false">Flights!$F$11</f>
        <v>MH0003</v>
      </c>
      <c r="D241" s="58" t="n">
        <f aca="false">Flights!$D$11</f>
        <v>46304</v>
      </c>
      <c r="E241" s="57" t="str">
        <f aca="false">Flights!$G$11&amp;"-"&amp;Flights!$H$11</f>
        <v>LHR-KUL</v>
      </c>
      <c r="F241" s="57" t="str">
        <f aca="false">Flights!$K$11</f>
        <v>BC</v>
      </c>
      <c r="G241" s="57" t="s">
        <v>420</v>
      </c>
      <c r="H241" s="57" t="s">
        <v>378</v>
      </c>
      <c r="I241" s="57" t="s">
        <v>447</v>
      </c>
      <c r="J241" s="57" t="s">
        <v>526</v>
      </c>
      <c r="K241" s="67" t="s">
        <v>449</v>
      </c>
      <c r="L241" s="67" t="s">
        <v>750</v>
      </c>
      <c r="M241" s="67" t="s">
        <v>451</v>
      </c>
      <c r="N241" s="67" t="s">
        <v>383</v>
      </c>
      <c r="O241" s="67" t="s">
        <v>452</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60"/>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open",IF(AND(NOT(OR(LEN(AZ241)&lt;15,ISNUMBER(MATCH(AZ241,L_Placeholder,0)))),BK241=0,NOT(OR(LEN(AU241)&lt;2,ISNUMBER(MATCH(AU241,L_Placeholder,0)))),NOT(OR(LEN(AX241)&lt;2,ISNUMBER(MATCH(AX241,L_Placeholder,0)))),TRIM(AE241)&lt;&gt;TRIM(T241)),"N/A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missing",IF(OR(OR(LEN(AU241)&lt;2,ISNUMBER(MATCH(AU241,L_Placeholder,0))),BR241&lt;3),"INVALID – PIC missing or not a named person (a role such as QA / CSM is not a name)",IF(OR(LEN(AV241)&lt;2,ISNUMBER(MATCH(AV241,L_Placeholder,0))),"INVALID – result / assessment missing",IF(OR(OR(LEN(AW241)&lt;3,ISNUMBER(MATCH(AW241,L_Placeholder,0))),SUMPRODUCT(--ISNUMBER(SEARCH(" "&amp;L_EvidencePhrase&amp;" ",BD241)))&gt;0,BI241=1),"INVALID – evidence missing, placeholder or not yet on file",IF(ISNA(MATCH(TRIM(S241),L_EvidenceType,0)),"INVALID – choose the evidence type from the list (column S)",IF(BL241=0,"INVALID – evidence ID must be the record's ID only (e.g. SF-2210, IMG_2231, 1045521), or a link / path for links",IF(OR(OR(LEN(AX241)&lt;2,ISNUMBER(MATCH(AX241,L_Placeholder,0))),BS241&lt;3),"INVALID – verifier missing or not a named person (a role such as QA / CSM is not a name)",IF(OR(AX241=AU241,AND(LEN(AU241)&gt;=4,ISNUMBER(SEARCH(AU241,AX241))),AND(LEN(AX241)&gt;=4,ISNUMBER(SEARCH(AX241,AU241)))),"INVALID – verifier must be a different, named person (not the PIC or a role)",IF(BH241=1,"INVALID – result not yet available (awaiting / TBC)",IF(BV241=1,"INVALID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future",IF(AND(ISNUMBER(BY241),AG241&lt;BY241),IF(H241="Physical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t="n">
        <f aca="false">IF(ISNA(MATCH(TRIM(S241),L_EvidenceType,0)),0,BZ241)</f>
        <v>0</v>
      </c>
      <c r="BM241" s="61" t="str">
        <f aca="false">SUBSTITUTE(SUBSTITUTE(SUBSTITUTE(SUBSTITUTE(SUBSTITUTE(SUBSTITUTE(SUBSTITUTE(SUBSTITUTE(SUBSTITUTE(LOWER(Z241&amp;""),"1","0"),"2","0"),"3","0"),"4","0"),"5","0"),"6","0"),"7","0"),"8","0"),"9","0")</f>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241,"jan",""),"feb",""),"mar",""),"apr",""),"may",""),"jun",""),"jul",""),"aug",""),"sep",""),"oct",""),"nov",""),"dec",""),"hrs",""),"hr",""),"lt",""),"utc",""),"am",""),"pm",""),"rev",""),"ver",""),"b","a"),"c","a"),"d","a"),"e","a"),"f","a"),"g","a"),"h","a"),"i","a"),"j","a"),"k","a"),"l","a"),"m","a"),"n","a"),"o","a"),"p","a"),"q","a"),"r","a"),"s","a"),"t","a"),"u","a"),"v","a"),"w","a"),"x","a"),"y","a"),"z","a")</f>
        <v/>
      </c>
      <c r="BO241" s="61" t="str">
        <f aca="false">SUBSTITUTE(SUBSTITUTE(SUBSTITUTE(SUBSTITUTE(SUBSTITUTE(SUBSTITUTE(SUBSTITUTE(SUBSTITUTE(SUBSTITUTE(LOWER(W241&amp;""),"1","0"),"2","0"),"3","0"),"4","0"),"5","0"),"6","0"),"7","0"),"8","0"),"9","0")</f>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c>
      <c r="BQ241" s="61" t="n">
        <f aca="false">IFERROR(IF(AND(ISERROR(SEARCH(" mh"," "&amp;LOWER(W241))),ISNA(MATCH(LEFT(TRIM(BP241),255),{"0000a","000a","00a","0000aa","000aa","00.00.0000","00/00/0000","00-00-0000","0000-00-00","00.00.00","00/00/00","00-00-00","0.00.0000","0/00/0000","0-00-0000"},0)),OR(SUMPRODUCT(--ISNUMBER(SEARCH({"a0","a-0","a_0","a/0","a.0","a#0","0a","0-a","0_a","0/a"},BP241)))&gt;0,ISNUMBER(SEARCH("000000",BP241)))),1,0),0)</f>
        <v>0</v>
      </c>
      <c r="BR2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241,"supervisor",""),"inspector",""),"controller",""),"executive",""),"catering",""),"manager",""),"officer",""),"caterer",""),"station",""),"captain",""),"verified",""),"verifier",""),"checked",""),"senior",""),"leader",""),"cabin",""),"staff",""),"crew",""),"team",""),"duty",""),"lead",""),"head",""),"chef",""),"pasb",""),"mcat",""),"magcs",""),"qaqc",""),"ccic",""),"cic",""),"csm",""),"ops",""),"pic",""),"self",""),"qa",""),"qc",""),"by",""),"sr",""))</f>
        <v>0</v>
      </c>
      <c r="BS2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241,"supervisor",""),"inspector",""),"controller",""),"executive",""),"catering",""),"manager",""),"officer",""),"caterer",""),"station",""),"captain",""),"verified",""),"verifier",""),"checked",""),"senior",""),"leader",""),"cabin",""),"staff",""),"crew",""),"team",""),"duty",""),"lead",""),"head",""),"chef",""),"pasb",""),"mcat",""),"magcs",""),"qaqc",""),"ccic",""),"cic",""),"csm",""),"ops",""),"pic",""),"self",""),"qa",""),"qc",""),"by",""),"sr",""))</f>
        <v>0</v>
      </c>
      <c r="BT241" s="61"/>
      <c r="BU241" s="61"/>
      <c r="BV241" s="61" t="n">
        <f aca="false">0</f>
        <v>0</v>
      </c>
      <c r="BW241" s="61"/>
      <c r="BX241" s="61"/>
      <c r="BY241" s="62" t="n">
        <f aca="false">Q241-T12EarlyH/24</f>
        <v>46303.4166666667</v>
      </c>
      <c r="BZ241" s="61" t="n">
        <f aca="false">IFERROR(IF(IF(TRIM(S241)="Link / file path",AND(LEN(TRIM(Z241))&gt;=5,SUMPRODUCT(--ISNUMBER(SEARCH({"http","www.","\\",":\",".pdf",".jpg",".jpeg",".png",".heic",".xls",".doc",".msg",".eml",".ppt",".txt",".zip"},Z241)))&gt;0),AND(ISERROR(FIND(" ",TRIM(Z241))),NOT(OR(LOWER(TRIM(Z241))=LOWER(Flights!$F$11),AND(LEFT(LOWER(TRIM(Z241)),2)="mh",(LEN(BN241)-LEN(SUBSTITUTE(BN241,"a","")))&lt;=2))),NOT(ISNUMBER(MATCH(LEFT(BN241,255),{"0000a","000a","00a","0000aa","000aa","00.00.0000","00/00/0000","00-00-0000","0000-00-00","00.00.00","00/00/00","00-00-00","0.00.0000","0/00/0000","0-00-0000"},0))),OR(AND((LEN(BN241)-LEN(SUBSTITUTE(BN241,"a","")))&gt;=1,(LEN(BN241)-LEN(SUBSTITUTE(BN241,"0","")))&gt;=2,SUMPRODUCT(--ISNUMBER(SEARCH({"a0","a-0","a_0","a/0","a.0","a#0","0a","0-a","0_a","0/a"},BN241)))&gt;0),AND((LEN(BN241)-LEN(SUBSTITUTE(BN241,"a","")))=0,(LEN(BN241)-LEN(SUBSTITUTE(BN241,"0","")))&gt;=5)))),1,0),0)</f>
        <v>0</v>
      </c>
    </row>
    <row r="242" customFormat="false" ht="41.25" hidden="false" customHeight="true" outlineLevel="0" collapsed="false">
      <c r="A242" s="57" t="s">
        <v>809</v>
      </c>
      <c r="B242" s="57" t="s">
        <v>235</v>
      </c>
      <c r="C242" s="57" t="str">
        <f aca="false">Flights!$F$11</f>
        <v>MH0003</v>
      </c>
      <c r="D242" s="58" t="n">
        <f aca="false">Flights!$D$11</f>
        <v>46304</v>
      </c>
      <c r="E242" s="57" t="str">
        <f aca="false">Flights!$G$11&amp;"-"&amp;Flights!$H$11</f>
        <v>LHR-KUL</v>
      </c>
      <c r="F242" s="57" t="str">
        <f aca="false">Flights!$K$11</f>
        <v>BC</v>
      </c>
      <c r="G242" s="57" t="s">
        <v>420</v>
      </c>
      <c r="H242" s="57" t="s">
        <v>378</v>
      </c>
      <c r="I242" s="57" t="s">
        <v>447</v>
      </c>
      <c r="J242" s="57" t="s">
        <v>623</v>
      </c>
      <c r="K242" s="67" t="s">
        <v>449</v>
      </c>
      <c r="L242" s="67" t="s">
        <v>752</v>
      </c>
      <c r="M242" s="67" t="s">
        <v>451</v>
      </c>
      <c r="N242" s="67" t="s">
        <v>383</v>
      </c>
      <c r="O242" s="67" t="s">
        <v>452</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60"/>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open",IF(AND(NOT(OR(LEN(AZ242)&lt;15,ISNUMBER(MATCH(AZ242,L_Placeholder,0)))),BK242=0,NOT(OR(LEN(AU242)&lt;2,ISNUMBER(MATCH(AU242,L_Placeholder,0)))),NOT(OR(LEN(AX242)&lt;2,ISNUMBER(MATCH(AX242,L_Placeholder,0)))),TRIM(AE242)&lt;&gt;TRIM(T242)),"N/A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missing",IF(OR(OR(LEN(AU242)&lt;2,ISNUMBER(MATCH(AU242,L_Placeholder,0))),BR242&lt;3),"INVALID – PIC missing or not a named person (a role such as QA / CSM is not a name)",IF(OR(LEN(AV242)&lt;2,ISNUMBER(MATCH(AV242,L_Placeholder,0))),"INVALID – result / assessment missing",IF(OR(OR(LEN(AW242)&lt;3,ISNUMBER(MATCH(AW242,L_Placeholder,0))),SUMPRODUCT(--ISNUMBER(SEARCH(" "&amp;L_EvidencePhrase&amp;" ",BD242)))&gt;0,BI242=1),"INVALID – evidence missing, placeholder or not yet on file",IF(ISNA(MATCH(TRIM(S242),L_EvidenceType,0)),"INVALID – choose the evidence type from the list (column S)",IF(BL242=0,"INVALID – evidence ID must be the record's ID only (e.g. SF-2210, IMG_2231, 1045521), or a link / path for links",IF(OR(OR(LEN(AX242)&lt;2,ISNUMBER(MATCH(AX242,L_Placeholder,0))),BS242&lt;3),"INVALID – verifier missing or not a named person (a role such as QA / CSM is not a name)",IF(OR(AX242=AU242,AND(LEN(AU242)&gt;=4,ISNUMBER(SEARCH(AU242,AX242))),AND(LEN(AX242)&gt;=4,ISNUMBER(SEARCH(AX242,AU242)))),"INVALID – verifier must be a different, named person (not the PIC or a role)",IF(BH242=1,"INVALID – result not yet available (awaiting / TBC)",IF(BV242=1,"INVALID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future",IF(AND(ISNUMBER(BY242),AG242&lt;BY242),IF(H242="Physical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t="n">
        <f aca="false">IF(ISNA(MATCH(TRIM(S242),L_EvidenceType,0)),0,BZ242)</f>
        <v>0</v>
      </c>
      <c r="BM242" s="61" t="str">
        <f aca="false">SUBSTITUTE(SUBSTITUTE(SUBSTITUTE(SUBSTITUTE(SUBSTITUTE(SUBSTITUTE(SUBSTITUTE(SUBSTITUTE(SUBSTITUTE(LOWER(Z242&amp;""),"1","0"),"2","0"),"3","0"),"4","0"),"5","0"),"6","0"),"7","0"),"8","0"),"9","0")</f>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242,"jan",""),"feb",""),"mar",""),"apr",""),"may",""),"jun",""),"jul",""),"aug",""),"sep",""),"oct",""),"nov",""),"dec",""),"hrs",""),"hr",""),"lt",""),"utc",""),"am",""),"pm",""),"rev",""),"ver",""),"b","a"),"c","a"),"d","a"),"e","a"),"f","a"),"g","a"),"h","a"),"i","a"),"j","a"),"k","a"),"l","a"),"m","a"),"n","a"),"o","a"),"p","a"),"q","a"),"r","a"),"s","a"),"t","a"),"u","a"),"v","a"),"w","a"),"x","a"),"y","a"),"z","a")</f>
        <v/>
      </c>
      <c r="BO242" s="61" t="str">
        <f aca="false">SUBSTITUTE(SUBSTITUTE(SUBSTITUTE(SUBSTITUTE(SUBSTITUTE(SUBSTITUTE(SUBSTITUTE(SUBSTITUTE(SUBSTITUTE(LOWER(W242&amp;""),"1","0"),"2","0"),"3","0"),"4","0"),"5","0"),"6","0"),"7","0"),"8","0"),"9","0")</f>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c>
      <c r="BQ242" s="61" t="n">
        <f aca="false">IFERROR(IF(AND(ISERROR(SEARCH(" mh"," "&amp;LOWER(W242))),ISNA(MATCH(LEFT(TRIM(BP242),255),{"0000a","000a","00a","0000aa","000aa","00.00.0000","00/00/0000","00-00-0000","0000-00-00","00.00.00","00/00/00","00-00-00","0.00.0000","0/00/0000","0-00-0000"},0)),OR(SUMPRODUCT(--ISNUMBER(SEARCH({"a0","a-0","a_0","a/0","a.0","a#0","0a","0-a","0_a","0/a"},BP242)))&gt;0,ISNUMBER(SEARCH("000000",BP242)))),1,0),0)</f>
        <v>0</v>
      </c>
      <c r="BR2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242,"supervisor",""),"inspector",""),"controller",""),"executive",""),"catering",""),"manager",""),"officer",""),"caterer",""),"station",""),"captain",""),"verified",""),"verifier",""),"checked",""),"senior",""),"leader",""),"cabin",""),"staff",""),"crew",""),"team",""),"duty",""),"lead",""),"head",""),"chef",""),"pasb",""),"mcat",""),"magcs",""),"qaqc",""),"ccic",""),"cic",""),"csm",""),"ops",""),"pic",""),"self",""),"qa",""),"qc",""),"by",""),"sr",""))</f>
        <v>0</v>
      </c>
      <c r="BS2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242,"supervisor",""),"inspector",""),"controller",""),"executive",""),"catering",""),"manager",""),"officer",""),"caterer",""),"station",""),"captain",""),"verified",""),"verifier",""),"checked",""),"senior",""),"leader",""),"cabin",""),"staff",""),"crew",""),"team",""),"duty",""),"lead",""),"head",""),"chef",""),"pasb",""),"mcat",""),"magcs",""),"qaqc",""),"ccic",""),"cic",""),"csm",""),"ops",""),"pic",""),"self",""),"qa",""),"qc",""),"by",""),"sr",""))</f>
        <v>0</v>
      </c>
      <c r="BT242" s="61"/>
      <c r="BU242" s="61"/>
      <c r="BV242" s="61" t="n">
        <f aca="false">0</f>
        <v>0</v>
      </c>
      <c r="BW242" s="61"/>
      <c r="BX242" s="61"/>
      <c r="BY242" s="62" t="n">
        <f aca="false">Q242-T12EarlyH/24</f>
        <v>46303.4166666667</v>
      </c>
      <c r="BZ242" s="61" t="n">
        <f aca="false">IFERROR(IF(IF(TRIM(S242)="Link / file path",AND(LEN(TRIM(Z242))&gt;=5,SUMPRODUCT(--ISNUMBER(SEARCH({"http","www.","\\",":\",".pdf",".jpg",".jpeg",".png",".heic",".xls",".doc",".msg",".eml",".ppt",".txt",".zip"},Z242)))&gt;0),AND(ISERROR(FIND(" ",TRIM(Z242))),NOT(OR(LOWER(TRIM(Z242))=LOWER(Flights!$F$11),AND(LEFT(LOWER(TRIM(Z242)),2)="mh",(LEN(BN242)-LEN(SUBSTITUTE(BN242,"a","")))&lt;=2))),NOT(ISNUMBER(MATCH(LEFT(BN242,255),{"0000a","000a","00a","0000aa","000aa","00.00.0000","00/00/0000","00-00-0000","0000-00-00","00.00.00","00/00/00","00-00-00","0.00.0000","0/00/0000","0-00-0000"},0))),OR(AND((LEN(BN242)-LEN(SUBSTITUTE(BN242,"a","")))&gt;=1,(LEN(BN242)-LEN(SUBSTITUTE(BN242,"0","")))&gt;=2,SUMPRODUCT(--ISNUMBER(SEARCH({"a0","a-0","a_0","a/0","a.0","a#0","0a","0-a","0_a","0/a"},BN242)))&gt;0),AND((LEN(BN242)-LEN(SUBSTITUTE(BN242,"a","")))=0,(LEN(BN242)-LEN(SUBSTITUTE(BN242,"0","")))&gt;=5)))),1,0),0)</f>
        <v>0</v>
      </c>
    </row>
    <row r="243" customFormat="false" ht="41.25" hidden="false" customHeight="true" outlineLevel="0" collapsed="false">
      <c r="A243" s="57" t="s">
        <v>810</v>
      </c>
      <c r="B243" s="57" t="s">
        <v>235</v>
      </c>
      <c r="C243" s="57" t="str">
        <f aca="false">Flights!$F$11</f>
        <v>MH0003</v>
      </c>
      <c r="D243" s="58" t="n">
        <f aca="false">Flights!$D$11</f>
        <v>46304</v>
      </c>
      <c r="E243" s="57" t="str">
        <f aca="false">Flights!$G$11&amp;"-"&amp;Flights!$H$11</f>
        <v>LHR-KUL</v>
      </c>
      <c r="F243" s="57" t="str">
        <f aca="false">Flights!$K$11</f>
        <v>BC</v>
      </c>
      <c r="G243" s="57" t="s">
        <v>420</v>
      </c>
      <c r="H243" s="57" t="s">
        <v>378</v>
      </c>
      <c r="I243" s="57" t="s">
        <v>447</v>
      </c>
      <c r="J243" s="57" t="s">
        <v>626</v>
      </c>
      <c r="K243" s="67" t="s">
        <v>449</v>
      </c>
      <c r="L243" s="67" t="s">
        <v>754</v>
      </c>
      <c r="M243" s="67" t="s">
        <v>451</v>
      </c>
      <c r="N243" s="67" t="s">
        <v>383</v>
      </c>
      <c r="O243" s="67" t="s">
        <v>452</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60"/>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open",IF(AND(NOT(OR(LEN(AZ243)&lt;15,ISNUMBER(MATCH(AZ243,L_Placeholder,0)))),BK243=0,NOT(OR(LEN(AU243)&lt;2,ISNUMBER(MATCH(AU243,L_Placeholder,0)))),NOT(OR(LEN(AX243)&lt;2,ISNUMBER(MATCH(AX243,L_Placeholder,0)))),TRIM(AE243)&lt;&gt;TRIM(T243)),"N/A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missing",IF(OR(OR(LEN(AU243)&lt;2,ISNUMBER(MATCH(AU243,L_Placeholder,0))),BR243&lt;3),"INVALID – PIC missing or not a named person (a role such as QA / CSM is not a name)",IF(OR(LEN(AV243)&lt;2,ISNUMBER(MATCH(AV243,L_Placeholder,0))),"INVALID – result / assessment missing",IF(OR(OR(LEN(AW243)&lt;3,ISNUMBER(MATCH(AW243,L_Placeholder,0))),SUMPRODUCT(--ISNUMBER(SEARCH(" "&amp;L_EvidencePhrase&amp;" ",BD243)))&gt;0,BI243=1),"INVALID – evidence missing, placeholder or not yet on file",IF(ISNA(MATCH(TRIM(S243),L_EvidenceType,0)),"INVALID – choose the evidence type from the list (column S)",IF(BL243=0,"INVALID – evidence ID must be the record's ID only (e.g. SF-2210, IMG_2231, 1045521), or a link / path for links",IF(OR(OR(LEN(AX243)&lt;2,ISNUMBER(MATCH(AX243,L_Placeholder,0))),BS243&lt;3),"INVALID – verifier missing or not a named person (a role such as QA / CSM is not a name)",IF(OR(AX243=AU243,AND(LEN(AU243)&gt;=4,ISNUMBER(SEARCH(AU243,AX243))),AND(LEN(AX243)&gt;=4,ISNUMBER(SEARCH(AX243,AU243)))),"INVALID – verifier must be a different, named person (not the PIC or a role)",IF(BH243=1,"INVALID – result not yet available (awaiting / TBC)",IF(BV243=1,"INVALID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future",IF(AND(ISNUMBER(BY243),AG243&lt;BY243),IF(H243="Physical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t="n">
        <f aca="false">IF(ISNA(MATCH(TRIM(S243),L_EvidenceType,0)),0,BZ243)</f>
        <v>0</v>
      </c>
      <c r="BM243" s="61" t="str">
        <f aca="false">SUBSTITUTE(SUBSTITUTE(SUBSTITUTE(SUBSTITUTE(SUBSTITUTE(SUBSTITUTE(SUBSTITUTE(SUBSTITUTE(SUBSTITUTE(LOWER(Z243&amp;""),"1","0"),"2","0"),"3","0"),"4","0"),"5","0"),"6","0"),"7","0"),"8","0"),"9","0")</f>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243,"jan",""),"feb",""),"mar",""),"apr",""),"may",""),"jun",""),"jul",""),"aug",""),"sep",""),"oct",""),"nov",""),"dec",""),"hrs",""),"hr",""),"lt",""),"utc",""),"am",""),"pm",""),"rev",""),"ver",""),"b","a"),"c","a"),"d","a"),"e","a"),"f","a"),"g","a"),"h","a"),"i","a"),"j","a"),"k","a"),"l","a"),"m","a"),"n","a"),"o","a"),"p","a"),"q","a"),"r","a"),"s","a"),"t","a"),"u","a"),"v","a"),"w","a"),"x","a"),"y","a"),"z","a")</f>
        <v/>
      </c>
      <c r="BO243" s="61" t="str">
        <f aca="false">SUBSTITUTE(SUBSTITUTE(SUBSTITUTE(SUBSTITUTE(SUBSTITUTE(SUBSTITUTE(SUBSTITUTE(SUBSTITUTE(SUBSTITUTE(LOWER(W243&amp;""),"1","0"),"2","0"),"3","0"),"4","0"),"5","0"),"6","0"),"7","0"),"8","0"),"9","0")</f>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c>
      <c r="BQ243" s="61" t="n">
        <f aca="false">IFERROR(IF(AND(ISERROR(SEARCH(" mh"," "&amp;LOWER(W243))),ISNA(MATCH(LEFT(TRIM(BP243),255),{"0000a","000a","00a","0000aa","000aa","00.00.0000","00/00/0000","00-00-0000","0000-00-00","00.00.00","00/00/00","00-00-00","0.00.0000","0/00/0000","0-00-0000"},0)),OR(SUMPRODUCT(--ISNUMBER(SEARCH({"a0","a-0","a_0","a/0","a.0","a#0","0a","0-a","0_a","0/a"},BP243)))&gt;0,ISNUMBER(SEARCH("000000",BP243)))),1,0),0)</f>
        <v>0</v>
      </c>
      <c r="BR2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243,"supervisor",""),"inspector",""),"controller",""),"executive",""),"catering",""),"manager",""),"officer",""),"caterer",""),"station",""),"captain",""),"verified",""),"verifier",""),"checked",""),"senior",""),"leader",""),"cabin",""),"staff",""),"crew",""),"team",""),"duty",""),"lead",""),"head",""),"chef",""),"pasb",""),"mcat",""),"magcs",""),"qaqc",""),"ccic",""),"cic",""),"csm",""),"ops",""),"pic",""),"self",""),"qa",""),"qc",""),"by",""),"sr",""))</f>
        <v>0</v>
      </c>
      <c r="BS2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243,"supervisor",""),"inspector",""),"controller",""),"executive",""),"catering",""),"manager",""),"officer",""),"caterer",""),"station",""),"captain",""),"verified",""),"verifier",""),"checked",""),"senior",""),"leader",""),"cabin",""),"staff",""),"crew",""),"team",""),"duty",""),"lead",""),"head",""),"chef",""),"pasb",""),"mcat",""),"magcs",""),"qaqc",""),"ccic",""),"cic",""),"csm",""),"ops",""),"pic",""),"self",""),"qa",""),"qc",""),"by",""),"sr",""))</f>
        <v>0</v>
      </c>
      <c r="BT243" s="61"/>
      <c r="BU243" s="61"/>
      <c r="BV243" s="61" t="n">
        <f aca="false">0</f>
        <v>0</v>
      </c>
      <c r="BW243" s="61"/>
      <c r="BX243" s="61"/>
      <c r="BY243" s="62" t="n">
        <f aca="false">Q243-T12EarlyH/24</f>
        <v>46303.4166666667</v>
      </c>
      <c r="BZ243" s="61" t="n">
        <f aca="false">IFERROR(IF(IF(TRIM(S243)="Link / file path",AND(LEN(TRIM(Z243))&gt;=5,SUMPRODUCT(--ISNUMBER(SEARCH({"http","www.","\\",":\",".pdf",".jpg",".jpeg",".png",".heic",".xls",".doc",".msg",".eml",".ppt",".txt",".zip"},Z243)))&gt;0),AND(ISERROR(FIND(" ",TRIM(Z243))),NOT(OR(LOWER(TRIM(Z243))=LOWER(Flights!$F$11),AND(LEFT(LOWER(TRIM(Z243)),2)="mh",(LEN(BN243)-LEN(SUBSTITUTE(BN243,"a","")))&lt;=2))),NOT(ISNUMBER(MATCH(LEFT(BN243,255),{"0000a","000a","00a","0000aa","000aa","00.00.0000","00/00/0000","00-00-0000","0000-00-00","00.00.00","00/00/00","00-00-00","0.00.0000","0/00/0000","0-00-0000"},0))),OR(AND((LEN(BN243)-LEN(SUBSTITUTE(BN243,"a","")))&gt;=1,(LEN(BN243)-LEN(SUBSTITUTE(BN243,"0","")))&gt;=2,SUMPRODUCT(--ISNUMBER(SEARCH({"a0","a-0","a_0","a/0","a.0","a#0","0a","0-a","0_a","0/a"},BN243)))&gt;0),AND((LEN(BN243)-LEN(SUBSTITUTE(BN243,"a","")))=0,(LEN(BN243)-LEN(SUBSTITUTE(BN243,"0","")))&gt;=5)))),1,0),0)</f>
        <v>0</v>
      </c>
    </row>
    <row r="244" customFormat="false" ht="54" hidden="false" customHeight="true" outlineLevel="0" collapsed="false">
      <c r="A244" s="57" t="s">
        <v>811</v>
      </c>
      <c r="B244" s="57" t="s">
        <v>235</v>
      </c>
      <c r="C244" s="57" t="str">
        <f aca="false">Flights!$F$11</f>
        <v>MH0003</v>
      </c>
      <c r="D244" s="58" t="n">
        <f aca="false">Flights!$D$11</f>
        <v>46304</v>
      </c>
      <c r="E244" s="57" t="str">
        <f aca="false">Flights!$G$11&amp;"-"&amp;Flights!$H$11</f>
        <v>LHR-KUL</v>
      </c>
      <c r="F244" s="57" t="str">
        <f aca="false">Flights!$K$11</f>
        <v>BC</v>
      </c>
      <c r="G244" s="57" t="s">
        <v>420</v>
      </c>
      <c r="H244" s="57" t="s">
        <v>378</v>
      </c>
      <c r="I244" s="57" t="s">
        <v>629</v>
      </c>
      <c r="J244" s="57" t="s">
        <v>630</v>
      </c>
      <c r="K244" s="67" t="s">
        <v>501</v>
      </c>
      <c r="L244" s="67" t="s">
        <v>756</v>
      </c>
      <c r="M244" s="67" t="s">
        <v>187</v>
      </c>
      <c r="N244" s="67" t="s">
        <v>383</v>
      </c>
      <c r="O244" s="67" t="s">
        <v>812</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60"/>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open",IF(AND(NOT(OR(LEN(AZ244)&lt;15,ISNUMBER(MATCH(AZ244,L_Placeholder,0)))),BK244=0,NOT(OR(LEN(AU244)&lt;2,ISNUMBER(MATCH(AU244,L_Placeholder,0)))),NOT(OR(LEN(AX244)&lt;2,ISNUMBER(MATCH(AX244,L_Placeholder,0)))),TRIM(AE244)&lt;&gt;TRIM(T244)),"N/A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missing",IF(OR(OR(LEN(AU244)&lt;2,ISNUMBER(MATCH(AU244,L_Placeholder,0))),BR244&lt;3),"INVALID – PIC missing or not a named person (a role such as QA / CSM is not a name)",IF(OR(LEN(AV244)&lt;2,ISNUMBER(MATCH(AV244,L_Placeholder,0))),"INVALID – result / assessment missing",IF(OR(OR(LEN(AW244)&lt;3,ISNUMBER(MATCH(AW244,L_Placeholder,0))),SUMPRODUCT(--ISNUMBER(SEARCH(" "&amp;L_EvidencePhrase&amp;" ",BD244)))&gt;0,BI244=1),"INVALID – evidence missing, placeholder or not yet on file",IF(ISNA(MATCH(TRIM(S244),L_EvidenceType,0)),"INVALID – choose the evidence type from the list (column S)",IF(BL244=0,"INVALID – evidence ID must be the record's ID only (e.g. SF-2210, IMG_2231, 1045521), or a link / path for links",IF(OR(OR(LEN(AX244)&lt;2,ISNUMBER(MATCH(AX244,L_Placeholder,0))),BS244&lt;3),"INVALID – verifier missing or not a named person (a role such as QA / CSM is not a name)",IF(OR(AX244=AU244,AND(LEN(AU244)&gt;=4,ISNUMBER(SEARCH(AU244,AX244))),AND(LEN(AX244)&gt;=4,ISNUMBER(SEARCH(AX244,AU244)))),"INVALID – verifier must be a different, named person (not the PIC or a role)",IF(BH244=1,"INVALID – result not yet available (awaiting / TBC)",IF(BV244=1,"INVALID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future",IF(AND(ISNUMBER(BY244),AG244&lt;BY244),IF(H244="Physical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t="n">
        <f aca="false">IF(ISNA(MATCH(TRIM(S244),L_EvidenceType,0)),0,BZ244)</f>
        <v>0</v>
      </c>
      <c r="BM244" s="61" t="str">
        <f aca="false">SUBSTITUTE(SUBSTITUTE(SUBSTITUTE(SUBSTITUTE(SUBSTITUTE(SUBSTITUTE(SUBSTITUTE(SUBSTITUTE(SUBSTITUTE(LOWER(Z244&amp;""),"1","0"),"2","0"),"3","0"),"4","0"),"5","0"),"6","0"),"7","0"),"8","0"),"9","0")</f>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244,"jan",""),"feb",""),"mar",""),"apr",""),"may",""),"jun",""),"jul",""),"aug",""),"sep",""),"oct",""),"nov",""),"dec",""),"hrs",""),"hr",""),"lt",""),"utc",""),"am",""),"pm",""),"rev",""),"ver",""),"b","a"),"c","a"),"d","a"),"e","a"),"f","a"),"g","a"),"h","a"),"i","a"),"j","a"),"k","a"),"l","a"),"m","a"),"n","a"),"o","a"),"p","a"),"q","a"),"r","a"),"s","a"),"t","a"),"u","a"),"v","a"),"w","a"),"x","a"),"y","a"),"z","a")</f>
        <v/>
      </c>
      <c r="BO244" s="61" t="str">
        <f aca="false">SUBSTITUTE(SUBSTITUTE(SUBSTITUTE(SUBSTITUTE(SUBSTITUTE(SUBSTITUTE(SUBSTITUTE(SUBSTITUTE(SUBSTITUTE(LOWER(W244&amp;""),"1","0"),"2","0"),"3","0"),"4","0"),"5","0"),"6","0"),"7","0"),"8","0"),"9","0")</f>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c>
      <c r="BQ244" s="61" t="n">
        <f aca="false">IFERROR(IF(AND(ISERROR(SEARCH(" mh"," "&amp;LOWER(W244))),ISNA(MATCH(LEFT(TRIM(BP244),255),{"0000a","000a","00a","0000aa","000aa","00.00.0000","00/00/0000","00-00-0000","0000-00-00","00.00.00","00/00/00","00-00-00","0.00.0000","0/00/0000","0-00-0000"},0)),OR(SUMPRODUCT(--ISNUMBER(SEARCH({"a0","a-0","a_0","a/0","a.0","a#0","0a","0-a","0_a","0/a"},BP244)))&gt;0,ISNUMBER(SEARCH("000000",BP244)))),1,0),0)</f>
        <v>0</v>
      </c>
      <c r="BR2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244,"supervisor",""),"inspector",""),"controller",""),"executive",""),"catering",""),"manager",""),"officer",""),"caterer",""),"station",""),"captain",""),"verified",""),"verifier",""),"checked",""),"senior",""),"leader",""),"cabin",""),"staff",""),"crew",""),"team",""),"duty",""),"lead",""),"head",""),"chef",""),"pasb",""),"mcat",""),"magcs",""),"qaqc",""),"ccic",""),"cic",""),"csm",""),"ops",""),"pic",""),"self",""),"qa",""),"qc",""),"by",""),"sr",""))</f>
        <v>0</v>
      </c>
      <c r="BS2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244,"supervisor",""),"inspector",""),"controller",""),"executive",""),"catering",""),"manager",""),"officer",""),"caterer",""),"station",""),"captain",""),"verified",""),"verifier",""),"checked",""),"senior",""),"leader",""),"cabin",""),"staff",""),"crew",""),"team",""),"duty",""),"lead",""),"head",""),"chef",""),"pasb",""),"mcat",""),"magcs",""),"qaqc",""),"ccic",""),"cic",""),"csm",""),"ops",""),"pic",""),"self",""),"qa",""),"qc",""),"by",""),"sr",""))</f>
        <v>0</v>
      </c>
      <c r="BT244" s="61"/>
      <c r="BU244" s="61"/>
      <c r="BV244" s="61" t="n">
        <f aca="false">0</f>
        <v>0</v>
      </c>
      <c r="BW244" s="61"/>
      <c r="BX244" s="61"/>
      <c r="BY244" s="62" t="n">
        <f aca="false">Q244-T12EarlyH/24</f>
        <v>46303.1006944444</v>
      </c>
      <c r="BZ244" s="61" t="n">
        <f aca="false">IFERROR(IF(IF(TRIM(S244)="Link / file path",AND(LEN(TRIM(Z244))&gt;=5,SUMPRODUCT(--ISNUMBER(SEARCH({"http","www.","\\",":\",".pdf",".jpg",".jpeg",".png",".heic",".xls",".doc",".msg",".eml",".ppt",".txt",".zip"},Z244)))&gt;0),AND(ISERROR(FIND(" ",TRIM(Z244))),NOT(OR(LOWER(TRIM(Z244))=LOWER(Flights!$F$11),AND(LEFT(LOWER(TRIM(Z244)),2)="mh",(LEN(BN244)-LEN(SUBSTITUTE(BN244,"a","")))&lt;=2))),NOT(ISNUMBER(MATCH(LEFT(BN244,255),{"0000a","000a","00a","0000aa","000aa","00.00.0000","00/00/0000","00-00-0000","0000-00-00","00.00.00","00/00/00","00-00-00","0.00.0000","0/00/0000","0-00-0000"},0))),OR(AND((LEN(BN244)-LEN(SUBSTITUTE(BN244,"a","")))&gt;=1,(LEN(BN244)-LEN(SUBSTITUTE(BN244,"0","")))&gt;=2,SUMPRODUCT(--ISNUMBER(SEARCH({"a0","a-0","a_0","a/0","a.0","a#0","0a","0-a","0_a","0/a"},BN244)))&gt;0),AND((LEN(BN244)-LEN(SUBSTITUTE(BN244,"a","")))=0,(LEN(BN244)-LEN(SUBSTITUTE(BN244,"0","")))&gt;=5)))),1,0),0)</f>
        <v>0</v>
      </c>
    </row>
    <row r="245" customFormat="false" ht="39.75" hidden="false" customHeight="true" outlineLevel="0" collapsed="false">
      <c r="A245" s="57" t="s">
        <v>813</v>
      </c>
      <c r="B245" s="57" t="s">
        <v>235</v>
      </c>
      <c r="C245" s="57" t="str">
        <f aca="false">Flights!$F$11</f>
        <v>MH0003</v>
      </c>
      <c r="D245" s="58" t="n">
        <f aca="false">Flights!$D$11</f>
        <v>46304</v>
      </c>
      <c r="E245" s="57" t="str">
        <f aca="false">Flights!$G$11&amp;"-"&amp;Flights!$H$11</f>
        <v>LHR-KUL</v>
      </c>
      <c r="F245" s="57" t="str">
        <f aca="false">Flights!$K$11</f>
        <v>BC</v>
      </c>
      <c r="G245" s="57" t="s">
        <v>459</v>
      </c>
      <c r="H245" s="57" t="s">
        <v>460</v>
      </c>
      <c r="I245" s="57" t="s">
        <v>379</v>
      </c>
      <c r="J245" s="57" t="s">
        <v>461</v>
      </c>
      <c r="K245" s="67" t="s">
        <v>426</v>
      </c>
      <c r="L245" s="67" t="s">
        <v>462</v>
      </c>
      <c r="M245" s="67"/>
      <c r="N245" s="67" t="s">
        <v>383</v>
      </c>
      <c r="O245" s="67" t="s">
        <v>463</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60"/>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open",IF(AND(NOT(OR(LEN(AZ245)&lt;15,ISNUMBER(MATCH(AZ245,L_Placeholder,0)))),BK245=0,NOT(OR(LEN(AU245)&lt;2,ISNUMBER(MATCH(AU245,L_Placeholder,0)))),NOT(OR(LEN(AX245)&lt;2,ISNUMBER(MATCH(AX245,L_Placeholder,0)))),TRIM(AE245)&lt;&gt;TRIM(T245)),"N/A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missing",IF(OR(OR(LEN(AU245)&lt;2,ISNUMBER(MATCH(AU245,L_Placeholder,0))),BR245&lt;3),"INVALID – PIC missing or not a named person (a role such as QA / CSM is not a name)",IF(OR(LEN(AV245)&lt;2,ISNUMBER(MATCH(AV245,L_Placeholder,0))),"INVALID – result / assessment missing",IF(OR(OR(LEN(AW245)&lt;3,ISNUMBER(MATCH(AW245,L_Placeholder,0))),SUMPRODUCT(--ISNUMBER(SEARCH(" "&amp;L_EvidencePhrase&amp;" ",BD245)))&gt;0,BI245=1),"INVALID – evidence missing, placeholder or not yet on file",IF(ISNA(MATCH(TRIM(S245),L_EvidenceType,0)),"INVALID – choose the evidence type from the list (column S)",IF(BL245=0,"INVALID – evidence ID must be the record's ID only (e.g. SF-2210, IMG_2231, 1045521), or a link / path for links",IF(OR(OR(LEN(AX245)&lt;2,ISNUMBER(MATCH(AX245,L_Placeholder,0))),BS245&lt;3),"INVALID – verifier missing or not a named person (a role such as QA / CSM is not a name)",IF(OR(AX245=AU245,AND(LEN(AU245)&gt;=4,ISNUMBER(SEARCH(AU245,AX245))),AND(LEN(AX245)&gt;=4,ISNUMBER(SEARCH(AX245,AU245)))),"INVALID – verifier must be a different, named person (not the PIC or a role)",IF(BH245=1,"INVALID – result not yet available (awaiting / TBC)",IF(BV245=1,"INVALID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future",IF(AND(ISNUMBER(BY245),AG245&lt;BY245),IF(H245="Physical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IF(ISNA(MATCH(TRIM(S245),L_EvidenceType,0)),0,BZ245)</f>
        <v>0</v>
      </c>
      <c r="BM245" s="61" t="str">
        <f aca="false">SUBSTITUTE(SUBSTITUTE(SUBSTITUTE(SUBSTITUTE(SUBSTITUTE(SUBSTITUTE(SUBSTITUTE(SUBSTITUTE(SUBSTITUTE(LOWER(Z245&amp;""),"1","0"),"2","0"),"3","0"),"4","0"),"5","0"),"6","0"),"7","0"),"8","0"),"9","0")</f>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245,"jan",""),"feb",""),"mar",""),"apr",""),"may",""),"jun",""),"jul",""),"aug",""),"sep",""),"oct",""),"nov",""),"dec",""),"hrs",""),"hr",""),"lt",""),"utc",""),"am",""),"pm",""),"rev",""),"ver",""),"b","a"),"c","a"),"d","a"),"e","a"),"f","a"),"g","a"),"h","a"),"i","a"),"j","a"),"k","a"),"l","a"),"m","a"),"n","a"),"o","a"),"p","a"),"q","a"),"r","a"),"s","a"),"t","a"),"u","a"),"v","a"),"w","a"),"x","a"),"y","a"),"z","a")</f>
        <v/>
      </c>
      <c r="BO245" s="61" t="str">
        <f aca="false">SUBSTITUTE(SUBSTITUTE(SUBSTITUTE(SUBSTITUTE(SUBSTITUTE(SUBSTITUTE(SUBSTITUTE(SUBSTITUTE(SUBSTITUTE(LOWER(W245&amp;""),"1","0"),"2","0"),"3","0"),"4","0"),"5","0"),"6","0"),"7","0"),"8","0"),"9","0")</f>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c>
      <c r="BQ245" s="61" t="n">
        <f aca="false">IFERROR(IF(AND(ISERROR(SEARCH(" mh"," "&amp;LOWER(W245))),ISNA(MATCH(LEFT(TRIM(BP245),255),{"0000a","000a","00a","0000aa","000aa","00.00.0000","00/00/0000","00-00-0000","0000-00-00","00.00.00","00/00/00","00-00-00","0.00.0000","0/00/0000","0-00-0000"},0)),OR(SUMPRODUCT(--ISNUMBER(SEARCH({"a0","a-0","a_0","a/0","a.0","a#0","0a","0-a","0_a","0/a"},BP245)))&gt;0,ISNUMBER(SEARCH("000000",BP245)))),1,0),0)</f>
        <v>0</v>
      </c>
      <c r="BR2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245,"supervisor",""),"inspector",""),"controller",""),"executive",""),"catering",""),"manager",""),"officer",""),"caterer",""),"station",""),"captain",""),"verified",""),"verifier",""),"checked",""),"senior",""),"leader",""),"cabin",""),"staff",""),"crew",""),"team",""),"duty",""),"lead",""),"head",""),"chef",""),"pasb",""),"mcat",""),"magcs",""),"qaqc",""),"ccic",""),"cic",""),"csm",""),"ops",""),"pic",""),"self",""),"qa",""),"qc",""),"by",""),"sr",""))</f>
        <v>0</v>
      </c>
      <c r="BS2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245,"supervisor",""),"inspector",""),"controller",""),"executive",""),"catering",""),"manager",""),"officer",""),"caterer",""),"station",""),"captain",""),"verified",""),"verifier",""),"checked",""),"senior",""),"leader",""),"cabin",""),"staff",""),"crew",""),"team",""),"duty",""),"lead",""),"head",""),"chef",""),"pasb",""),"mcat",""),"magcs",""),"qaqc",""),"ccic",""),"cic",""),"csm",""),"ops",""),"pic",""),"self",""),"qa",""),"qc",""),"by",""),"sr",""))</f>
        <v>0</v>
      </c>
      <c r="BT245" s="61"/>
      <c r="BU245" s="61"/>
      <c r="BV245" s="61" t="n">
        <f aca="false">IFERROR(IF(OR(SUMPRODUCT((LEN(BC245)-LEN(SUBSTITUTE(BC245," "&amp;L_NotLoaded&amp;" "," ")))/(LEN(L_NotLoaded)+1))&gt;SUMPRODUCT((LEN(BC245)-LEN(SUBSTITUTE(BC245," "&amp;L_NotLoadedNeg&amp;" "," ")))/(LEN(L_NotLoadedNeg)+1)),SUMPRODUCT((LEN(BD245)-LEN(SUBSTITUTE(BD245," "&amp;L_NotLoaded&amp;" "," ")))/(LEN(L_NotLoaded)+1))&gt;SUMPRODUCT((LEN(BD245)-LEN(SUBSTITUTE(BD245," "&amp;L_NotLoadedNeg&amp;" "," ")))/(LEN(L_NotLoadedNeg)+1))),1,0),0)</f>
        <v>0</v>
      </c>
      <c r="BW245" s="61"/>
      <c r="BX245" s="61"/>
      <c r="BY245" s="62" t="n">
        <f aca="false">IF(ISNUMBER(Flights!$AZ$11),MAX(Q245-UpliftWindowH/24,Flights!$AZ$11),Q245-UpliftWindowH/24)</f>
        <v>46304.4166666667</v>
      </c>
      <c r="BZ245" s="61" t="n">
        <f aca="false">IFERROR(IF(IF(TRIM(S245)="Link / file path",AND(LEN(TRIM(Z245))&gt;=5,SUMPRODUCT(--ISNUMBER(SEARCH({"http","www.","\\",":\",".pdf",".jpg",".jpeg",".png",".heic",".xls",".doc",".msg",".eml",".ppt",".txt",".zip"},Z245)))&gt;0),AND(ISERROR(FIND(" ",TRIM(Z245))),NOT(OR(LOWER(TRIM(Z245))=LOWER(Flights!$F$11),AND(LEFT(LOWER(TRIM(Z245)),2)="mh",(LEN(BN245)-LEN(SUBSTITUTE(BN245,"a","")))&lt;=2))),NOT(ISNUMBER(MATCH(LEFT(BN245,255),{"0000a","000a","00a","0000aa","000aa","00.00.0000","00/00/0000","00-00-0000","0000-00-00","00.00.00","00/00/00","00-00-00","0.00.0000","0/00/0000","0-00-0000"},0))),OR(AND((LEN(BN245)-LEN(SUBSTITUTE(BN245,"a","")))&gt;=1,(LEN(BN245)-LEN(SUBSTITUTE(BN245,"0","")))&gt;=2,SUMPRODUCT(--ISNUMBER(SEARCH({"a0","a-0","a_0","a/0","a.0","a#0","0a","0-a","0_a","0/a"},BN245)))&gt;0),AND((LEN(BN245)-LEN(SUBSTITUTE(BN245,"a","")))=0,(LEN(BN245)-LEN(SUBSTITUTE(BN245,"0","")))&gt;=5)))),1,0),0)</f>
        <v>0</v>
      </c>
    </row>
    <row r="246" customFormat="false" ht="39.75" hidden="false" customHeight="true" outlineLevel="0" collapsed="false">
      <c r="A246" s="57" t="s">
        <v>814</v>
      </c>
      <c r="B246" s="57" t="s">
        <v>235</v>
      </c>
      <c r="C246" s="57" t="str">
        <f aca="false">Flights!$F$11</f>
        <v>MH0003</v>
      </c>
      <c r="D246" s="58" t="n">
        <f aca="false">Flights!$D$11</f>
        <v>46304</v>
      </c>
      <c r="E246" s="57" t="str">
        <f aca="false">Flights!$G$11&amp;"-"&amp;Flights!$H$11</f>
        <v>LHR-KUL</v>
      </c>
      <c r="F246" s="57" t="str">
        <f aca="false">Flights!$K$11</f>
        <v>BC</v>
      </c>
      <c r="G246" s="57" t="s">
        <v>459</v>
      </c>
      <c r="H246" s="57" t="s">
        <v>460</v>
      </c>
      <c r="I246" s="57" t="s">
        <v>428</v>
      </c>
      <c r="J246" s="57" t="s">
        <v>465</v>
      </c>
      <c r="K246" s="67" t="s">
        <v>426</v>
      </c>
      <c r="L246" s="67" t="s">
        <v>462</v>
      </c>
      <c r="M246" s="67"/>
      <c r="N246" s="67" t="s">
        <v>383</v>
      </c>
      <c r="O246" s="67" t="s">
        <v>463</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60"/>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open",IF(AND(NOT(OR(LEN(AZ246)&lt;15,ISNUMBER(MATCH(AZ246,L_Placeholder,0)))),BK246=0,NOT(OR(LEN(AU246)&lt;2,ISNUMBER(MATCH(AU246,L_Placeholder,0)))),NOT(OR(LEN(AX246)&lt;2,ISNUMBER(MATCH(AX246,L_Placeholder,0)))),TRIM(AE246)&lt;&gt;TRIM(T246)),"N/A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missing",IF(OR(OR(LEN(AU246)&lt;2,ISNUMBER(MATCH(AU246,L_Placeholder,0))),BR246&lt;3),"INVALID – PIC missing or not a named person (a role such as QA / CSM is not a name)",IF(OR(LEN(AV246)&lt;2,ISNUMBER(MATCH(AV246,L_Placeholder,0))),"INVALID – result / assessment missing",IF(OR(OR(LEN(AW246)&lt;3,ISNUMBER(MATCH(AW246,L_Placeholder,0))),SUMPRODUCT(--ISNUMBER(SEARCH(" "&amp;L_EvidencePhrase&amp;" ",BD246)))&gt;0,BI246=1),"INVALID – evidence missing, placeholder or not yet on file",IF(ISNA(MATCH(TRIM(S246),L_EvidenceType,0)),"INVALID – choose the evidence type from the list (column S)",IF(BL246=0,"INVALID – evidence ID must be the record's ID only (e.g. SF-2210, IMG_2231, 1045521), or a link / path for links",IF(OR(OR(LEN(AX246)&lt;2,ISNUMBER(MATCH(AX246,L_Placeholder,0))),BS246&lt;3),"INVALID – verifier missing or not a named person (a role such as QA / CSM is not a name)",IF(OR(AX246=AU246,AND(LEN(AU246)&gt;=4,ISNUMBER(SEARCH(AU246,AX246))),AND(LEN(AX246)&gt;=4,ISNUMBER(SEARCH(AX246,AU246)))),"INVALID – verifier must be a different, named person (not the PIC or a role)",IF(BH246=1,"INVALID – result not yet available (awaiting / TBC)",IF(BV246=1,"INVALID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future",IF(AND(ISNUMBER(BY246),AG246&lt;BY246),IF(H246="Physical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IF(ISNA(MATCH(TRIM(S246),L_EvidenceType,0)),0,BZ246)</f>
        <v>0</v>
      </c>
      <c r="BM246" s="61" t="str">
        <f aca="false">SUBSTITUTE(SUBSTITUTE(SUBSTITUTE(SUBSTITUTE(SUBSTITUTE(SUBSTITUTE(SUBSTITUTE(SUBSTITUTE(SUBSTITUTE(LOWER(Z246&amp;""),"1","0"),"2","0"),"3","0"),"4","0"),"5","0"),"6","0"),"7","0"),"8","0"),"9","0")</f>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246,"jan",""),"feb",""),"mar",""),"apr",""),"may",""),"jun",""),"jul",""),"aug",""),"sep",""),"oct",""),"nov",""),"dec",""),"hrs",""),"hr",""),"lt",""),"utc",""),"am",""),"pm",""),"rev",""),"ver",""),"b","a"),"c","a"),"d","a"),"e","a"),"f","a"),"g","a"),"h","a"),"i","a"),"j","a"),"k","a"),"l","a"),"m","a"),"n","a"),"o","a"),"p","a"),"q","a"),"r","a"),"s","a"),"t","a"),"u","a"),"v","a"),"w","a"),"x","a"),"y","a"),"z","a")</f>
        <v/>
      </c>
      <c r="BO246" s="61" t="str">
        <f aca="false">SUBSTITUTE(SUBSTITUTE(SUBSTITUTE(SUBSTITUTE(SUBSTITUTE(SUBSTITUTE(SUBSTITUTE(SUBSTITUTE(SUBSTITUTE(LOWER(W246&amp;""),"1","0"),"2","0"),"3","0"),"4","0"),"5","0"),"6","0"),"7","0"),"8","0"),"9","0")</f>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c>
      <c r="BQ246" s="61" t="n">
        <f aca="false">IFERROR(IF(AND(ISERROR(SEARCH(" mh"," "&amp;LOWER(W246))),ISNA(MATCH(LEFT(TRIM(BP246),255),{"0000a","000a","00a","0000aa","000aa","00.00.0000","00/00/0000","00-00-0000","0000-00-00","00.00.00","00/00/00","00-00-00","0.00.0000","0/00/0000","0-00-0000"},0)),OR(SUMPRODUCT(--ISNUMBER(SEARCH({"a0","a-0","a_0","a/0","a.0","a#0","0a","0-a","0_a","0/a"},BP246)))&gt;0,ISNUMBER(SEARCH("000000",BP246)))),1,0),0)</f>
        <v>0</v>
      </c>
      <c r="BR2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246,"supervisor",""),"inspector",""),"controller",""),"executive",""),"catering",""),"manager",""),"officer",""),"caterer",""),"station",""),"captain",""),"verified",""),"verifier",""),"checked",""),"senior",""),"leader",""),"cabin",""),"staff",""),"crew",""),"team",""),"duty",""),"lead",""),"head",""),"chef",""),"pasb",""),"mcat",""),"magcs",""),"qaqc",""),"ccic",""),"cic",""),"csm",""),"ops",""),"pic",""),"self",""),"qa",""),"qc",""),"by",""),"sr",""))</f>
        <v>0</v>
      </c>
      <c r="BS2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246,"supervisor",""),"inspector",""),"controller",""),"executive",""),"catering",""),"manager",""),"officer",""),"caterer",""),"station",""),"captain",""),"verified",""),"verifier",""),"checked",""),"senior",""),"leader",""),"cabin",""),"staff",""),"crew",""),"team",""),"duty",""),"lead",""),"head",""),"chef",""),"pasb",""),"mcat",""),"magcs",""),"qaqc",""),"ccic",""),"cic",""),"csm",""),"ops",""),"pic",""),"self",""),"qa",""),"qc",""),"by",""),"sr",""))</f>
        <v>0</v>
      </c>
      <c r="BT246" s="61"/>
      <c r="BU246" s="61"/>
      <c r="BV246" s="61" t="n">
        <f aca="false">IFERROR(IF(OR(SUMPRODUCT((LEN(BC246)-LEN(SUBSTITUTE(BC246," "&amp;L_NotLoaded&amp;" "," ")))/(LEN(L_NotLoaded)+1))&gt;SUMPRODUCT((LEN(BC246)-LEN(SUBSTITUTE(BC246," "&amp;L_NotLoadedNeg&amp;" "," ")))/(LEN(L_NotLoadedNeg)+1)),SUMPRODUCT((LEN(BD246)-LEN(SUBSTITUTE(BD246," "&amp;L_NotLoaded&amp;" "," ")))/(LEN(L_NotLoaded)+1))&gt;SUMPRODUCT((LEN(BD246)-LEN(SUBSTITUTE(BD246," "&amp;L_NotLoadedNeg&amp;" "," ")))/(LEN(L_NotLoadedNeg)+1))),1,0),0)</f>
        <v>0</v>
      </c>
      <c r="BW246" s="61"/>
      <c r="BX246" s="61"/>
      <c r="BY246" s="62" t="n">
        <f aca="false">IF(ISNUMBER(Flights!$AZ$11),MAX(Q246-UpliftWindowH/24,Flights!$AZ$11),Q246-UpliftWindowH/24)</f>
        <v>46304.4166666667</v>
      </c>
      <c r="BZ246" s="61" t="n">
        <f aca="false">IFERROR(IF(IF(TRIM(S246)="Link / file path",AND(LEN(TRIM(Z246))&gt;=5,SUMPRODUCT(--ISNUMBER(SEARCH({"http","www.","\\",":\",".pdf",".jpg",".jpeg",".png",".heic",".xls",".doc",".msg",".eml",".ppt",".txt",".zip"},Z246)))&gt;0),AND(ISERROR(FIND(" ",TRIM(Z246))),NOT(OR(LOWER(TRIM(Z246))=LOWER(Flights!$F$11),AND(LEFT(LOWER(TRIM(Z246)),2)="mh",(LEN(BN246)-LEN(SUBSTITUTE(BN246,"a","")))&lt;=2))),NOT(ISNUMBER(MATCH(LEFT(BN246,255),{"0000a","000a","00a","0000aa","000aa","00.00.0000","00/00/0000","00-00-0000","0000-00-00","00.00.00","00/00/00","00-00-00","0.00.0000","0/00/0000","0-00-0000"},0))),OR(AND((LEN(BN246)-LEN(SUBSTITUTE(BN246,"a","")))&gt;=1,(LEN(BN246)-LEN(SUBSTITUTE(BN246,"0","")))&gt;=2,SUMPRODUCT(--ISNUMBER(SEARCH({"a0","a-0","a_0","a/0","a.0","a#0","0a","0-a","0_a","0/a"},BN246)))&gt;0),AND((LEN(BN246)-LEN(SUBSTITUTE(BN246,"a","")))=0,(LEN(BN246)-LEN(SUBSTITUTE(BN246,"0","")))&gt;=5)))),1,0),0)</f>
        <v>0</v>
      </c>
    </row>
    <row r="247" customFormat="false" ht="41.25" hidden="false" customHeight="true" outlineLevel="0" collapsed="false">
      <c r="A247" s="57" t="s">
        <v>815</v>
      </c>
      <c r="B247" s="57" t="s">
        <v>235</v>
      </c>
      <c r="C247" s="57" t="str">
        <f aca="false">Flights!$F$11</f>
        <v>MH0003</v>
      </c>
      <c r="D247" s="58" t="n">
        <f aca="false">Flights!$D$11</f>
        <v>46304</v>
      </c>
      <c r="E247" s="57" t="str">
        <f aca="false">Flights!$G$11&amp;"-"&amp;Flights!$H$11</f>
        <v>LHR-KUL</v>
      </c>
      <c r="F247" s="57" t="str">
        <f aca="false">Flights!$K$11</f>
        <v>BC</v>
      </c>
      <c r="G247" s="57" t="s">
        <v>459</v>
      </c>
      <c r="H247" s="57" t="s">
        <v>460</v>
      </c>
      <c r="I247" s="57" t="s">
        <v>411</v>
      </c>
      <c r="J247" s="57" t="s">
        <v>816</v>
      </c>
      <c r="K247" s="67" t="s">
        <v>817</v>
      </c>
      <c r="L247" s="67" t="s">
        <v>699</v>
      </c>
      <c r="M247" s="67"/>
      <c r="N247" s="67" t="s">
        <v>383</v>
      </c>
      <c r="O247" s="67" t="s">
        <v>700</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60"/>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open",IF(AND(NOT(OR(LEN(AZ247)&lt;15,ISNUMBER(MATCH(AZ247,L_Placeholder,0)))),BK247=0,NOT(OR(LEN(AU247)&lt;2,ISNUMBER(MATCH(AU247,L_Placeholder,0)))),NOT(OR(LEN(AX247)&lt;2,ISNUMBER(MATCH(AX247,L_Placeholder,0)))),TRIM(AE247)&lt;&gt;TRIM(T247)),"N/A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missing",IF(OR(OR(LEN(AU247)&lt;2,ISNUMBER(MATCH(AU247,L_Placeholder,0))),BR247&lt;3),"INVALID – PIC missing or not a named person (a role such as QA / CSM is not a name)",IF(OR(LEN(AV247)&lt;2,ISNUMBER(MATCH(AV247,L_Placeholder,0))),"INVALID – result / assessment missing",IF(OR(OR(LEN(AW247)&lt;3,ISNUMBER(MATCH(AW247,L_Placeholder,0))),SUMPRODUCT(--ISNUMBER(SEARCH(" "&amp;L_EvidencePhrase&amp;" ",BD247)))&gt;0,BI247=1),"INVALID – evidence missing, placeholder or not yet on file",IF(ISNA(MATCH(TRIM(S247),L_EvidenceType,0)),"INVALID – choose the evidence type from the list (column S)",IF(BL247=0,"INVALID – evidence ID must be the record's ID only (e.g. SF-2210, IMG_2231, 1045521), or a link / path for links",IF(OR(OR(LEN(AX247)&lt;2,ISNUMBER(MATCH(AX247,L_Placeholder,0))),BS247&lt;3),"INVALID – verifier missing or not a named person (a role such as QA / CSM is not a name)",IF(OR(AX247=AU247,AND(LEN(AU247)&gt;=4,ISNUMBER(SEARCH(AU247,AX247))),AND(LEN(AX247)&gt;=4,ISNUMBER(SEARCH(AX247,AU247)))),"INVALID – verifier must be a different, named person (not the PIC or a role)",IF(BH247=1,"INVALID – result not yet available (awaiting / TBC)",IF(BV247=1,"INVALID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future",IF(AND(ISNUMBER(BY247),AG247&lt;BY247),IF(H247="Physical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IF(ISNA(MATCH(TRIM(S247),L_EvidenceType,0)),0,BZ247)</f>
        <v>0</v>
      </c>
      <c r="BM247" s="61" t="str">
        <f aca="false">SUBSTITUTE(SUBSTITUTE(SUBSTITUTE(SUBSTITUTE(SUBSTITUTE(SUBSTITUTE(SUBSTITUTE(SUBSTITUTE(SUBSTITUTE(LOWER(Z247&amp;""),"1","0"),"2","0"),"3","0"),"4","0"),"5","0"),"6","0"),"7","0"),"8","0"),"9","0")</f>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247,"jan",""),"feb",""),"mar",""),"apr",""),"may",""),"jun",""),"jul",""),"aug",""),"sep",""),"oct",""),"nov",""),"dec",""),"hrs",""),"hr",""),"lt",""),"utc",""),"am",""),"pm",""),"rev",""),"ver",""),"b","a"),"c","a"),"d","a"),"e","a"),"f","a"),"g","a"),"h","a"),"i","a"),"j","a"),"k","a"),"l","a"),"m","a"),"n","a"),"o","a"),"p","a"),"q","a"),"r","a"),"s","a"),"t","a"),"u","a"),"v","a"),"w","a"),"x","a"),"y","a"),"z","a")</f>
        <v/>
      </c>
      <c r="BO247" s="61" t="str">
        <f aca="false">SUBSTITUTE(SUBSTITUTE(SUBSTITUTE(SUBSTITUTE(SUBSTITUTE(SUBSTITUTE(SUBSTITUTE(SUBSTITUTE(SUBSTITUTE(LOWER(W247&amp;""),"1","0"),"2","0"),"3","0"),"4","0"),"5","0"),"6","0"),"7","0"),"8","0"),"9","0")</f>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c>
      <c r="BQ247" s="61" t="n">
        <f aca="false">IFERROR(IF(AND(ISERROR(SEARCH(" mh"," "&amp;LOWER(W247))),ISNA(MATCH(LEFT(TRIM(BP247),255),{"0000a","000a","00a","0000aa","000aa","00.00.0000","00/00/0000","00-00-0000","0000-00-00","00.00.00","00/00/00","00-00-00","0.00.0000","0/00/0000","0-00-0000"},0)),OR(SUMPRODUCT(--ISNUMBER(SEARCH({"a0","a-0","a_0","a/0","a.0","a#0","0a","0-a","0_a","0/a"},BP247)))&gt;0,ISNUMBER(SEARCH("000000",BP247)))),1,0),0)</f>
        <v>0</v>
      </c>
      <c r="BR2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247,"supervisor",""),"inspector",""),"controller",""),"executive",""),"catering",""),"manager",""),"officer",""),"caterer",""),"station",""),"captain",""),"verified",""),"verifier",""),"checked",""),"senior",""),"leader",""),"cabin",""),"staff",""),"crew",""),"team",""),"duty",""),"lead",""),"head",""),"chef",""),"pasb",""),"mcat",""),"magcs",""),"qaqc",""),"ccic",""),"cic",""),"csm",""),"ops",""),"pic",""),"self",""),"qa",""),"qc",""),"by",""),"sr",""))</f>
        <v>0</v>
      </c>
      <c r="BS2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247,"supervisor",""),"inspector",""),"controller",""),"executive",""),"catering",""),"manager",""),"officer",""),"caterer",""),"station",""),"captain",""),"verified",""),"verifier",""),"checked",""),"senior",""),"leader",""),"cabin",""),"staff",""),"crew",""),"team",""),"duty",""),"lead",""),"head",""),"chef",""),"pasb",""),"mcat",""),"magcs",""),"qaqc",""),"ccic",""),"cic",""),"csm",""),"ops",""),"pic",""),"self",""),"qa",""),"qc",""),"by",""),"sr",""))</f>
        <v>0</v>
      </c>
      <c r="BT247" s="61"/>
      <c r="BU247" s="61"/>
      <c r="BV247" s="61" t="n">
        <f aca="false">IFERROR(IF(OR(SUMPRODUCT((LEN(BC247)-LEN(SUBSTITUTE(BC247," "&amp;L_NotLoaded&amp;" "," ")))/(LEN(L_NotLoaded)+1))&gt;SUMPRODUCT((LEN(BC247)-LEN(SUBSTITUTE(BC247," "&amp;L_NotLoadedNeg&amp;" "," ")))/(LEN(L_NotLoadedNeg)+1)),SUMPRODUCT((LEN(BD247)-LEN(SUBSTITUTE(BD247," "&amp;L_NotLoaded&amp;" "," ")))/(LEN(L_NotLoaded)+1))&gt;SUMPRODUCT((LEN(BD247)-LEN(SUBSTITUTE(BD247," "&amp;L_NotLoadedNeg&amp;" "," ")))/(LEN(L_NotLoadedNeg)+1))),1,0),0)</f>
        <v>0</v>
      </c>
      <c r="BW247" s="61"/>
      <c r="BX247" s="61"/>
      <c r="BY247" s="62" t="n">
        <f aca="false">Q247-UpliftWindowH/24</f>
        <v>46303.6006944444</v>
      </c>
      <c r="BZ247" s="61" t="n">
        <f aca="false">IFERROR(IF(IF(TRIM(S247)="Link / file path",AND(LEN(TRIM(Z247))&gt;=5,SUMPRODUCT(--ISNUMBER(SEARCH({"http","www.","\\",":\",".pdf",".jpg",".jpeg",".png",".heic",".xls",".doc",".msg",".eml",".ppt",".txt",".zip"},Z247)))&gt;0),AND(ISERROR(FIND(" ",TRIM(Z247))),NOT(OR(LOWER(TRIM(Z247))=LOWER(Flights!$F$11),AND(LEFT(LOWER(TRIM(Z247)),2)="mh",(LEN(BN247)-LEN(SUBSTITUTE(BN247,"a","")))&lt;=2))),NOT(ISNUMBER(MATCH(LEFT(BN247,255),{"0000a","000a","00a","0000aa","000aa","00.00.0000","00/00/0000","00-00-0000","0000-00-00","00.00.00","00/00/00","00-00-00","0.00.0000","0/00/0000","0-00-0000"},0))),OR(AND((LEN(BN247)-LEN(SUBSTITUTE(BN247,"a","")))&gt;=1,(LEN(BN247)-LEN(SUBSTITUTE(BN247,"0","")))&gt;=2,SUMPRODUCT(--ISNUMBER(SEARCH({"a0","a-0","a_0","a/0","a.0","a#0","0a","0-a","0_a","0/a"},BN247)))&gt;0),AND((LEN(BN247)-LEN(SUBSTITUTE(BN247,"a","")))=0,(LEN(BN247)-LEN(SUBSTITUTE(BN247,"0","")))&gt;=5)))),1,0),0)</f>
        <v>0</v>
      </c>
    </row>
    <row r="248" customFormat="false" ht="39.75" hidden="false" customHeight="true" outlineLevel="0" collapsed="false">
      <c r="A248" s="57" t="s">
        <v>818</v>
      </c>
      <c r="B248" s="57" t="s">
        <v>235</v>
      </c>
      <c r="C248" s="57" t="str">
        <f aca="false">Flights!$F$11</f>
        <v>MH0003</v>
      </c>
      <c r="D248" s="58" t="n">
        <f aca="false">Flights!$D$11</f>
        <v>46304</v>
      </c>
      <c r="E248" s="57" t="str">
        <f aca="false">Flights!$G$11&amp;"-"&amp;Flights!$H$11</f>
        <v>LHR-KUL</v>
      </c>
      <c r="F248" s="57" t="str">
        <f aca="false">Flights!$K$11</f>
        <v>BC</v>
      </c>
      <c r="G248" s="57" t="s">
        <v>459</v>
      </c>
      <c r="H248" s="57" t="s">
        <v>460</v>
      </c>
      <c r="I248" s="57" t="s">
        <v>440</v>
      </c>
      <c r="J248" s="57" t="s">
        <v>467</v>
      </c>
      <c r="K248" s="67" t="s">
        <v>501</v>
      </c>
      <c r="L248" s="67" t="s">
        <v>443</v>
      </c>
      <c r="M248" s="67" t="s">
        <v>186</v>
      </c>
      <c r="N248" s="67" t="s">
        <v>383</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60"/>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open",IF(AND(NOT(OR(LEN(AZ248)&lt;15,ISNUMBER(MATCH(AZ248,L_Placeholder,0)))),BK248=0,NOT(OR(LEN(AU248)&lt;2,ISNUMBER(MATCH(AU248,L_Placeholder,0)))),NOT(OR(LEN(AX248)&lt;2,ISNUMBER(MATCH(AX248,L_Placeholder,0)))),TRIM(AE248)&lt;&gt;TRIM(T248)),"N/A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missing",IF(OR(OR(LEN(AU248)&lt;2,ISNUMBER(MATCH(AU248,L_Placeholder,0))),BR248&lt;3),"INVALID – PIC missing or not a named person (a role such as QA / CSM is not a name)",IF(OR(LEN(AV248)&lt;2,ISNUMBER(MATCH(AV248,L_Placeholder,0))),"INVALID – result / assessment missing",IF(OR(OR(LEN(AW248)&lt;3,ISNUMBER(MATCH(AW248,L_Placeholder,0))),SUMPRODUCT(--ISNUMBER(SEARCH(" "&amp;L_EvidencePhrase&amp;" ",BD248)))&gt;0,BI248=1),"INVALID – evidence missing, placeholder or not yet on file",IF(ISNA(MATCH(TRIM(S248),L_EvidenceType,0)),"INVALID – choose the evidence type from the list (column S)",IF(BL248=0,"INVALID – evidence ID must be the record's ID only (e.g. SF-2210, IMG_2231, 1045521), or a link / path for links",IF(OR(OR(LEN(AX248)&lt;2,ISNUMBER(MATCH(AX248,L_Placeholder,0))),BS248&lt;3),"INVALID – verifier missing or not a named person (a role such as QA / CSM is not a name)",IF(OR(AX248=AU248,AND(LEN(AU248)&gt;=4,ISNUMBER(SEARCH(AU248,AX248))),AND(LEN(AX248)&gt;=4,ISNUMBER(SEARCH(AX248,AU248)))),"INVALID – verifier must be a different, named person (not the PIC or a role)",IF(BH248=1,"INVALID – result not yet available (awaiting / TBC)",IF(BV248=1,"INVALID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future",IF(AND(ISNUMBER(BY248),AG248&lt;BY248),IF(H248="Physical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IF(ISNA(MATCH(TRIM(S248),L_EvidenceType,0)),0,BZ248)</f>
        <v>0</v>
      </c>
      <c r="BM248" s="61" t="str">
        <f aca="false">SUBSTITUTE(SUBSTITUTE(SUBSTITUTE(SUBSTITUTE(SUBSTITUTE(SUBSTITUTE(SUBSTITUTE(SUBSTITUTE(SUBSTITUTE(LOWER(Z248&amp;""),"1","0"),"2","0"),"3","0"),"4","0"),"5","0"),"6","0"),"7","0"),"8","0"),"9","0")</f>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248,"jan",""),"feb",""),"mar",""),"apr",""),"may",""),"jun",""),"jul",""),"aug",""),"sep",""),"oct",""),"nov",""),"dec",""),"hrs",""),"hr",""),"lt",""),"utc",""),"am",""),"pm",""),"rev",""),"ver",""),"b","a"),"c","a"),"d","a"),"e","a"),"f","a"),"g","a"),"h","a"),"i","a"),"j","a"),"k","a"),"l","a"),"m","a"),"n","a"),"o","a"),"p","a"),"q","a"),"r","a"),"s","a"),"t","a"),"u","a"),"v","a"),"w","a"),"x","a"),"y","a"),"z","a")</f>
        <v/>
      </c>
      <c r="BO248" s="61" t="str">
        <f aca="false">SUBSTITUTE(SUBSTITUTE(SUBSTITUTE(SUBSTITUTE(SUBSTITUTE(SUBSTITUTE(SUBSTITUTE(SUBSTITUTE(SUBSTITUTE(LOWER(W248&amp;""),"1","0"),"2","0"),"3","0"),"4","0"),"5","0"),"6","0"),"7","0"),"8","0"),"9","0")</f>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c>
      <c r="BQ248" s="61" t="n">
        <f aca="false">IFERROR(IF(AND(ISERROR(SEARCH(" mh"," "&amp;LOWER(W248))),ISNA(MATCH(LEFT(TRIM(BP248),255),{"0000a","000a","00a","0000aa","000aa","00.00.0000","00/00/0000","00-00-0000","0000-00-00","00.00.00","00/00/00","00-00-00","0.00.0000","0/00/0000","0-00-0000"},0)),OR(SUMPRODUCT(--ISNUMBER(SEARCH({"a0","a-0","a_0","a/0","a.0","a#0","0a","0-a","0_a","0/a"},BP248)))&gt;0,ISNUMBER(SEARCH("000000",BP248)))),1,0),0)</f>
        <v>0</v>
      </c>
      <c r="BR2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248,"supervisor",""),"inspector",""),"controller",""),"executive",""),"catering",""),"manager",""),"officer",""),"caterer",""),"station",""),"captain",""),"verified",""),"verifier",""),"checked",""),"senior",""),"leader",""),"cabin",""),"staff",""),"crew",""),"team",""),"duty",""),"lead",""),"head",""),"chef",""),"pasb",""),"mcat",""),"magcs",""),"qaqc",""),"ccic",""),"cic",""),"csm",""),"ops",""),"pic",""),"self",""),"qa",""),"qc",""),"by",""),"sr",""))</f>
        <v>0</v>
      </c>
      <c r="BS2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248,"supervisor",""),"inspector",""),"controller",""),"executive",""),"catering",""),"manager",""),"officer",""),"caterer",""),"station",""),"captain",""),"verified",""),"verifier",""),"checked",""),"senior",""),"leader",""),"cabin",""),"staff",""),"crew",""),"team",""),"duty",""),"lead",""),"head",""),"chef",""),"pasb",""),"mcat",""),"magcs",""),"qaqc",""),"ccic",""),"cic",""),"csm",""),"ops",""),"pic",""),"self",""),"qa",""),"qc",""),"by",""),"sr",""))</f>
        <v>0</v>
      </c>
      <c r="BT248" s="61"/>
      <c r="BU248" s="61"/>
      <c r="BV248" s="61" t="n">
        <f aca="false">IFERROR(IF(OR(SUMPRODUCT((LEN(BC248)-LEN(SUBSTITUTE(BC248," "&amp;L_NotLoaded&amp;" "," ")))/(LEN(L_NotLoaded)+1))&gt;SUMPRODUCT((LEN(BC248)-LEN(SUBSTITUTE(BC248," "&amp;L_NotLoadedNeg&amp;" "," ")))/(LEN(L_NotLoadedNeg)+1)),SUMPRODUCT((LEN(BD248)-LEN(SUBSTITUTE(BD248," "&amp;L_NotLoaded&amp;" "," ")))/(LEN(L_NotLoaded)+1))&gt;SUMPRODUCT((LEN(BD248)-LEN(SUBSTITUTE(BD248," "&amp;L_NotLoadedNeg&amp;" "," ")))/(LEN(L_NotLoadedNeg)+1))),1,0),0)</f>
        <v>0</v>
      </c>
      <c r="BW248" s="61"/>
      <c r="BX248" s="61"/>
      <c r="BY248" s="62" t="n">
        <f aca="false">IF(ISNUMBER(Flights!$AZ$11),MAX(Q248-UpliftWindowH/24,Flights!$AZ$11),Q248-UpliftWindowH/24)</f>
        <v>46304.4166666667</v>
      </c>
      <c r="BZ248" s="61" t="n">
        <f aca="false">IFERROR(IF(IF(TRIM(S248)="Link / file path",AND(LEN(TRIM(Z248))&gt;=5,SUMPRODUCT(--ISNUMBER(SEARCH({"http","www.","\\",":\",".pdf",".jpg",".jpeg",".png",".heic",".xls",".doc",".msg",".eml",".ppt",".txt",".zip"},Z248)))&gt;0),AND(ISERROR(FIND(" ",TRIM(Z248))),NOT(OR(LOWER(TRIM(Z248))=LOWER(Flights!$F$11),AND(LEFT(LOWER(TRIM(Z248)),2)="mh",(LEN(BN248)-LEN(SUBSTITUTE(BN248,"a","")))&lt;=2))),NOT(ISNUMBER(MATCH(LEFT(BN248,255),{"0000a","000a","00a","0000aa","000aa","00.00.0000","00/00/0000","00-00-0000","0000-00-00","00.00.00","00/00/00","00-00-00","0.00.0000","0/00/0000","0-00-0000"},0))),OR(AND((LEN(BN248)-LEN(SUBSTITUTE(BN248,"a","")))&gt;=1,(LEN(BN248)-LEN(SUBSTITUTE(BN248,"0","")))&gt;=2,SUMPRODUCT(--ISNUMBER(SEARCH({"a0","a-0","a_0","a/0","a.0","a#0","0a","0-a","0_a","0/a"},BN248)))&gt;0),AND((LEN(BN248)-LEN(SUBSTITUTE(BN248,"a","")))=0,(LEN(BN248)-LEN(SUBSTITUTE(BN248,"0","")))&gt;=5)))),1,0),0)</f>
        <v>0</v>
      </c>
    </row>
    <row r="249" customFormat="false" ht="41.25" hidden="false" customHeight="true" outlineLevel="0" collapsed="false">
      <c r="A249" s="57" t="s">
        <v>819</v>
      </c>
      <c r="B249" s="57" t="s">
        <v>235</v>
      </c>
      <c r="C249" s="57" t="str">
        <f aca="false">Flights!$F$11</f>
        <v>MH0003</v>
      </c>
      <c r="D249" s="58" t="n">
        <f aca="false">Flights!$D$11</f>
        <v>46304</v>
      </c>
      <c r="E249" s="57" t="str">
        <f aca="false">Flights!$G$11&amp;"-"&amp;Flights!$H$11</f>
        <v>LHR-KUL</v>
      </c>
      <c r="F249" s="57" t="str">
        <f aca="false">Flights!$K$11</f>
        <v>BC</v>
      </c>
      <c r="G249" s="57" t="s">
        <v>459</v>
      </c>
      <c r="H249" s="57" t="s">
        <v>460</v>
      </c>
      <c r="I249" s="57" t="s">
        <v>440</v>
      </c>
      <c r="J249" s="57" t="s">
        <v>761</v>
      </c>
      <c r="K249" s="67" t="s">
        <v>730</v>
      </c>
      <c r="L249" s="67" t="s">
        <v>731</v>
      </c>
      <c r="M249" s="67" t="s">
        <v>187</v>
      </c>
      <c r="N249" s="67" t="s">
        <v>444</v>
      </c>
      <c r="O249" s="67" t="s">
        <v>820</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60"/>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open",IF(AND(NOT(OR(LEN(AZ249)&lt;15,ISNUMBER(MATCH(AZ249,L_Placeholder,0)))),BK249=0,NOT(OR(LEN(AU249)&lt;2,ISNUMBER(MATCH(AU249,L_Placeholder,0)))),NOT(OR(LEN(AX249)&lt;2,ISNUMBER(MATCH(AX249,L_Placeholder,0)))),TRIM(AE249)&lt;&gt;TRIM(T249)),"N/A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missing",IF(OR(OR(LEN(AU249)&lt;2,ISNUMBER(MATCH(AU249,L_Placeholder,0))),BR249&lt;3),"INVALID – PIC missing or not a named person (a role such as QA / CSM is not a name)",IF(OR(LEN(AV249)&lt;2,ISNUMBER(MATCH(AV249,L_Placeholder,0))),"INVALID – result / assessment missing",IF(OR(OR(LEN(AW249)&lt;3,ISNUMBER(MATCH(AW249,L_Placeholder,0))),SUMPRODUCT(--ISNUMBER(SEARCH(" "&amp;L_EvidencePhrase&amp;" ",BD249)))&gt;0,BI249=1),"INVALID – evidence missing, placeholder or not yet on file",IF(ISNA(MATCH(TRIM(S249),L_EvidenceType,0)),"INVALID – choose the evidence type from the list (column S)",IF(BL249=0,"INVALID – evidence ID must be the record's ID only (e.g. SF-2210, IMG_2231, 1045521), or a link / path for links",IF(OR(OR(LEN(AX249)&lt;2,ISNUMBER(MATCH(AX249,L_Placeholder,0))),BS249&lt;3),"INVALID – verifier missing or not a named person (a role such as QA / CSM is not a name)",IF(OR(AX249=AU249,AND(LEN(AU249)&gt;=4,ISNUMBER(SEARCH(AU249,AX249))),AND(LEN(AX249)&gt;=4,ISNUMBER(SEARCH(AX249,AU249)))),"INVALID – verifier must be a different, named person (not the PIC or a role)",IF(BH249=1,"INVALID – result not yet available (awaiting / TBC)",IF(BV249=1,"INVALID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future",IF(AND(ISNUMBER(BY249),AG249&lt;BY249),IF(H249="Physical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IF(ISNA(MATCH(TRIM(S249),L_EvidenceType,0)),0,BZ249)</f>
        <v>0</v>
      </c>
      <c r="BM249" s="61" t="str">
        <f aca="false">SUBSTITUTE(SUBSTITUTE(SUBSTITUTE(SUBSTITUTE(SUBSTITUTE(SUBSTITUTE(SUBSTITUTE(SUBSTITUTE(SUBSTITUTE(LOWER(Z249&amp;""),"1","0"),"2","0"),"3","0"),"4","0"),"5","0"),"6","0"),"7","0"),"8","0"),"9","0")</f>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249,"jan",""),"feb",""),"mar",""),"apr",""),"may",""),"jun",""),"jul",""),"aug",""),"sep",""),"oct",""),"nov",""),"dec",""),"hrs",""),"hr",""),"lt",""),"utc",""),"am",""),"pm",""),"rev",""),"ver",""),"b","a"),"c","a"),"d","a"),"e","a"),"f","a"),"g","a"),"h","a"),"i","a"),"j","a"),"k","a"),"l","a"),"m","a"),"n","a"),"o","a"),"p","a"),"q","a"),"r","a"),"s","a"),"t","a"),"u","a"),"v","a"),"w","a"),"x","a"),"y","a"),"z","a")</f>
        <v/>
      </c>
      <c r="BO249" s="61" t="str">
        <f aca="false">SUBSTITUTE(SUBSTITUTE(SUBSTITUTE(SUBSTITUTE(SUBSTITUTE(SUBSTITUTE(SUBSTITUTE(SUBSTITUTE(SUBSTITUTE(LOWER(W249&amp;""),"1","0"),"2","0"),"3","0"),"4","0"),"5","0"),"6","0"),"7","0"),"8","0"),"9","0")</f>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c>
      <c r="BQ249" s="61" t="n">
        <f aca="false">IFERROR(IF(AND(ISERROR(SEARCH(" mh"," "&amp;LOWER(W249))),ISNA(MATCH(LEFT(TRIM(BP249),255),{"0000a","000a","00a","0000aa","000aa","00.00.0000","00/00/0000","00-00-0000","0000-00-00","00.00.00","00/00/00","00-00-00","0.00.0000","0/00/0000","0-00-0000"},0)),OR(SUMPRODUCT(--ISNUMBER(SEARCH({"a0","a-0","a_0","a/0","a.0","a#0","0a","0-a","0_a","0/a"},BP249)))&gt;0,ISNUMBER(SEARCH("000000",BP249)))),1,0),0)</f>
        <v>0</v>
      </c>
      <c r="BR2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249,"supervisor",""),"inspector",""),"controller",""),"executive",""),"catering",""),"manager",""),"officer",""),"caterer",""),"station",""),"captain",""),"verified",""),"verifier",""),"checked",""),"senior",""),"leader",""),"cabin",""),"staff",""),"crew",""),"team",""),"duty",""),"lead",""),"head",""),"chef",""),"pasb",""),"mcat",""),"magcs",""),"qaqc",""),"ccic",""),"cic",""),"csm",""),"ops",""),"pic",""),"self",""),"qa",""),"qc",""),"by",""),"sr",""))</f>
        <v>0</v>
      </c>
      <c r="BS2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249,"supervisor",""),"inspector",""),"controller",""),"executive",""),"catering",""),"manager",""),"officer",""),"caterer",""),"station",""),"captain",""),"verified",""),"verifier",""),"checked",""),"senior",""),"leader",""),"cabin",""),"staff",""),"crew",""),"team",""),"duty",""),"lead",""),"head",""),"chef",""),"pasb",""),"mcat",""),"magcs",""),"qaqc",""),"ccic",""),"cic",""),"csm",""),"ops",""),"pic",""),"self",""),"qa",""),"qc",""),"by",""),"sr",""))</f>
        <v>0</v>
      </c>
      <c r="BT249" s="61"/>
      <c r="BU249" s="61"/>
      <c r="BV249" s="61" t="n">
        <f aca="false">IFERROR(IF(OR(SUMPRODUCT((LEN(BC249)-LEN(SUBSTITUTE(BC249," "&amp;L_NotLoaded&amp;" "," ")))/(LEN(L_NotLoaded)+1))&gt;SUMPRODUCT((LEN(BC249)-LEN(SUBSTITUTE(BC249," "&amp;L_NotLoadedNeg&amp;" "," ")))/(LEN(L_NotLoadedNeg)+1)),SUMPRODUCT((LEN(BD249)-LEN(SUBSTITUTE(BD249," "&amp;L_NotLoaded&amp;" "," ")))/(LEN(L_NotLoaded)+1))&gt;SUMPRODUCT((LEN(BD249)-LEN(SUBSTITUTE(BD249," "&amp;L_NotLoadedNeg&amp;" "," ")))/(LEN(L_NotLoadedNeg)+1))),1,0),0)</f>
        <v>0</v>
      </c>
      <c r="BW249" s="61"/>
      <c r="BX249" s="61"/>
      <c r="BY249" s="62" t="n">
        <f aca="false">IF(ISNUMBER(Flights!$AZ$11),MAX(Q249-UpliftWindowH/24,Flights!$AZ$11),Q249-UpliftWindowH/24)</f>
        <v>46304.4166666667</v>
      </c>
      <c r="BZ249" s="61" t="n">
        <f aca="false">IFERROR(IF(IF(TRIM(S249)="Link / file path",AND(LEN(TRIM(Z249))&gt;=5,SUMPRODUCT(--ISNUMBER(SEARCH({"http","www.","\\",":\",".pdf",".jpg",".jpeg",".png",".heic",".xls",".doc",".msg",".eml",".ppt",".txt",".zip"},Z249)))&gt;0),AND(ISERROR(FIND(" ",TRIM(Z249))),NOT(OR(LOWER(TRIM(Z249))=LOWER(Flights!$F$11),AND(LEFT(LOWER(TRIM(Z249)),2)="mh",(LEN(BN249)-LEN(SUBSTITUTE(BN249,"a","")))&lt;=2))),NOT(ISNUMBER(MATCH(LEFT(BN249,255),{"0000a","000a","00a","0000aa","000aa","00.00.0000","00/00/0000","00-00-0000","0000-00-00","00.00.00","00/00/00","00-00-00","0.00.0000","0/00/0000","0-00-0000"},0))),OR(AND((LEN(BN249)-LEN(SUBSTITUTE(BN249,"a","")))&gt;=1,(LEN(BN249)-LEN(SUBSTITUTE(BN249,"0","")))&gt;=2,SUMPRODUCT(--ISNUMBER(SEARCH({"a0","a-0","a_0","a/0","a.0","a#0","0a","0-a","0_a","0/a"},BN249)))&gt;0),AND((LEN(BN249)-LEN(SUBSTITUTE(BN249,"a","")))=0,(LEN(BN249)-LEN(SUBSTITUTE(BN249,"0","")))&gt;=5)))),1,0),0)</f>
        <v>0</v>
      </c>
    </row>
    <row r="250" customFormat="false" ht="39.75" hidden="false" customHeight="true" outlineLevel="0" collapsed="false">
      <c r="A250" s="57" t="s">
        <v>821</v>
      </c>
      <c r="B250" s="57" t="s">
        <v>235</v>
      </c>
      <c r="C250" s="57" t="str">
        <f aca="false">Flights!$F$11</f>
        <v>MH0003</v>
      </c>
      <c r="D250" s="58" t="n">
        <f aca="false">Flights!$D$11</f>
        <v>46304</v>
      </c>
      <c r="E250" s="57" t="str">
        <f aca="false">Flights!$G$11&amp;"-"&amp;Flights!$H$11</f>
        <v>LHR-KUL</v>
      </c>
      <c r="F250" s="57" t="str">
        <f aca="false">Flights!$K$11</f>
        <v>BC</v>
      </c>
      <c r="G250" s="57" t="s">
        <v>459</v>
      </c>
      <c r="H250" s="57" t="s">
        <v>460</v>
      </c>
      <c r="I250" s="57" t="s">
        <v>440</v>
      </c>
      <c r="J250" s="57" t="s">
        <v>643</v>
      </c>
      <c r="K250" s="67" t="s">
        <v>501</v>
      </c>
      <c r="L250" s="67" t="s">
        <v>734</v>
      </c>
      <c r="M250" s="67" t="s">
        <v>187</v>
      </c>
      <c r="N250" s="67" t="s">
        <v>383</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60"/>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open",IF(AND(NOT(OR(LEN(AZ250)&lt;15,ISNUMBER(MATCH(AZ250,L_Placeholder,0)))),BK250=0,NOT(OR(LEN(AU250)&lt;2,ISNUMBER(MATCH(AU250,L_Placeholder,0)))),NOT(OR(LEN(AX250)&lt;2,ISNUMBER(MATCH(AX250,L_Placeholder,0)))),TRIM(AE250)&lt;&gt;TRIM(T250)),"N/A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missing",IF(OR(OR(LEN(AU250)&lt;2,ISNUMBER(MATCH(AU250,L_Placeholder,0))),BR250&lt;3),"INVALID – PIC missing or not a named person (a role such as QA / CSM is not a name)",IF(OR(LEN(AV250)&lt;2,ISNUMBER(MATCH(AV250,L_Placeholder,0))),"INVALID – result / assessment missing",IF(OR(OR(LEN(AW250)&lt;3,ISNUMBER(MATCH(AW250,L_Placeholder,0))),SUMPRODUCT(--ISNUMBER(SEARCH(" "&amp;L_EvidencePhrase&amp;" ",BD250)))&gt;0,BI250=1),"INVALID – evidence missing, placeholder or not yet on file",IF(ISNA(MATCH(TRIM(S250),L_EvidenceType,0)),"INVALID – choose the evidence type from the list (column S)",IF(BL250=0,"INVALID – evidence ID must be the record's ID only (e.g. SF-2210, IMG_2231, 1045521), or a link / path for links",IF(OR(OR(LEN(AX250)&lt;2,ISNUMBER(MATCH(AX250,L_Placeholder,0))),BS250&lt;3),"INVALID – verifier missing or not a named person (a role such as QA / CSM is not a name)",IF(OR(AX250=AU250,AND(LEN(AU250)&gt;=4,ISNUMBER(SEARCH(AU250,AX250))),AND(LEN(AX250)&gt;=4,ISNUMBER(SEARCH(AX250,AU250)))),"INVALID – verifier must be a different, named person (not the PIC or a role)",IF(BH250=1,"INVALID – result not yet available (awaiting / TBC)",IF(BV250=1,"INVALID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future",IF(AND(ISNUMBER(BY250),AG250&lt;BY250),IF(H250="Physical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IF(ISNA(MATCH(TRIM(S250),L_EvidenceType,0)),0,BZ250)</f>
        <v>0</v>
      </c>
      <c r="BM250" s="61" t="str">
        <f aca="false">SUBSTITUTE(SUBSTITUTE(SUBSTITUTE(SUBSTITUTE(SUBSTITUTE(SUBSTITUTE(SUBSTITUTE(SUBSTITUTE(SUBSTITUTE(LOWER(Z250&amp;""),"1","0"),"2","0"),"3","0"),"4","0"),"5","0"),"6","0"),"7","0"),"8","0"),"9","0")</f>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250,"jan",""),"feb",""),"mar",""),"apr",""),"may",""),"jun",""),"jul",""),"aug",""),"sep",""),"oct",""),"nov",""),"dec",""),"hrs",""),"hr",""),"lt",""),"utc",""),"am",""),"pm",""),"rev",""),"ver",""),"b","a"),"c","a"),"d","a"),"e","a"),"f","a"),"g","a"),"h","a"),"i","a"),"j","a"),"k","a"),"l","a"),"m","a"),"n","a"),"o","a"),"p","a"),"q","a"),"r","a"),"s","a"),"t","a"),"u","a"),"v","a"),"w","a"),"x","a"),"y","a"),"z","a")</f>
        <v/>
      </c>
      <c r="BO250" s="61" t="str">
        <f aca="false">SUBSTITUTE(SUBSTITUTE(SUBSTITUTE(SUBSTITUTE(SUBSTITUTE(SUBSTITUTE(SUBSTITUTE(SUBSTITUTE(SUBSTITUTE(LOWER(W250&amp;""),"1","0"),"2","0"),"3","0"),"4","0"),"5","0"),"6","0"),"7","0"),"8","0"),"9","0")</f>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c>
      <c r="BQ250" s="61" t="n">
        <f aca="false">IFERROR(IF(AND(ISERROR(SEARCH(" mh"," "&amp;LOWER(W250))),ISNA(MATCH(LEFT(TRIM(BP250),255),{"0000a","000a","00a","0000aa","000aa","00.00.0000","00/00/0000","00-00-0000","0000-00-00","00.00.00","00/00/00","00-00-00","0.00.0000","0/00/0000","0-00-0000"},0)),OR(SUMPRODUCT(--ISNUMBER(SEARCH({"a0","a-0","a_0","a/0","a.0","a#0","0a","0-a","0_a","0/a"},BP250)))&gt;0,ISNUMBER(SEARCH("000000",BP250)))),1,0),0)</f>
        <v>0</v>
      </c>
      <c r="BR2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250,"supervisor",""),"inspector",""),"controller",""),"executive",""),"catering",""),"manager",""),"officer",""),"caterer",""),"station",""),"captain",""),"verified",""),"verifier",""),"checked",""),"senior",""),"leader",""),"cabin",""),"staff",""),"crew",""),"team",""),"duty",""),"lead",""),"head",""),"chef",""),"pasb",""),"mcat",""),"magcs",""),"qaqc",""),"ccic",""),"cic",""),"csm",""),"ops",""),"pic",""),"self",""),"qa",""),"qc",""),"by",""),"sr",""))</f>
        <v>0</v>
      </c>
      <c r="BS2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250,"supervisor",""),"inspector",""),"controller",""),"executive",""),"catering",""),"manager",""),"officer",""),"caterer",""),"station",""),"captain",""),"verified",""),"verifier",""),"checked",""),"senior",""),"leader",""),"cabin",""),"staff",""),"crew",""),"team",""),"duty",""),"lead",""),"head",""),"chef",""),"pasb",""),"mcat",""),"magcs",""),"qaqc",""),"ccic",""),"cic",""),"csm",""),"ops",""),"pic",""),"self",""),"qa",""),"qc",""),"by",""),"sr",""))</f>
        <v>0</v>
      </c>
      <c r="BT250" s="61"/>
      <c r="BU250" s="61"/>
      <c r="BV250" s="61" t="n">
        <f aca="false">IFERROR(IF(OR(SUMPRODUCT((LEN(BC250)-LEN(SUBSTITUTE(BC250," "&amp;L_NotLoaded&amp;" "," ")))/(LEN(L_NotLoaded)+1))&gt;SUMPRODUCT((LEN(BC250)-LEN(SUBSTITUTE(BC250," "&amp;L_NotLoadedNeg&amp;" "," ")))/(LEN(L_NotLoadedNeg)+1)),SUMPRODUCT((LEN(BD250)-LEN(SUBSTITUTE(BD250," "&amp;L_NotLoaded&amp;" "," ")))/(LEN(L_NotLoaded)+1))&gt;SUMPRODUCT((LEN(BD250)-LEN(SUBSTITUTE(BD250," "&amp;L_NotLoadedNeg&amp;" "," ")))/(LEN(L_NotLoadedNeg)+1))),1,0),0)</f>
        <v>0</v>
      </c>
      <c r="BW250" s="61"/>
      <c r="BX250" s="61"/>
      <c r="BY250" s="62" t="n">
        <f aca="false">IF(ISNUMBER(Flights!$AZ$11),MAX(Q250-UpliftWindowH/24,Flights!$AZ$11),Q250-UpliftWindowH/24)</f>
        <v>46304.4166666667</v>
      </c>
      <c r="BZ250" s="61" t="n">
        <f aca="false">IFERROR(IF(IF(TRIM(S250)="Link / file path",AND(LEN(TRIM(Z250))&gt;=5,SUMPRODUCT(--ISNUMBER(SEARCH({"http","www.","\\",":\",".pdf",".jpg",".jpeg",".png",".heic",".xls",".doc",".msg",".eml",".ppt",".txt",".zip"},Z250)))&gt;0),AND(ISERROR(FIND(" ",TRIM(Z250))),NOT(OR(LOWER(TRIM(Z250))=LOWER(Flights!$F$11),AND(LEFT(LOWER(TRIM(Z250)),2)="mh",(LEN(BN250)-LEN(SUBSTITUTE(BN250,"a","")))&lt;=2))),NOT(ISNUMBER(MATCH(LEFT(BN250,255),{"0000a","000a","00a","0000aa","000aa","00.00.0000","00/00/0000","00-00-0000","0000-00-00","00.00.00","00/00/00","00-00-00","0.00.0000","0/00/0000","0-00-0000"},0))),OR(AND((LEN(BN250)-LEN(SUBSTITUTE(BN250,"a","")))&gt;=1,(LEN(BN250)-LEN(SUBSTITUTE(BN250,"0","")))&gt;=2,SUMPRODUCT(--ISNUMBER(SEARCH({"a0","a-0","a_0","a/0","a.0","a#0","0a","0-a","0_a","0/a"},BN250)))&gt;0),AND((LEN(BN250)-LEN(SUBSTITUTE(BN250,"a","")))=0,(LEN(BN250)-LEN(SUBSTITUTE(BN250,"0","")))&gt;=5)))),1,0),0)</f>
        <v>0</v>
      </c>
    </row>
    <row r="251" customFormat="false" ht="39.75" hidden="false" customHeight="true" outlineLevel="0" collapsed="false">
      <c r="A251" s="57" t="s">
        <v>822</v>
      </c>
      <c r="B251" s="57" t="s">
        <v>235</v>
      </c>
      <c r="C251" s="57" t="str">
        <f aca="false">Flights!$F$11</f>
        <v>MH0003</v>
      </c>
      <c r="D251" s="58" t="n">
        <f aca="false">Flights!$D$11</f>
        <v>46304</v>
      </c>
      <c r="E251" s="57" t="str">
        <f aca="false">Flights!$G$11&amp;"-"&amp;Flights!$H$11</f>
        <v>LHR-KUL</v>
      </c>
      <c r="F251" s="57" t="str">
        <f aca="false">Flights!$K$11</f>
        <v>BC</v>
      </c>
      <c r="G251" s="57" t="s">
        <v>459</v>
      </c>
      <c r="H251" s="57" t="s">
        <v>460</v>
      </c>
      <c r="I251" s="57" t="s">
        <v>499</v>
      </c>
      <c r="J251" s="57" t="s">
        <v>537</v>
      </c>
      <c r="K251" s="67" t="s">
        <v>501</v>
      </c>
      <c r="L251" s="67" t="s">
        <v>736</v>
      </c>
      <c r="M251" s="67" t="s">
        <v>451</v>
      </c>
      <c r="N251" s="67" t="s">
        <v>383</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60"/>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open",IF(AND(NOT(OR(LEN(AZ251)&lt;15,ISNUMBER(MATCH(AZ251,L_Placeholder,0)))),BK251=0,NOT(OR(LEN(AU251)&lt;2,ISNUMBER(MATCH(AU251,L_Placeholder,0)))),NOT(OR(LEN(AX251)&lt;2,ISNUMBER(MATCH(AX251,L_Placeholder,0)))),TRIM(AE251)&lt;&gt;TRIM(T251)),"N/A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missing",IF(OR(OR(LEN(AU251)&lt;2,ISNUMBER(MATCH(AU251,L_Placeholder,0))),BR251&lt;3),"INVALID – PIC missing or not a named person (a role such as QA / CSM is not a name)",IF(OR(LEN(AV251)&lt;2,ISNUMBER(MATCH(AV251,L_Placeholder,0))),"INVALID – result / assessment missing",IF(OR(OR(LEN(AW251)&lt;3,ISNUMBER(MATCH(AW251,L_Placeholder,0))),SUMPRODUCT(--ISNUMBER(SEARCH(" "&amp;L_EvidencePhrase&amp;" ",BD251)))&gt;0,BI251=1),"INVALID – evidence missing, placeholder or not yet on file",IF(ISNA(MATCH(TRIM(S251),L_EvidenceType,0)),"INVALID – choose the evidence type from the list (column S)",IF(BL251=0,"INVALID – evidence ID must be the record's ID only (e.g. SF-2210, IMG_2231, 1045521), or a link / path for links",IF(OR(OR(LEN(AX251)&lt;2,ISNUMBER(MATCH(AX251,L_Placeholder,0))),BS251&lt;3),"INVALID – verifier missing or not a named person (a role such as QA / CSM is not a name)",IF(OR(AX251=AU251,AND(LEN(AU251)&gt;=4,ISNUMBER(SEARCH(AU251,AX251))),AND(LEN(AX251)&gt;=4,ISNUMBER(SEARCH(AX251,AU251)))),"INVALID – verifier must be a different, named person (not the PIC or a role)",IF(BH251=1,"INVALID – result not yet available (awaiting / TBC)",IF(BV251=1,"INVALID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future",IF(AND(ISNUMBER(BY251),AG251&lt;BY251),IF(H251="Physical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IF(ISNA(MATCH(TRIM(S251),L_EvidenceType,0)),0,BZ251)</f>
        <v>0</v>
      </c>
      <c r="BM251" s="61" t="str">
        <f aca="false">SUBSTITUTE(SUBSTITUTE(SUBSTITUTE(SUBSTITUTE(SUBSTITUTE(SUBSTITUTE(SUBSTITUTE(SUBSTITUTE(SUBSTITUTE(LOWER(Z251&amp;""),"1","0"),"2","0"),"3","0"),"4","0"),"5","0"),"6","0"),"7","0"),"8","0"),"9","0")</f>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251,"jan",""),"feb",""),"mar",""),"apr",""),"may",""),"jun",""),"jul",""),"aug",""),"sep",""),"oct",""),"nov",""),"dec",""),"hrs",""),"hr",""),"lt",""),"utc",""),"am",""),"pm",""),"rev",""),"ver",""),"b","a"),"c","a"),"d","a"),"e","a"),"f","a"),"g","a"),"h","a"),"i","a"),"j","a"),"k","a"),"l","a"),"m","a"),"n","a"),"o","a"),"p","a"),"q","a"),"r","a"),"s","a"),"t","a"),"u","a"),"v","a"),"w","a"),"x","a"),"y","a"),"z","a")</f>
        <v/>
      </c>
      <c r="BO251" s="61" t="str">
        <f aca="false">SUBSTITUTE(SUBSTITUTE(SUBSTITUTE(SUBSTITUTE(SUBSTITUTE(SUBSTITUTE(SUBSTITUTE(SUBSTITUTE(SUBSTITUTE(LOWER(W251&amp;""),"1","0"),"2","0"),"3","0"),"4","0"),"5","0"),"6","0"),"7","0"),"8","0"),"9","0")</f>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c>
      <c r="BQ251" s="61" t="n">
        <f aca="false">IFERROR(IF(AND(ISERROR(SEARCH(" mh"," "&amp;LOWER(W251))),ISNA(MATCH(LEFT(TRIM(BP251),255),{"0000a","000a","00a","0000aa","000aa","00.00.0000","00/00/0000","00-00-0000","0000-00-00","00.00.00","00/00/00","00-00-00","0.00.0000","0/00/0000","0-00-0000"},0)),OR(SUMPRODUCT(--ISNUMBER(SEARCH({"a0","a-0","a_0","a/0","a.0","a#0","0a","0-a","0_a","0/a"},BP251)))&gt;0,ISNUMBER(SEARCH("000000",BP251)))),1,0),0)</f>
        <v>0</v>
      </c>
      <c r="BR2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251,"supervisor",""),"inspector",""),"controller",""),"executive",""),"catering",""),"manager",""),"officer",""),"caterer",""),"station",""),"captain",""),"verified",""),"verifier",""),"checked",""),"senior",""),"leader",""),"cabin",""),"staff",""),"crew",""),"team",""),"duty",""),"lead",""),"head",""),"chef",""),"pasb",""),"mcat",""),"magcs",""),"qaqc",""),"ccic",""),"cic",""),"csm",""),"ops",""),"pic",""),"self",""),"qa",""),"qc",""),"by",""),"sr",""))</f>
        <v>0</v>
      </c>
      <c r="BS2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251,"supervisor",""),"inspector",""),"controller",""),"executive",""),"catering",""),"manager",""),"officer",""),"caterer",""),"station",""),"captain",""),"verified",""),"verifier",""),"checked",""),"senior",""),"leader",""),"cabin",""),"staff",""),"crew",""),"team",""),"duty",""),"lead",""),"head",""),"chef",""),"pasb",""),"mcat",""),"magcs",""),"qaqc",""),"ccic",""),"cic",""),"csm",""),"ops",""),"pic",""),"self",""),"qa",""),"qc",""),"by",""),"sr",""))</f>
        <v>0</v>
      </c>
      <c r="BT251" s="61"/>
      <c r="BU251" s="61"/>
      <c r="BV251" s="61" t="n">
        <f aca="false">IFERROR(IF(OR(SUMPRODUCT((LEN(BC251)-LEN(SUBSTITUTE(BC251," "&amp;L_NotLoaded&amp;" "," ")))/(LEN(L_NotLoaded)+1))&gt;SUMPRODUCT((LEN(BC251)-LEN(SUBSTITUTE(BC251," "&amp;L_NotLoadedNeg&amp;" "," ")))/(LEN(L_NotLoadedNeg)+1)),SUMPRODUCT((LEN(BD251)-LEN(SUBSTITUTE(BD251," "&amp;L_NotLoaded&amp;" "," ")))/(LEN(L_NotLoaded)+1))&gt;SUMPRODUCT((LEN(BD251)-LEN(SUBSTITUTE(BD251," "&amp;L_NotLoadedNeg&amp;" "," ")))/(LEN(L_NotLoadedNeg)+1))),1,0),0)</f>
        <v>0</v>
      </c>
      <c r="BW251" s="61"/>
      <c r="BX251" s="61"/>
      <c r="BY251" s="62" t="n">
        <f aca="false">IF(ISNUMBER(Flights!$AZ$11),MAX(Q251-UpliftWindowH/24,Flights!$AZ$11),Q251-UpliftWindowH/24)</f>
        <v>46304.4166666667</v>
      </c>
      <c r="BZ251" s="61" t="n">
        <f aca="false">IFERROR(IF(IF(TRIM(S251)="Link / file path",AND(LEN(TRIM(Z251))&gt;=5,SUMPRODUCT(--ISNUMBER(SEARCH({"http","www.","\\",":\",".pdf",".jpg",".jpeg",".png",".heic",".xls",".doc",".msg",".eml",".ppt",".txt",".zip"},Z251)))&gt;0),AND(ISERROR(FIND(" ",TRIM(Z251))),NOT(OR(LOWER(TRIM(Z251))=LOWER(Flights!$F$11),AND(LEFT(LOWER(TRIM(Z251)),2)="mh",(LEN(BN251)-LEN(SUBSTITUTE(BN251,"a","")))&lt;=2))),NOT(ISNUMBER(MATCH(LEFT(BN251,255),{"0000a","000a","00a","0000aa","000aa","00.00.0000","00/00/0000","00-00-0000","0000-00-00","00.00.00","00/00/00","00-00-00","0.00.0000","0/00/0000","0-00-0000"},0))),OR(AND((LEN(BN251)-LEN(SUBSTITUTE(BN251,"a","")))&gt;=1,(LEN(BN251)-LEN(SUBSTITUTE(BN251,"0","")))&gt;=2,SUMPRODUCT(--ISNUMBER(SEARCH({"a0","a-0","a_0","a/0","a.0","a#0","0a","0-a","0_a","0/a"},BN251)))&gt;0),AND((LEN(BN251)-LEN(SUBSTITUTE(BN251,"a","")))=0,(LEN(BN251)-LEN(SUBSTITUTE(BN251,"0","")))&gt;=5)))),1,0),0)</f>
        <v>0</v>
      </c>
    </row>
    <row r="252" customFormat="false" ht="39.75" hidden="false" customHeight="true" outlineLevel="0" collapsed="false">
      <c r="A252" s="57" t="s">
        <v>823</v>
      </c>
      <c r="B252" s="57" t="s">
        <v>235</v>
      </c>
      <c r="C252" s="57" t="str">
        <f aca="false">Flights!$F$11</f>
        <v>MH0003</v>
      </c>
      <c r="D252" s="58" t="n">
        <f aca="false">Flights!$D$11</f>
        <v>46304</v>
      </c>
      <c r="E252" s="57" t="str">
        <f aca="false">Flights!$G$11&amp;"-"&amp;Flights!$H$11</f>
        <v>LHR-KUL</v>
      </c>
      <c r="F252" s="57" t="str">
        <f aca="false">Flights!$K$11</f>
        <v>BC</v>
      </c>
      <c r="G252" s="57" t="s">
        <v>459</v>
      </c>
      <c r="H252" s="57" t="s">
        <v>460</v>
      </c>
      <c r="I252" s="57" t="s">
        <v>499</v>
      </c>
      <c r="J252" s="57" t="s">
        <v>539</v>
      </c>
      <c r="K252" s="67" t="s">
        <v>501</v>
      </c>
      <c r="L252" s="67" t="s">
        <v>738</v>
      </c>
      <c r="M252" s="67" t="s">
        <v>451</v>
      </c>
      <c r="N252" s="67" t="s">
        <v>383</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60"/>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open",IF(AND(NOT(OR(LEN(AZ252)&lt;15,ISNUMBER(MATCH(AZ252,L_Placeholder,0)))),BK252=0,NOT(OR(LEN(AU252)&lt;2,ISNUMBER(MATCH(AU252,L_Placeholder,0)))),NOT(OR(LEN(AX252)&lt;2,ISNUMBER(MATCH(AX252,L_Placeholder,0)))),TRIM(AE252)&lt;&gt;TRIM(T252)),"N/A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missing",IF(OR(OR(LEN(AU252)&lt;2,ISNUMBER(MATCH(AU252,L_Placeholder,0))),BR252&lt;3),"INVALID – PIC missing or not a named person (a role such as QA / CSM is not a name)",IF(OR(LEN(AV252)&lt;2,ISNUMBER(MATCH(AV252,L_Placeholder,0))),"INVALID – result / assessment missing",IF(OR(OR(LEN(AW252)&lt;3,ISNUMBER(MATCH(AW252,L_Placeholder,0))),SUMPRODUCT(--ISNUMBER(SEARCH(" "&amp;L_EvidencePhrase&amp;" ",BD252)))&gt;0,BI252=1),"INVALID – evidence missing, placeholder or not yet on file",IF(ISNA(MATCH(TRIM(S252),L_EvidenceType,0)),"INVALID – choose the evidence type from the list (column S)",IF(BL252=0,"INVALID – evidence ID must be the record's ID only (e.g. SF-2210, IMG_2231, 1045521), or a link / path for links",IF(OR(OR(LEN(AX252)&lt;2,ISNUMBER(MATCH(AX252,L_Placeholder,0))),BS252&lt;3),"INVALID – verifier missing or not a named person (a role such as QA / CSM is not a name)",IF(OR(AX252=AU252,AND(LEN(AU252)&gt;=4,ISNUMBER(SEARCH(AU252,AX252))),AND(LEN(AX252)&gt;=4,ISNUMBER(SEARCH(AX252,AU252)))),"INVALID – verifier must be a different, named person (not the PIC or a role)",IF(BH252=1,"INVALID – result not yet available (awaiting / TBC)",IF(BV252=1,"INVALID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future",IF(AND(ISNUMBER(BY252),AG252&lt;BY252),IF(H252="Physical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IF(ISNA(MATCH(TRIM(S252),L_EvidenceType,0)),0,BZ252)</f>
        <v>0</v>
      </c>
      <c r="BM252" s="61" t="str">
        <f aca="false">SUBSTITUTE(SUBSTITUTE(SUBSTITUTE(SUBSTITUTE(SUBSTITUTE(SUBSTITUTE(SUBSTITUTE(SUBSTITUTE(SUBSTITUTE(LOWER(Z252&amp;""),"1","0"),"2","0"),"3","0"),"4","0"),"5","0"),"6","0"),"7","0"),"8","0"),"9","0")</f>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252,"jan",""),"feb",""),"mar",""),"apr",""),"may",""),"jun",""),"jul",""),"aug",""),"sep",""),"oct",""),"nov",""),"dec",""),"hrs",""),"hr",""),"lt",""),"utc",""),"am",""),"pm",""),"rev",""),"ver",""),"b","a"),"c","a"),"d","a"),"e","a"),"f","a"),"g","a"),"h","a"),"i","a"),"j","a"),"k","a"),"l","a"),"m","a"),"n","a"),"o","a"),"p","a"),"q","a"),"r","a"),"s","a"),"t","a"),"u","a"),"v","a"),"w","a"),"x","a"),"y","a"),"z","a")</f>
        <v/>
      </c>
      <c r="BO252" s="61" t="str">
        <f aca="false">SUBSTITUTE(SUBSTITUTE(SUBSTITUTE(SUBSTITUTE(SUBSTITUTE(SUBSTITUTE(SUBSTITUTE(SUBSTITUTE(SUBSTITUTE(LOWER(W252&amp;""),"1","0"),"2","0"),"3","0"),"4","0"),"5","0"),"6","0"),"7","0"),"8","0"),"9","0")</f>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c>
      <c r="BQ252" s="61" t="n">
        <f aca="false">IFERROR(IF(AND(ISERROR(SEARCH(" mh"," "&amp;LOWER(W252))),ISNA(MATCH(LEFT(TRIM(BP252),255),{"0000a","000a","00a","0000aa","000aa","00.00.0000","00/00/0000","00-00-0000","0000-00-00","00.00.00","00/00/00","00-00-00","0.00.0000","0/00/0000","0-00-0000"},0)),OR(SUMPRODUCT(--ISNUMBER(SEARCH({"a0","a-0","a_0","a/0","a.0","a#0","0a","0-a","0_a","0/a"},BP252)))&gt;0,ISNUMBER(SEARCH("000000",BP252)))),1,0),0)</f>
        <v>0</v>
      </c>
      <c r="BR2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252,"supervisor",""),"inspector",""),"controller",""),"executive",""),"catering",""),"manager",""),"officer",""),"caterer",""),"station",""),"captain",""),"verified",""),"verifier",""),"checked",""),"senior",""),"leader",""),"cabin",""),"staff",""),"crew",""),"team",""),"duty",""),"lead",""),"head",""),"chef",""),"pasb",""),"mcat",""),"magcs",""),"qaqc",""),"ccic",""),"cic",""),"csm",""),"ops",""),"pic",""),"self",""),"qa",""),"qc",""),"by",""),"sr",""))</f>
        <v>0</v>
      </c>
      <c r="BS2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252,"supervisor",""),"inspector",""),"controller",""),"executive",""),"catering",""),"manager",""),"officer",""),"caterer",""),"station",""),"captain",""),"verified",""),"verifier",""),"checked",""),"senior",""),"leader",""),"cabin",""),"staff",""),"crew",""),"team",""),"duty",""),"lead",""),"head",""),"chef",""),"pasb",""),"mcat",""),"magcs",""),"qaqc",""),"ccic",""),"cic",""),"csm",""),"ops",""),"pic",""),"self",""),"qa",""),"qc",""),"by",""),"sr",""))</f>
        <v>0</v>
      </c>
      <c r="BT252" s="61"/>
      <c r="BU252" s="61"/>
      <c r="BV252" s="61" t="n">
        <f aca="false">IFERROR(IF(OR(SUMPRODUCT((LEN(BC252)-LEN(SUBSTITUTE(BC252," "&amp;L_NotLoaded&amp;" "," ")))/(LEN(L_NotLoaded)+1))&gt;SUMPRODUCT((LEN(BC252)-LEN(SUBSTITUTE(BC252," "&amp;L_NotLoadedNeg&amp;" "," ")))/(LEN(L_NotLoadedNeg)+1)),SUMPRODUCT((LEN(BD252)-LEN(SUBSTITUTE(BD252," "&amp;L_NotLoaded&amp;" "," ")))/(LEN(L_NotLoaded)+1))&gt;SUMPRODUCT((LEN(BD252)-LEN(SUBSTITUTE(BD252," "&amp;L_NotLoadedNeg&amp;" "," ")))/(LEN(L_NotLoadedNeg)+1))),1,0),0)</f>
        <v>0</v>
      </c>
      <c r="BW252" s="61"/>
      <c r="BX252" s="61"/>
      <c r="BY252" s="62" t="n">
        <f aca="false">IF(ISNUMBER(Flights!$AZ$11),MAX(Q252-UpliftWindowH/24,Flights!$AZ$11),Q252-UpliftWindowH/24)</f>
        <v>46304.4166666667</v>
      </c>
      <c r="BZ252" s="61" t="n">
        <f aca="false">IFERROR(IF(IF(TRIM(S252)="Link / file path",AND(LEN(TRIM(Z252))&gt;=5,SUMPRODUCT(--ISNUMBER(SEARCH({"http","www.","\\",":\",".pdf",".jpg",".jpeg",".png",".heic",".xls",".doc",".msg",".eml",".ppt",".txt",".zip"},Z252)))&gt;0),AND(ISERROR(FIND(" ",TRIM(Z252))),NOT(OR(LOWER(TRIM(Z252))=LOWER(Flights!$F$11),AND(LEFT(LOWER(TRIM(Z252)),2)="mh",(LEN(BN252)-LEN(SUBSTITUTE(BN252,"a","")))&lt;=2))),NOT(ISNUMBER(MATCH(LEFT(BN252,255),{"0000a","000a","00a","0000aa","000aa","00.00.0000","00/00/0000","00-00-0000","0000-00-00","00.00.00","00/00/00","00-00-00","0.00.0000","0/00/0000","0-00-0000"},0))),OR(AND((LEN(BN252)-LEN(SUBSTITUTE(BN252,"a","")))&gt;=1,(LEN(BN252)-LEN(SUBSTITUTE(BN252,"0","")))&gt;=2,SUMPRODUCT(--ISNUMBER(SEARCH({"a0","a-0","a_0","a/0","a.0","a#0","0a","0-a","0_a","0/a"},BN252)))&gt;0),AND((LEN(BN252)-LEN(SUBSTITUTE(BN252,"a","")))=0,(LEN(BN252)-LEN(SUBSTITUTE(BN252,"0","")))&gt;=5)))),1,0),0)</f>
        <v>0</v>
      </c>
    </row>
    <row r="253" customFormat="false" ht="39.75" hidden="false" customHeight="true" outlineLevel="0" collapsed="false">
      <c r="A253" s="57" t="s">
        <v>824</v>
      </c>
      <c r="B253" s="57" t="s">
        <v>235</v>
      </c>
      <c r="C253" s="57" t="str">
        <f aca="false">Flights!$F$11</f>
        <v>MH0003</v>
      </c>
      <c r="D253" s="58" t="n">
        <f aca="false">Flights!$D$11</f>
        <v>46304</v>
      </c>
      <c r="E253" s="57" t="str">
        <f aca="false">Flights!$G$11&amp;"-"&amp;Flights!$H$11</f>
        <v>LHR-KUL</v>
      </c>
      <c r="F253" s="57" t="str">
        <f aca="false">Flights!$K$11</f>
        <v>BC</v>
      </c>
      <c r="G253" s="57" t="s">
        <v>459</v>
      </c>
      <c r="H253" s="57" t="s">
        <v>460</v>
      </c>
      <c r="I253" s="57" t="s">
        <v>499</v>
      </c>
      <c r="J253" s="57" t="s">
        <v>541</v>
      </c>
      <c r="K253" s="67" t="s">
        <v>501</v>
      </c>
      <c r="L253" s="67" t="s">
        <v>740</v>
      </c>
      <c r="M253" s="67" t="s">
        <v>451</v>
      </c>
      <c r="N253" s="67" t="s">
        <v>383</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60"/>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open",IF(AND(NOT(OR(LEN(AZ253)&lt;15,ISNUMBER(MATCH(AZ253,L_Placeholder,0)))),BK253=0,NOT(OR(LEN(AU253)&lt;2,ISNUMBER(MATCH(AU253,L_Placeholder,0)))),NOT(OR(LEN(AX253)&lt;2,ISNUMBER(MATCH(AX253,L_Placeholder,0)))),TRIM(AE253)&lt;&gt;TRIM(T253)),"N/A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missing",IF(OR(OR(LEN(AU253)&lt;2,ISNUMBER(MATCH(AU253,L_Placeholder,0))),BR253&lt;3),"INVALID – PIC missing or not a named person (a role such as QA / CSM is not a name)",IF(OR(LEN(AV253)&lt;2,ISNUMBER(MATCH(AV253,L_Placeholder,0))),"INVALID – result / assessment missing",IF(OR(OR(LEN(AW253)&lt;3,ISNUMBER(MATCH(AW253,L_Placeholder,0))),SUMPRODUCT(--ISNUMBER(SEARCH(" "&amp;L_EvidencePhrase&amp;" ",BD253)))&gt;0,BI253=1),"INVALID – evidence missing, placeholder or not yet on file",IF(ISNA(MATCH(TRIM(S253),L_EvidenceType,0)),"INVALID – choose the evidence type from the list (column S)",IF(BL253=0,"INVALID – evidence ID must be the record's ID only (e.g. SF-2210, IMG_2231, 1045521), or a link / path for links",IF(OR(OR(LEN(AX253)&lt;2,ISNUMBER(MATCH(AX253,L_Placeholder,0))),BS253&lt;3),"INVALID – verifier missing or not a named person (a role such as QA / CSM is not a name)",IF(OR(AX253=AU253,AND(LEN(AU253)&gt;=4,ISNUMBER(SEARCH(AU253,AX253))),AND(LEN(AX253)&gt;=4,ISNUMBER(SEARCH(AX253,AU253)))),"INVALID – verifier must be a different, named person (not the PIC or a role)",IF(BH253=1,"INVALID – result not yet available (awaiting / TBC)",IF(BV253=1,"INVALID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future",IF(AND(ISNUMBER(BY253),AG253&lt;BY253),IF(H253="Physical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IF(ISNA(MATCH(TRIM(S253),L_EvidenceType,0)),0,BZ253)</f>
        <v>0</v>
      </c>
      <c r="BM253" s="61" t="str">
        <f aca="false">SUBSTITUTE(SUBSTITUTE(SUBSTITUTE(SUBSTITUTE(SUBSTITUTE(SUBSTITUTE(SUBSTITUTE(SUBSTITUTE(SUBSTITUTE(LOWER(Z253&amp;""),"1","0"),"2","0"),"3","0"),"4","0"),"5","0"),"6","0"),"7","0"),"8","0"),"9","0")</f>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253,"jan",""),"feb",""),"mar",""),"apr",""),"may",""),"jun",""),"jul",""),"aug",""),"sep",""),"oct",""),"nov",""),"dec",""),"hrs",""),"hr",""),"lt",""),"utc",""),"am",""),"pm",""),"rev",""),"ver",""),"b","a"),"c","a"),"d","a"),"e","a"),"f","a"),"g","a"),"h","a"),"i","a"),"j","a"),"k","a"),"l","a"),"m","a"),"n","a"),"o","a"),"p","a"),"q","a"),"r","a"),"s","a"),"t","a"),"u","a"),"v","a"),"w","a"),"x","a"),"y","a"),"z","a")</f>
        <v/>
      </c>
      <c r="BO253" s="61" t="str">
        <f aca="false">SUBSTITUTE(SUBSTITUTE(SUBSTITUTE(SUBSTITUTE(SUBSTITUTE(SUBSTITUTE(SUBSTITUTE(SUBSTITUTE(SUBSTITUTE(LOWER(W253&amp;""),"1","0"),"2","0"),"3","0"),"4","0"),"5","0"),"6","0"),"7","0"),"8","0"),"9","0")</f>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c>
      <c r="BQ253" s="61" t="n">
        <f aca="false">IFERROR(IF(AND(ISERROR(SEARCH(" mh"," "&amp;LOWER(W253))),ISNA(MATCH(LEFT(TRIM(BP253),255),{"0000a","000a","00a","0000aa","000aa","00.00.0000","00/00/0000","00-00-0000","0000-00-00","00.00.00","00/00/00","00-00-00","0.00.0000","0/00/0000","0-00-0000"},0)),OR(SUMPRODUCT(--ISNUMBER(SEARCH({"a0","a-0","a_0","a/0","a.0","a#0","0a","0-a","0_a","0/a"},BP253)))&gt;0,ISNUMBER(SEARCH("000000",BP253)))),1,0),0)</f>
        <v>0</v>
      </c>
      <c r="BR2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253,"supervisor",""),"inspector",""),"controller",""),"executive",""),"catering",""),"manager",""),"officer",""),"caterer",""),"station",""),"captain",""),"verified",""),"verifier",""),"checked",""),"senior",""),"leader",""),"cabin",""),"staff",""),"crew",""),"team",""),"duty",""),"lead",""),"head",""),"chef",""),"pasb",""),"mcat",""),"magcs",""),"qaqc",""),"ccic",""),"cic",""),"csm",""),"ops",""),"pic",""),"self",""),"qa",""),"qc",""),"by",""),"sr",""))</f>
        <v>0</v>
      </c>
      <c r="BS2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253,"supervisor",""),"inspector",""),"controller",""),"executive",""),"catering",""),"manager",""),"officer",""),"caterer",""),"station",""),"captain",""),"verified",""),"verifier",""),"checked",""),"senior",""),"leader",""),"cabin",""),"staff",""),"crew",""),"team",""),"duty",""),"lead",""),"head",""),"chef",""),"pasb",""),"mcat",""),"magcs",""),"qaqc",""),"ccic",""),"cic",""),"csm",""),"ops",""),"pic",""),"self",""),"qa",""),"qc",""),"by",""),"sr",""))</f>
        <v>0</v>
      </c>
      <c r="BT253" s="61"/>
      <c r="BU253" s="61"/>
      <c r="BV253" s="61" t="n">
        <f aca="false">IFERROR(IF(OR(SUMPRODUCT((LEN(BC253)-LEN(SUBSTITUTE(BC253," "&amp;L_NotLoaded&amp;" "," ")))/(LEN(L_NotLoaded)+1))&gt;SUMPRODUCT((LEN(BC253)-LEN(SUBSTITUTE(BC253," "&amp;L_NotLoadedNeg&amp;" "," ")))/(LEN(L_NotLoadedNeg)+1)),SUMPRODUCT((LEN(BD253)-LEN(SUBSTITUTE(BD253," "&amp;L_NotLoaded&amp;" "," ")))/(LEN(L_NotLoaded)+1))&gt;SUMPRODUCT((LEN(BD253)-LEN(SUBSTITUTE(BD253," "&amp;L_NotLoadedNeg&amp;" "," ")))/(LEN(L_NotLoadedNeg)+1))),1,0),0)</f>
        <v>0</v>
      </c>
      <c r="BW253" s="61"/>
      <c r="BX253" s="61"/>
      <c r="BY253" s="62" t="n">
        <f aca="false">IF(ISNUMBER(Flights!$AZ$11),MAX(Q253-UpliftWindowH/24,Flights!$AZ$11),Q253-UpliftWindowH/24)</f>
        <v>46304.4166666667</v>
      </c>
      <c r="BZ253" s="61" t="n">
        <f aca="false">IFERROR(IF(IF(TRIM(S253)="Link / file path",AND(LEN(TRIM(Z253))&gt;=5,SUMPRODUCT(--ISNUMBER(SEARCH({"http","www.","\\",":\",".pdf",".jpg",".jpeg",".png",".heic",".xls",".doc",".msg",".eml",".ppt",".txt",".zip"},Z253)))&gt;0),AND(ISERROR(FIND(" ",TRIM(Z253))),NOT(OR(LOWER(TRIM(Z253))=LOWER(Flights!$F$11),AND(LEFT(LOWER(TRIM(Z253)),2)="mh",(LEN(BN253)-LEN(SUBSTITUTE(BN253,"a","")))&lt;=2))),NOT(ISNUMBER(MATCH(LEFT(BN253,255),{"0000a","000a","00a","0000aa","000aa","00.00.0000","00/00/0000","00-00-0000","0000-00-00","00.00.00","00/00/00","00-00-00","0.00.0000","0/00/0000","0-00-0000"},0))),OR(AND((LEN(BN253)-LEN(SUBSTITUTE(BN253,"a","")))&gt;=1,(LEN(BN253)-LEN(SUBSTITUTE(BN253,"0","")))&gt;=2,SUMPRODUCT(--ISNUMBER(SEARCH({"a0","a-0","a_0","a/0","a.0","a#0","0a","0-a","0_a","0/a"},BN253)))&gt;0),AND((LEN(BN253)-LEN(SUBSTITUTE(BN253,"a","")))=0,(LEN(BN253)-LEN(SUBSTITUTE(BN253,"0","")))&gt;=5)))),1,0),0)</f>
        <v>0</v>
      </c>
    </row>
    <row r="254" customFormat="false" ht="39.75" hidden="false" customHeight="true" outlineLevel="0" collapsed="false">
      <c r="A254" s="57" t="s">
        <v>825</v>
      </c>
      <c r="B254" s="57" t="s">
        <v>235</v>
      </c>
      <c r="C254" s="57" t="str">
        <f aca="false">Flights!$F$11</f>
        <v>MH0003</v>
      </c>
      <c r="D254" s="58" t="n">
        <f aca="false">Flights!$D$11</f>
        <v>46304</v>
      </c>
      <c r="E254" s="57" t="str">
        <f aca="false">Flights!$G$11&amp;"-"&amp;Flights!$H$11</f>
        <v>LHR-KUL</v>
      </c>
      <c r="F254" s="57" t="str">
        <f aca="false">Flights!$K$11</f>
        <v>BC</v>
      </c>
      <c r="G254" s="57" t="s">
        <v>459</v>
      </c>
      <c r="H254" s="57" t="s">
        <v>460</v>
      </c>
      <c r="I254" s="57" t="s">
        <v>499</v>
      </c>
      <c r="J254" s="57" t="s">
        <v>543</v>
      </c>
      <c r="K254" s="67" t="s">
        <v>501</v>
      </c>
      <c r="L254" s="67" t="s">
        <v>742</v>
      </c>
      <c r="M254" s="67" t="s">
        <v>451</v>
      </c>
      <c r="N254" s="67" t="s">
        <v>383</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60"/>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open",IF(AND(NOT(OR(LEN(AZ254)&lt;15,ISNUMBER(MATCH(AZ254,L_Placeholder,0)))),BK254=0,NOT(OR(LEN(AU254)&lt;2,ISNUMBER(MATCH(AU254,L_Placeholder,0)))),NOT(OR(LEN(AX254)&lt;2,ISNUMBER(MATCH(AX254,L_Placeholder,0)))),TRIM(AE254)&lt;&gt;TRIM(T254)),"N/A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missing",IF(OR(OR(LEN(AU254)&lt;2,ISNUMBER(MATCH(AU254,L_Placeholder,0))),BR254&lt;3),"INVALID – PIC missing or not a named person (a role such as QA / CSM is not a name)",IF(OR(LEN(AV254)&lt;2,ISNUMBER(MATCH(AV254,L_Placeholder,0))),"INVALID – result / assessment missing",IF(OR(OR(LEN(AW254)&lt;3,ISNUMBER(MATCH(AW254,L_Placeholder,0))),SUMPRODUCT(--ISNUMBER(SEARCH(" "&amp;L_EvidencePhrase&amp;" ",BD254)))&gt;0,BI254=1),"INVALID – evidence missing, placeholder or not yet on file",IF(ISNA(MATCH(TRIM(S254),L_EvidenceType,0)),"INVALID – choose the evidence type from the list (column S)",IF(BL254=0,"INVALID – evidence ID must be the record's ID only (e.g. SF-2210, IMG_2231, 1045521), or a link / path for links",IF(OR(OR(LEN(AX254)&lt;2,ISNUMBER(MATCH(AX254,L_Placeholder,0))),BS254&lt;3),"INVALID – verifier missing or not a named person (a role such as QA / CSM is not a name)",IF(OR(AX254=AU254,AND(LEN(AU254)&gt;=4,ISNUMBER(SEARCH(AU254,AX254))),AND(LEN(AX254)&gt;=4,ISNUMBER(SEARCH(AX254,AU254)))),"INVALID – verifier must be a different, named person (not the PIC or a role)",IF(BH254=1,"INVALID – result not yet available (awaiting / TBC)",IF(BV254=1,"INVALID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future",IF(AND(ISNUMBER(BY254),AG254&lt;BY254),IF(H254="Physical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IF(ISNA(MATCH(TRIM(S254),L_EvidenceType,0)),0,BZ254)</f>
        <v>0</v>
      </c>
      <c r="BM254" s="61" t="str">
        <f aca="false">SUBSTITUTE(SUBSTITUTE(SUBSTITUTE(SUBSTITUTE(SUBSTITUTE(SUBSTITUTE(SUBSTITUTE(SUBSTITUTE(SUBSTITUTE(LOWER(Z254&amp;""),"1","0"),"2","0"),"3","0"),"4","0"),"5","0"),"6","0"),"7","0"),"8","0"),"9","0")</f>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254,"jan",""),"feb",""),"mar",""),"apr",""),"may",""),"jun",""),"jul",""),"aug",""),"sep",""),"oct",""),"nov",""),"dec",""),"hrs",""),"hr",""),"lt",""),"utc",""),"am",""),"pm",""),"rev",""),"ver",""),"b","a"),"c","a"),"d","a"),"e","a"),"f","a"),"g","a"),"h","a"),"i","a"),"j","a"),"k","a"),"l","a"),"m","a"),"n","a"),"o","a"),"p","a"),"q","a"),"r","a"),"s","a"),"t","a"),"u","a"),"v","a"),"w","a"),"x","a"),"y","a"),"z","a")</f>
        <v/>
      </c>
      <c r="BO254" s="61" t="str">
        <f aca="false">SUBSTITUTE(SUBSTITUTE(SUBSTITUTE(SUBSTITUTE(SUBSTITUTE(SUBSTITUTE(SUBSTITUTE(SUBSTITUTE(SUBSTITUTE(LOWER(W254&amp;""),"1","0"),"2","0"),"3","0"),"4","0"),"5","0"),"6","0"),"7","0"),"8","0"),"9","0")</f>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c>
      <c r="BQ254" s="61" t="n">
        <f aca="false">IFERROR(IF(AND(ISERROR(SEARCH(" mh"," "&amp;LOWER(W254))),ISNA(MATCH(LEFT(TRIM(BP254),255),{"0000a","000a","00a","0000aa","000aa","00.00.0000","00/00/0000","00-00-0000","0000-00-00","00.00.00","00/00/00","00-00-00","0.00.0000","0/00/0000","0-00-0000"},0)),OR(SUMPRODUCT(--ISNUMBER(SEARCH({"a0","a-0","a_0","a/0","a.0","a#0","0a","0-a","0_a","0/a"},BP254)))&gt;0,ISNUMBER(SEARCH("000000",BP254)))),1,0),0)</f>
        <v>0</v>
      </c>
      <c r="BR2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254,"supervisor",""),"inspector",""),"controller",""),"executive",""),"catering",""),"manager",""),"officer",""),"caterer",""),"station",""),"captain",""),"verified",""),"verifier",""),"checked",""),"senior",""),"leader",""),"cabin",""),"staff",""),"crew",""),"team",""),"duty",""),"lead",""),"head",""),"chef",""),"pasb",""),"mcat",""),"magcs",""),"qaqc",""),"ccic",""),"cic",""),"csm",""),"ops",""),"pic",""),"self",""),"qa",""),"qc",""),"by",""),"sr",""))</f>
        <v>0</v>
      </c>
      <c r="BS2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254,"supervisor",""),"inspector",""),"controller",""),"executive",""),"catering",""),"manager",""),"officer",""),"caterer",""),"station",""),"captain",""),"verified",""),"verifier",""),"checked",""),"senior",""),"leader",""),"cabin",""),"staff",""),"crew",""),"team",""),"duty",""),"lead",""),"head",""),"chef",""),"pasb",""),"mcat",""),"magcs",""),"qaqc",""),"ccic",""),"cic",""),"csm",""),"ops",""),"pic",""),"self",""),"qa",""),"qc",""),"by",""),"sr",""))</f>
        <v>0</v>
      </c>
      <c r="BT254" s="61"/>
      <c r="BU254" s="61"/>
      <c r="BV254" s="61" t="n">
        <f aca="false">IFERROR(IF(OR(SUMPRODUCT((LEN(BC254)-LEN(SUBSTITUTE(BC254," "&amp;L_NotLoaded&amp;" "," ")))/(LEN(L_NotLoaded)+1))&gt;SUMPRODUCT((LEN(BC254)-LEN(SUBSTITUTE(BC254," "&amp;L_NotLoadedNeg&amp;" "," ")))/(LEN(L_NotLoadedNeg)+1)),SUMPRODUCT((LEN(BD254)-LEN(SUBSTITUTE(BD254," "&amp;L_NotLoaded&amp;" "," ")))/(LEN(L_NotLoaded)+1))&gt;SUMPRODUCT((LEN(BD254)-LEN(SUBSTITUTE(BD254," "&amp;L_NotLoadedNeg&amp;" "," ")))/(LEN(L_NotLoadedNeg)+1))),1,0),0)</f>
        <v>0</v>
      </c>
      <c r="BW254" s="61"/>
      <c r="BX254" s="61"/>
      <c r="BY254" s="62" t="n">
        <f aca="false">IF(ISNUMBER(Flights!$AZ$11),MAX(Q254-UpliftWindowH/24,Flights!$AZ$11),Q254-UpliftWindowH/24)</f>
        <v>46304.4166666667</v>
      </c>
      <c r="BZ254" s="61" t="n">
        <f aca="false">IFERROR(IF(IF(TRIM(S254)="Link / file path",AND(LEN(TRIM(Z254))&gt;=5,SUMPRODUCT(--ISNUMBER(SEARCH({"http","www.","\\",":\",".pdf",".jpg",".jpeg",".png",".heic",".xls",".doc",".msg",".eml",".ppt",".txt",".zip"},Z254)))&gt;0),AND(ISERROR(FIND(" ",TRIM(Z254))),NOT(OR(LOWER(TRIM(Z254))=LOWER(Flights!$F$11),AND(LEFT(LOWER(TRIM(Z254)),2)="mh",(LEN(BN254)-LEN(SUBSTITUTE(BN254,"a","")))&lt;=2))),NOT(ISNUMBER(MATCH(LEFT(BN254,255),{"0000a","000a","00a","0000aa","000aa","00.00.0000","00/00/0000","00-00-0000","0000-00-00","00.00.00","00/00/00","00-00-00","0.00.0000","0/00/0000","0-00-0000"},0))),OR(AND((LEN(BN254)-LEN(SUBSTITUTE(BN254,"a","")))&gt;=1,(LEN(BN254)-LEN(SUBSTITUTE(BN254,"0","")))&gt;=2,SUMPRODUCT(--ISNUMBER(SEARCH({"a0","a-0","a_0","a/0","a.0","a#0","0a","0-a","0_a","0/a"},BN254)))&gt;0),AND((LEN(BN254)-LEN(SUBSTITUTE(BN254,"a","")))=0,(LEN(BN254)-LEN(SUBSTITUTE(BN254,"0","")))&gt;=5)))),1,0),0)</f>
        <v>0</v>
      </c>
    </row>
    <row r="255" customFormat="false" ht="39.75" hidden="false" customHeight="true" outlineLevel="0" collapsed="false">
      <c r="A255" s="57" t="s">
        <v>826</v>
      </c>
      <c r="B255" s="57" t="s">
        <v>235</v>
      </c>
      <c r="C255" s="57" t="str">
        <f aca="false">Flights!$F$11</f>
        <v>MH0003</v>
      </c>
      <c r="D255" s="58" t="n">
        <f aca="false">Flights!$D$11</f>
        <v>46304</v>
      </c>
      <c r="E255" s="57" t="str">
        <f aca="false">Flights!$G$11&amp;"-"&amp;Flights!$H$11</f>
        <v>LHR-KUL</v>
      </c>
      <c r="F255" s="57" t="str">
        <f aca="false">Flights!$K$11</f>
        <v>BC</v>
      </c>
      <c r="G255" s="57" t="s">
        <v>459</v>
      </c>
      <c r="H255" s="57" t="s">
        <v>460</v>
      </c>
      <c r="I255" s="57" t="s">
        <v>499</v>
      </c>
      <c r="J255" s="57" t="s">
        <v>546</v>
      </c>
      <c r="K255" s="67" t="s">
        <v>501</v>
      </c>
      <c r="L255" s="67" t="s">
        <v>744</v>
      </c>
      <c r="M255" s="67" t="s">
        <v>451</v>
      </c>
      <c r="N255" s="67" t="s">
        <v>383</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60"/>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open",IF(AND(NOT(OR(LEN(AZ255)&lt;15,ISNUMBER(MATCH(AZ255,L_Placeholder,0)))),BK255=0,NOT(OR(LEN(AU255)&lt;2,ISNUMBER(MATCH(AU255,L_Placeholder,0)))),NOT(OR(LEN(AX255)&lt;2,ISNUMBER(MATCH(AX255,L_Placeholder,0)))),TRIM(AE255)&lt;&gt;TRIM(T255)),"N/A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missing",IF(OR(OR(LEN(AU255)&lt;2,ISNUMBER(MATCH(AU255,L_Placeholder,0))),BR255&lt;3),"INVALID – PIC missing or not a named person (a role such as QA / CSM is not a name)",IF(OR(LEN(AV255)&lt;2,ISNUMBER(MATCH(AV255,L_Placeholder,0))),"INVALID – result / assessment missing",IF(OR(OR(LEN(AW255)&lt;3,ISNUMBER(MATCH(AW255,L_Placeholder,0))),SUMPRODUCT(--ISNUMBER(SEARCH(" "&amp;L_EvidencePhrase&amp;" ",BD255)))&gt;0,BI255=1),"INVALID – evidence missing, placeholder or not yet on file",IF(ISNA(MATCH(TRIM(S255),L_EvidenceType,0)),"INVALID – choose the evidence type from the list (column S)",IF(BL255=0,"INVALID – evidence ID must be the record's ID only (e.g. SF-2210, IMG_2231, 1045521), or a link / path for links",IF(OR(OR(LEN(AX255)&lt;2,ISNUMBER(MATCH(AX255,L_Placeholder,0))),BS255&lt;3),"INVALID – verifier missing or not a named person (a role such as QA / CSM is not a name)",IF(OR(AX255=AU255,AND(LEN(AU255)&gt;=4,ISNUMBER(SEARCH(AU255,AX255))),AND(LEN(AX255)&gt;=4,ISNUMBER(SEARCH(AX255,AU255)))),"INVALID – verifier must be a different, named person (not the PIC or a role)",IF(BH255=1,"INVALID – result not yet available (awaiting / TBC)",IF(BV255=1,"INVALID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future",IF(AND(ISNUMBER(BY255),AG255&lt;BY255),IF(H255="Physical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IF(ISNA(MATCH(TRIM(S255),L_EvidenceType,0)),0,BZ255)</f>
        <v>0</v>
      </c>
      <c r="BM255" s="61" t="str">
        <f aca="false">SUBSTITUTE(SUBSTITUTE(SUBSTITUTE(SUBSTITUTE(SUBSTITUTE(SUBSTITUTE(SUBSTITUTE(SUBSTITUTE(SUBSTITUTE(LOWER(Z255&amp;""),"1","0"),"2","0"),"3","0"),"4","0"),"5","0"),"6","0"),"7","0"),"8","0"),"9","0")</f>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255,"jan",""),"feb",""),"mar",""),"apr",""),"may",""),"jun",""),"jul",""),"aug",""),"sep",""),"oct",""),"nov",""),"dec",""),"hrs",""),"hr",""),"lt",""),"utc",""),"am",""),"pm",""),"rev",""),"ver",""),"b","a"),"c","a"),"d","a"),"e","a"),"f","a"),"g","a"),"h","a"),"i","a"),"j","a"),"k","a"),"l","a"),"m","a"),"n","a"),"o","a"),"p","a"),"q","a"),"r","a"),"s","a"),"t","a"),"u","a"),"v","a"),"w","a"),"x","a"),"y","a"),"z","a")</f>
        <v/>
      </c>
      <c r="BO255" s="61" t="str">
        <f aca="false">SUBSTITUTE(SUBSTITUTE(SUBSTITUTE(SUBSTITUTE(SUBSTITUTE(SUBSTITUTE(SUBSTITUTE(SUBSTITUTE(SUBSTITUTE(LOWER(W255&amp;""),"1","0"),"2","0"),"3","0"),"4","0"),"5","0"),"6","0"),"7","0"),"8","0"),"9","0")</f>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c>
      <c r="BQ255" s="61" t="n">
        <f aca="false">IFERROR(IF(AND(ISERROR(SEARCH(" mh"," "&amp;LOWER(W255))),ISNA(MATCH(LEFT(TRIM(BP255),255),{"0000a","000a","00a","0000aa","000aa","00.00.0000","00/00/0000","00-00-0000","0000-00-00","00.00.00","00/00/00","00-00-00","0.00.0000","0/00/0000","0-00-0000"},0)),OR(SUMPRODUCT(--ISNUMBER(SEARCH({"a0","a-0","a_0","a/0","a.0","a#0","0a","0-a","0_a","0/a"},BP255)))&gt;0,ISNUMBER(SEARCH("000000",BP255)))),1,0),0)</f>
        <v>0</v>
      </c>
      <c r="BR2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255,"supervisor",""),"inspector",""),"controller",""),"executive",""),"catering",""),"manager",""),"officer",""),"caterer",""),"station",""),"captain",""),"verified",""),"verifier",""),"checked",""),"senior",""),"leader",""),"cabin",""),"staff",""),"crew",""),"team",""),"duty",""),"lead",""),"head",""),"chef",""),"pasb",""),"mcat",""),"magcs",""),"qaqc",""),"ccic",""),"cic",""),"csm",""),"ops",""),"pic",""),"self",""),"qa",""),"qc",""),"by",""),"sr",""))</f>
        <v>0</v>
      </c>
      <c r="BS2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255,"supervisor",""),"inspector",""),"controller",""),"executive",""),"catering",""),"manager",""),"officer",""),"caterer",""),"station",""),"captain",""),"verified",""),"verifier",""),"checked",""),"senior",""),"leader",""),"cabin",""),"staff",""),"crew",""),"team",""),"duty",""),"lead",""),"head",""),"chef",""),"pasb",""),"mcat",""),"magcs",""),"qaqc",""),"ccic",""),"cic",""),"csm",""),"ops",""),"pic",""),"self",""),"qa",""),"qc",""),"by",""),"sr",""))</f>
        <v>0</v>
      </c>
      <c r="BT255" s="61"/>
      <c r="BU255" s="61"/>
      <c r="BV255" s="61" t="n">
        <f aca="false">IFERROR(IF(OR(SUMPRODUCT((LEN(BC255)-LEN(SUBSTITUTE(BC255," "&amp;L_NotLoaded&amp;" "," ")))/(LEN(L_NotLoaded)+1))&gt;SUMPRODUCT((LEN(BC255)-LEN(SUBSTITUTE(BC255," "&amp;L_NotLoadedNeg&amp;" "," ")))/(LEN(L_NotLoadedNeg)+1)),SUMPRODUCT((LEN(BD255)-LEN(SUBSTITUTE(BD255," "&amp;L_NotLoaded&amp;" "," ")))/(LEN(L_NotLoaded)+1))&gt;SUMPRODUCT((LEN(BD255)-LEN(SUBSTITUTE(BD255," "&amp;L_NotLoadedNeg&amp;" "," ")))/(LEN(L_NotLoadedNeg)+1))),1,0),0)</f>
        <v>0</v>
      </c>
      <c r="BW255" s="61"/>
      <c r="BX255" s="61"/>
      <c r="BY255" s="62" t="n">
        <f aca="false">IF(ISNUMBER(Flights!$AZ$11),MAX(Q255-UpliftWindowH/24,Flights!$AZ$11),Q255-UpliftWindowH/24)</f>
        <v>46304.4166666667</v>
      </c>
      <c r="BZ255" s="61" t="n">
        <f aca="false">IFERROR(IF(IF(TRIM(S255)="Link / file path",AND(LEN(TRIM(Z255))&gt;=5,SUMPRODUCT(--ISNUMBER(SEARCH({"http","www.","\\",":\",".pdf",".jpg",".jpeg",".png",".heic",".xls",".doc",".msg",".eml",".ppt",".txt",".zip"},Z255)))&gt;0),AND(ISERROR(FIND(" ",TRIM(Z255))),NOT(OR(LOWER(TRIM(Z255))=LOWER(Flights!$F$11),AND(LEFT(LOWER(TRIM(Z255)),2)="mh",(LEN(BN255)-LEN(SUBSTITUTE(BN255,"a","")))&lt;=2))),NOT(ISNUMBER(MATCH(LEFT(BN255,255),{"0000a","000a","00a","0000aa","000aa","00.00.0000","00/00/0000","00-00-0000","0000-00-00","00.00.00","00/00/00","00-00-00","0.00.0000","0/00/0000","0-00-0000"},0))),OR(AND((LEN(BN255)-LEN(SUBSTITUTE(BN255,"a","")))&gt;=1,(LEN(BN255)-LEN(SUBSTITUTE(BN255,"0","")))&gt;=2,SUMPRODUCT(--ISNUMBER(SEARCH({"a0","a-0","a_0","a/0","a.0","a#0","0a","0-a","0_a","0/a"},BN255)))&gt;0),AND((LEN(BN255)-LEN(SUBSTITUTE(BN255,"a","")))=0,(LEN(BN255)-LEN(SUBSTITUTE(BN255,"0","")))&gt;=5)))),1,0),0)</f>
        <v>0</v>
      </c>
    </row>
    <row r="256" customFormat="false" ht="39.75" hidden="false" customHeight="true" outlineLevel="0" collapsed="false">
      <c r="A256" s="57" t="s">
        <v>827</v>
      </c>
      <c r="B256" s="57" t="s">
        <v>235</v>
      </c>
      <c r="C256" s="57" t="str">
        <f aca="false">Flights!$F$11</f>
        <v>MH0003</v>
      </c>
      <c r="D256" s="58" t="n">
        <f aca="false">Flights!$D$11</f>
        <v>46304</v>
      </c>
      <c r="E256" s="57" t="str">
        <f aca="false">Flights!$G$11&amp;"-"&amp;Flights!$H$11</f>
        <v>LHR-KUL</v>
      </c>
      <c r="F256" s="57" t="str">
        <f aca="false">Flights!$K$11</f>
        <v>BC</v>
      </c>
      <c r="G256" s="57" t="s">
        <v>459</v>
      </c>
      <c r="H256" s="57" t="s">
        <v>460</v>
      </c>
      <c r="I256" s="57" t="s">
        <v>499</v>
      </c>
      <c r="J256" s="57" t="s">
        <v>548</v>
      </c>
      <c r="K256" s="67" t="s">
        <v>616</v>
      </c>
      <c r="L256" s="67" t="s">
        <v>746</v>
      </c>
      <c r="M256" s="67" t="s">
        <v>451</v>
      </c>
      <c r="N256" s="67" t="s">
        <v>383</v>
      </c>
      <c r="O256" s="67" t="s">
        <v>549</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60"/>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open",IF(AND(NOT(OR(LEN(AZ256)&lt;15,ISNUMBER(MATCH(AZ256,L_Placeholder,0)))),BK256=0,NOT(OR(LEN(AU256)&lt;2,ISNUMBER(MATCH(AU256,L_Placeholder,0)))),NOT(OR(LEN(AX256)&lt;2,ISNUMBER(MATCH(AX256,L_Placeholder,0)))),TRIM(AE256)&lt;&gt;TRIM(T256)),"N/A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missing",IF(OR(OR(LEN(AU256)&lt;2,ISNUMBER(MATCH(AU256,L_Placeholder,0))),BR256&lt;3),"INVALID – PIC missing or not a named person (a role such as QA / CSM is not a name)",IF(OR(LEN(AV256)&lt;2,ISNUMBER(MATCH(AV256,L_Placeholder,0))),"INVALID – result / assessment missing",IF(OR(OR(LEN(AW256)&lt;3,ISNUMBER(MATCH(AW256,L_Placeholder,0))),SUMPRODUCT(--ISNUMBER(SEARCH(" "&amp;L_EvidencePhrase&amp;" ",BD256)))&gt;0,BI256=1),"INVALID – evidence missing, placeholder or not yet on file",IF(ISNA(MATCH(TRIM(S256),L_EvidenceType,0)),"INVALID – choose the evidence type from the list (column S)",IF(BL256=0,"INVALID – evidence ID must be the record's ID only (e.g. SF-2210, IMG_2231, 1045521), or a link / path for links",IF(OR(OR(LEN(AX256)&lt;2,ISNUMBER(MATCH(AX256,L_Placeholder,0))),BS256&lt;3),"INVALID – verifier missing or not a named person (a role such as QA / CSM is not a name)",IF(OR(AX256=AU256,AND(LEN(AU256)&gt;=4,ISNUMBER(SEARCH(AU256,AX256))),AND(LEN(AX256)&gt;=4,ISNUMBER(SEARCH(AX256,AU256)))),"INVALID – verifier must be a different, named person (not the PIC or a role)",IF(BH256=1,"INVALID – result not yet available (awaiting / TBC)",IF(BV256=1,"INVALID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future",IF(AND(ISNUMBER(BY256),AG256&lt;BY256),IF(H256="Physical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IF(ISNA(MATCH(TRIM(S256),L_EvidenceType,0)),0,BZ256)</f>
        <v>0</v>
      </c>
      <c r="BM256" s="61" t="str">
        <f aca="false">SUBSTITUTE(SUBSTITUTE(SUBSTITUTE(SUBSTITUTE(SUBSTITUTE(SUBSTITUTE(SUBSTITUTE(SUBSTITUTE(SUBSTITUTE(LOWER(Z256&amp;""),"1","0"),"2","0"),"3","0"),"4","0"),"5","0"),"6","0"),"7","0"),"8","0"),"9","0")</f>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256,"jan",""),"feb",""),"mar",""),"apr",""),"may",""),"jun",""),"jul",""),"aug",""),"sep",""),"oct",""),"nov",""),"dec",""),"hrs",""),"hr",""),"lt",""),"utc",""),"am",""),"pm",""),"rev",""),"ver",""),"b","a"),"c","a"),"d","a"),"e","a"),"f","a"),"g","a"),"h","a"),"i","a"),"j","a"),"k","a"),"l","a"),"m","a"),"n","a"),"o","a"),"p","a"),"q","a"),"r","a"),"s","a"),"t","a"),"u","a"),"v","a"),"w","a"),"x","a"),"y","a"),"z","a")</f>
        <v/>
      </c>
      <c r="BO256" s="61" t="str">
        <f aca="false">SUBSTITUTE(SUBSTITUTE(SUBSTITUTE(SUBSTITUTE(SUBSTITUTE(SUBSTITUTE(SUBSTITUTE(SUBSTITUTE(SUBSTITUTE(LOWER(W256&amp;""),"1","0"),"2","0"),"3","0"),"4","0"),"5","0"),"6","0"),"7","0"),"8","0"),"9","0")</f>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c>
      <c r="BQ256" s="61" t="n">
        <f aca="false">IFERROR(IF(AND(ISERROR(SEARCH(" mh"," "&amp;LOWER(W256))),ISNA(MATCH(LEFT(TRIM(BP256),255),{"0000a","000a","00a","0000aa","000aa","00.00.0000","00/00/0000","00-00-0000","0000-00-00","00.00.00","00/00/00","00-00-00","0.00.0000","0/00/0000","0-00-0000"},0)),OR(SUMPRODUCT(--ISNUMBER(SEARCH({"a0","a-0","a_0","a/0","a.0","a#0","0a","0-a","0_a","0/a"},BP256)))&gt;0,ISNUMBER(SEARCH("000000",BP256)))),1,0),0)</f>
        <v>0</v>
      </c>
      <c r="BR2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256,"supervisor",""),"inspector",""),"controller",""),"executive",""),"catering",""),"manager",""),"officer",""),"caterer",""),"station",""),"captain",""),"verified",""),"verifier",""),"checked",""),"senior",""),"leader",""),"cabin",""),"staff",""),"crew",""),"team",""),"duty",""),"lead",""),"head",""),"chef",""),"pasb",""),"mcat",""),"magcs",""),"qaqc",""),"ccic",""),"cic",""),"csm",""),"ops",""),"pic",""),"self",""),"qa",""),"qc",""),"by",""),"sr",""))</f>
        <v>0</v>
      </c>
      <c r="BS2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256,"supervisor",""),"inspector",""),"controller",""),"executive",""),"catering",""),"manager",""),"officer",""),"caterer",""),"station",""),"captain",""),"verified",""),"verifier",""),"checked",""),"senior",""),"leader",""),"cabin",""),"staff",""),"crew",""),"team",""),"duty",""),"lead",""),"head",""),"chef",""),"pasb",""),"mcat",""),"magcs",""),"qaqc",""),"ccic",""),"cic",""),"csm",""),"ops",""),"pic",""),"self",""),"qa",""),"qc",""),"by",""),"sr",""))</f>
        <v>0</v>
      </c>
      <c r="BT256" s="61"/>
      <c r="BU256" s="61"/>
      <c r="BV256" s="61" t="n">
        <f aca="false">IFERROR(IF(OR(SUMPRODUCT((LEN(BC256)-LEN(SUBSTITUTE(BC256," "&amp;L_NotLoaded&amp;" "," ")))/(LEN(L_NotLoaded)+1))&gt;SUMPRODUCT((LEN(BC256)-LEN(SUBSTITUTE(BC256," "&amp;L_NotLoadedNeg&amp;" "," ")))/(LEN(L_NotLoadedNeg)+1)),SUMPRODUCT((LEN(BD256)-LEN(SUBSTITUTE(BD256," "&amp;L_NotLoaded&amp;" "," ")))/(LEN(L_NotLoaded)+1))&gt;SUMPRODUCT((LEN(BD256)-LEN(SUBSTITUTE(BD256," "&amp;L_NotLoadedNeg&amp;" "," ")))/(LEN(L_NotLoadedNeg)+1))),1,0),0)</f>
        <v>0</v>
      </c>
      <c r="BW256" s="61"/>
      <c r="BX256" s="61"/>
      <c r="BY256" s="62" t="n">
        <f aca="false">IF(ISNUMBER(Flights!$AZ$11),MAX(Q256-UpliftWindowH/24,Flights!$AZ$11),Q256-UpliftWindowH/24)</f>
        <v>46304.4166666667</v>
      </c>
      <c r="BZ256" s="61" t="n">
        <f aca="false">IFERROR(IF(IF(TRIM(S256)="Link / file path",AND(LEN(TRIM(Z256))&gt;=5,SUMPRODUCT(--ISNUMBER(SEARCH({"http","www.","\\",":\",".pdf",".jpg",".jpeg",".png",".heic",".xls",".doc",".msg",".eml",".ppt",".txt",".zip"},Z256)))&gt;0),AND(ISERROR(FIND(" ",TRIM(Z256))),NOT(OR(LOWER(TRIM(Z256))=LOWER(Flights!$F$11),AND(LEFT(LOWER(TRIM(Z256)),2)="mh",(LEN(BN256)-LEN(SUBSTITUTE(BN256,"a","")))&lt;=2))),NOT(ISNUMBER(MATCH(LEFT(BN256,255),{"0000a","000a","00a","0000aa","000aa","00.00.0000","00/00/0000","00-00-0000","0000-00-00","00.00.00","00/00/00","00-00-00","0.00.0000","0/00/0000","0-00-0000"},0))),OR(AND((LEN(BN256)-LEN(SUBSTITUTE(BN256,"a","")))&gt;=1,(LEN(BN256)-LEN(SUBSTITUTE(BN256,"0","")))&gt;=2,SUMPRODUCT(--ISNUMBER(SEARCH({"a0","a-0","a_0","a/0","a.0","a#0","0a","0-a","0_a","0/a"},BN256)))&gt;0),AND((LEN(BN256)-LEN(SUBSTITUTE(BN256,"a","")))=0,(LEN(BN256)-LEN(SUBSTITUTE(BN256,"0","")))&gt;=5)))),1,0),0)</f>
        <v>0</v>
      </c>
    </row>
    <row r="257" customFormat="false" ht="39.75" hidden="false" customHeight="true" outlineLevel="0" collapsed="false">
      <c r="A257" s="57" t="s">
        <v>828</v>
      </c>
      <c r="B257" s="57" t="s">
        <v>235</v>
      </c>
      <c r="C257" s="57" t="str">
        <f aca="false">Flights!$F$11</f>
        <v>MH0003</v>
      </c>
      <c r="D257" s="58" t="n">
        <f aca="false">Flights!$D$11</f>
        <v>46304</v>
      </c>
      <c r="E257" s="57" t="str">
        <f aca="false">Flights!$G$11&amp;"-"&amp;Flights!$H$11</f>
        <v>LHR-KUL</v>
      </c>
      <c r="F257" s="57" t="str">
        <f aca="false">Flights!$K$11</f>
        <v>BC</v>
      </c>
      <c r="G257" s="57" t="s">
        <v>459</v>
      </c>
      <c r="H257" s="57" t="s">
        <v>460</v>
      </c>
      <c r="I257" s="57" t="s">
        <v>499</v>
      </c>
      <c r="J257" s="57" t="s">
        <v>551</v>
      </c>
      <c r="K257" s="67" t="s">
        <v>501</v>
      </c>
      <c r="L257" s="67" t="s">
        <v>748</v>
      </c>
      <c r="M257" s="67" t="s">
        <v>451</v>
      </c>
      <c r="N257" s="67" t="s">
        <v>383</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60"/>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open",IF(AND(NOT(OR(LEN(AZ257)&lt;15,ISNUMBER(MATCH(AZ257,L_Placeholder,0)))),BK257=0,NOT(OR(LEN(AU257)&lt;2,ISNUMBER(MATCH(AU257,L_Placeholder,0)))),NOT(OR(LEN(AX257)&lt;2,ISNUMBER(MATCH(AX257,L_Placeholder,0)))),TRIM(AE257)&lt;&gt;TRIM(T257)),"N/A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missing",IF(OR(OR(LEN(AU257)&lt;2,ISNUMBER(MATCH(AU257,L_Placeholder,0))),BR257&lt;3),"INVALID – PIC missing or not a named person (a role such as QA / CSM is not a name)",IF(OR(LEN(AV257)&lt;2,ISNUMBER(MATCH(AV257,L_Placeholder,0))),"INVALID – result / assessment missing",IF(OR(OR(LEN(AW257)&lt;3,ISNUMBER(MATCH(AW257,L_Placeholder,0))),SUMPRODUCT(--ISNUMBER(SEARCH(" "&amp;L_EvidencePhrase&amp;" ",BD257)))&gt;0,BI257=1),"INVALID – evidence missing, placeholder or not yet on file",IF(ISNA(MATCH(TRIM(S257),L_EvidenceType,0)),"INVALID – choose the evidence type from the list (column S)",IF(BL257=0,"INVALID – evidence ID must be the record's ID only (e.g. SF-2210, IMG_2231, 1045521), or a link / path for links",IF(OR(OR(LEN(AX257)&lt;2,ISNUMBER(MATCH(AX257,L_Placeholder,0))),BS257&lt;3),"INVALID – verifier missing or not a named person (a role such as QA / CSM is not a name)",IF(OR(AX257=AU257,AND(LEN(AU257)&gt;=4,ISNUMBER(SEARCH(AU257,AX257))),AND(LEN(AX257)&gt;=4,ISNUMBER(SEARCH(AX257,AU257)))),"INVALID – verifier must be a different, named person (not the PIC or a role)",IF(BH257=1,"INVALID – result not yet available (awaiting / TBC)",IF(BV257=1,"INVALID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future",IF(AND(ISNUMBER(BY257),AG257&lt;BY257),IF(H257="Physical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IF(ISNA(MATCH(TRIM(S257),L_EvidenceType,0)),0,BZ257)</f>
        <v>0</v>
      </c>
      <c r="BM257" s="61" t="str">
        <f aca="false">SUBSTITUTE(SUBSTITUTE(SUBSTITUTE(SUBSTITUTE(SUBSTITUTE(SUBSTITUTE(SUBSTITUTE(SUBSTITUTE(SUBSTITUTE(LOWER(Z257&amp;""),"1","0"),"2","0"),"3","0"),"4","0"),"5","0"),"6","0"),"7","0"),"8","0"),"9","0")</f>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257,"jan",""),"feb",""),"mar",""),"apr",""),"may",""),"jun",""),"jul",""),"aug",""),"sep",""),"oct",""),"nov",""),"dec",""),"hrs",""),"hr",""),"lt",""),"utc",""),"am",""),"pm",""),"rev",""),"ver",""),"b","a"),"c","a"),"d","a"),"e","a"),"f","a"),"g","a"),"h","a"),"i","a"),"j","a"),"k","a"),"l","a"),"m","a"),"n","a"),"o","a"),"p","a"),"q","a"),"r","a"),"s","a"),"t","a"),"u","a"),"v","a"),"w","a"),"x","a"),"y","a"),"z","a")</f>
        <v/>
      </c>
      <c r="BO257" s="61" t="str">
        <f aca="false">SUBSTITUTE(SUBSTITUTE(SUBSTITUTE(SUBSTITUTE(SUBSTITUTE(SUBSTITUTE(SUBSTITUTE(SUBSTITUTE(SUBSTITUTE(LOWER(W257&amp;""),"1","0"),"2","0"),"3","0"),"4","0"),"5","0"),"6","0"),"7","0"),"8","0"),"9","0")</f>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c>
      <c r="BQ257" s="61" t="n">
        <f aca="false">IFERROR(IF(AND(ISERROR(SEARCH(" mh"," "&amp;LOWER(W257))),ISNA(MATCH(LEFT(TRIM(BP257),255),{"0000a","000a","00a","0000aa","000aa","00.00.0000","00/00/0000","00-00-0000","0000-00-00","00.00.00","00/00/00","00-00-00","0.00.0000","0/00/0000","0-00-0000"},0)),OR(SUMPRODUCT(--ISNUMBER(SEARCH({"a0","a-0","a_0","a/0","a.0","a#0","0a","0-a","0_a","0/a"},BP257)))&gt;0,ISNUMBER(SEARCH("000000",BP257)))),1,0),0)</f>
        <v>0</v>
      </c>
      <c r="BR2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257,"supervisor",""),"inspector",""),"controller",""),"executive",""),"catering",""),"manager",""),"officer",""),"caterer",""),"station",""),"captain",""),"verified",""),"verifier",""),"checked",""),"senior",""),"leader",""),"cabin",""),"staff",""),"crew",""),"team",""),"duty",""),"lead",""),"head",""),"chef",""),"pasb",""),"mcat",""),"magcs",""),"qaqc",""),"ccic",""),"cic",""),"csm",""),"ops",""),"pic",""),"self",""),"qa",""),"qc",""),"by",""),"sr",""))</f>
        <v>0</v>
      </c>
      <c r="BS2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257,"supervisor",""),"inspector",""),"controller",""),"executive",""),"catering",""),"manager",""),"officer",""),"caterer",""),"station",""),"captain",""),"verified",""),"verifier",""),"checked",""),"senior",""),"leader",""),"cabin",""),"staff",""),"crew",""),"team",""),"duty",""),"lead",""),"head",""),"chef",""),"pasb",""),"mcat",""),"magcs",""),"qaqc",""),"ccic",""),"cic",""),"csm",""),"ops",""),"pic",""),"self",""),"qa",""),"qc",""),"by",""),"sr",""))</f>
        <v>0</v>
      </c>
      <c r="BT257" s="61"/>
      <c r="BU257" s="61"/>
      <c r="BV257" s="61" t="n">
        <f aca="false">IFERROR(IF(OR(SUMPRODUCT((LEN(BC257)-LEN(SUBSTITUTE(BC257," "&amp;L_NotLoaded&amp;" "," ")))/(LEN(L_NotLoaded)+1))&gt;SUMPRODUCT((LEN(BC257)-LEN(SUBSTITUTE(BC257," "&amp;L_NotLoadedNeg&amp;" "," ")))/(LEN(L_NotLoadedNeg)+1)),SUMPRODUCT((LEN(BD257)-LEN(SUBSTITUTE(BD257," "&amp;L_NotLoaded&amp;" "," ")))/(LEN(L_NotLoaded)+1))&gt;SUMPRODUCT((LEN(BD257)-LEN(SUBSTITUTE(BD257," "&amp;L_NotLoadedNeg&amp;" "," ")))/(LEN(L_NotLoadedNeg)+1))),1,0),0)</f>
        <v>0</v>
      </c>
      <c r="BW257" s="61"/>
      <c r="BX257" s="61"/>
      <c r="BY257" s="62" t="n">
        <f aca="false">IF(ISNUMBER(Flights!$AZ$11),MAX(Q257-UpliftWindowH/24,Flights!$AZ$11),Q257-UpliftWindowH/24)</f>
        <v>46304.4166666667</v>
      </c>
      <c r="BZ257" s="61" t="n">
        <f aca="false">IFERROR(IF(IF(TRIM(S257)="Link / file path",AND(LEN(TRIM(Z257))&gt;=5,SUMPRODUCT(--ISNUMBER(SEARCH({"http","www.","\\",":\",".pdf",".jpg",".jpeg",".png",".heic",".xls",".doc",".msg",".eml",".ppt",".txt",".zip"},Z257)))&gt;0),AND(ISERROR(FIND(" ",TRIM(Z257))),NOT(OR(LOWER(TRIM(Z257))=LOWER(Flights!$F$11),AND(LEFT(LOWER(TRIM(Z257)),2)="mh",(LEN(BN257)-LEN(SUBSTITUTE(BN257,"a","")))&lt;=2))),NOT(ISNUMBER(MATCH(LEFT(BN257,255),{"0000a","000a","00a","0000aa","000aa","00.00.0000","00/00/0000","00-00-0000","0000-00-00","00.00.00","00/00/00","00-00-00","0.00.0000","0/00/0000","0-00-0000"},0))),OR(AND((LEN(BN257)-LEN(SUBSTITUTE(BN257,"a","")))&gt;=1,(LEN(BN257)-LEN(SUBSTITUTE(BN257,"0","")))&gt;=2,SUMPRODUCT(--ISNUMBER(SEARCH({"a0","a-0","a_0","a/0","a.0","a#0","0a","0-a","0_a","0/a"},BN257)))&gt;0),AND((LEN(BN257)-LEN(SUBSTITUTE(BN257,"a","")))=0,(LEN(BN257)-LEN(SUBSTITUTE(BN257,"0","")))&gt;=5)))),1,0),0)</f>
        <v>0</v>
      </c>
    </row>
    <row r="258" customFormat="false" ht="39.75" hidden="false" customHeight="true" outlineLevel="0" collapsed="false">
      <c r="A258" s="57" t="s">
        <v>829</v>
      </c>
      <c r="B258" s="57" t="s">
        <v>235</v>
      </c>
      <c r="C258" s="57" t="str">
        <f aca="false">Flights!$F$11</f>
        <v>MH0003</v>
      </c>
      <c r="D258" s="58" t="n">
        <f aca="false">Flights!$D$11</f>
        <v>46304</v>
      </c>
      <c r="E258" s="57" t="str">
        <f aca="false">Flights!$G$11&amp;"-"&amp;Flights!$H$11</f>
        <v>LHR-KUL</v>
      </c>
      <c r="F258" s="57" t="str">
        <f aca="false">Flights!$K$11</f>
        <v>BC</v>
      </c>
      <c r="G258" s="57" t="s">
        <v>459</v>
      </c>
      <c r="H258" s="57" t="s">
        <v>460</v>
      </c>
      <c r="I258" s="57" t="s">
        <v>447</v>
      </c>
      <c r="J258" s="57" t="s">
        <v>553</v>
      </c>
      <c r="K258" s="67" t="s">
        <v>449</v>
      </c>
      <c r="L258" s="67" t="s">
        <v>750</v>
      </c>
      <c r="M258" s="67" t="s">
        <v>451</v>
      </c>
      <c r="N258" s="67" t="s">
        <v>383</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60"/>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open",IF(AND(NOT(OR(LEN(AZ258)&lt;15,ISNUMBER(MATCH(AZ258,L_Placeholder,0)))),BK258=0,NOT(OR(LEN(AU258)&lt;2,ISNUMBER(MATCH(AU258,L_Placeholder,0)))),NOT(OR(LEN(AX258)&lt;2,ISNUMBER(MATCH(AX258,L_Placeholder,0)))),TRIM(AE258)&lt;&gt;TRIM(T258)),"N/A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missing",IF(OR(OR(LEN(AU258)&lt;2,ISNUMBER(MATCH(AU258,L_Placeholder,0))),BR258&lt;3),"INVALID – PIC missing or not a named person (a role such as QA / CSM is not a name)",IF(OR(LEN(AV258)&lt;2,ISNUMBER(MATCH(AV258,L_Placeholder,0))),"INVALID – result / assessment missing",IF(OR(OR(LEN(AW258)&lt;3,ISNUMBER(MATCH(AW258,L_Placeholder,0))),SUMPRODUCT(--ISNUMBER(SEARCH(" "&amp;L_EvidencePhrase&amp;" ",BD258)))&gt;0,BI258=1),"INVALID – evidence missing, placeholder or not yet on file",IF(ISNA(MATCH(TRIM(S258),L_EvidenceType,0)),"INVALID – choose the evidence type from the list (column S)",IF(BL258=0,"INVALID – evidence ID must be the record's ID only (e.g. SF-2210, IMG_2231, 1045521), or a link / path for links",IF(OR(OR(LEN(AX258)&lt;2,ISNUMBER(MATCH(AX258,L_Placeholder,0))),BS258&lt;3),"INVALID – verifier missing or not a named person (a role such as QA / CSM is not a name)",IF(OR(AX258=AU258,AND(LEN(AU258)&gt;=4,ISNUMBER(SEARCH(AU258,AX258))),AND(LEN(AX258)&gt;=4,ISNUMBER(SEARCH(AX258,AU258)))),"INVALID – verifier must be a different, named person (not the PIC or a role)",IF(BH258=1,"INVALID – result not yet available (awaiting / TBC)",IF(BV258=1,"INVALID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future",IF(AND(ISNUMBER(BY258),AG258&lt;BY258),IF(H258="Physical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IF(ISNA(MATCH(TRIM(S258),L_EvidenceType,0)),0,BZ258)</f>
        <v>0</v>
      </c>
      <c r="BM258" s="61" t="str">
        <f aca="false">SUBSTITUTE(SUBSTITUTE(SUBSTITUTE(SUBSTITUTE(SUBSTITUTE(SUBSTITUTE(SUBSTITUTE(SUBSTITUTE(SUBSTITUTE(LOWER(Z258&amp;""),"1","0"),"2","0"),"3","0"),"4","0"),"5","0"),"6","0"),"7","0"),"8","0"),"9","0")</f>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258,"jan",""),"feb",""),"mar",""),"apr",""),"may",""),"jun",""),"jul",""),"aug",""),"sep",""),"oct",""),"nov",""),"dec",""),"hrs",""),"hr",""),"lt",""),"utc",""),"am",""),"pm",""),"rev",""),"ver",""),"b","a"),"c","a"),"d","a"),"e","a"),"f","a"),"g","a"),"h","a"),"i","a"),"j","a"),"k","a"),"l","a"),"m","a"),"n","a"),"o","a"),"p","a"),"q","a"),"r","a"),"s","a"),"t","a"),"u","a"),"v","a"),"w","a"),"x","a"),"y","a"),"z","a")</f>
        <v/>
      </c>
      <c r="BO258" s="61" t="str">
        <f aca="false">SUBSTITUTE(SUBSTITUTE(SUBSTITUTE(SUBSTITUTE(SUBSTITUTE(SUBSTITUTE(SUBSTITUTE(SUBSTITUTE(SUBSTITUTE(LOWER(W258&amp;""),"1","0"),"2","0"),"3","0"),"4","0"),"5","0"),"6","0"),"7","0"),"8","0"),"9","0")</f>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c>
      <c r="BQ258" s="61" t="n">
        <f aca="false">IFERROR(IF(AND(ISERROR(SEARCH(" mh"," "&amp;LOWER(W258))),ISNA(MATCH(LEFT(TRIM(BP258),255),{"0000a","000a","00a","0000aa","000aa","00.00.0000","00/00/0000","00-00-0000","0000-00-00","00.00.00","00/00/00","00-00-00","0.00.0000","0/00/0000","0-00-0000"},0)),OR(SUMPRODUCT(--ISNUMBER(SEARCH({"a0","a-0","a_0","a/0","a.0","a#0","0a","0-a","0_a","0/a"},BP258)))&gt;0,ISNUMBER(SEARCH("000000",BP258)))),1,0),0)</f>
        <v>0</v>
      </c>
      <c r="BR2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258,"supervisor",""),"inspector",""),"controller",""),"executive",""),"catering",""),"manager",""),"officer",""),"caterer",""),"station",""),"captain",""),"verified",""),"verifier",""),"checked",""),"senior",""),"leader",""),"cabin",""),"staff",""),"crew",""),"team",""),"duty",""),"lead",""),"head",""),"chef",""),"pasb",""),"mcat",""),"magcs",""),"qaqc",""),"ccic",""),"cic",""),"csm",""),"ops",""),"pic",""),"self",""),"qa",""),"qc",""),"by",""),"sr",""))</f>
        <v>0</v>
      </c>
      <c r="BS2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258,"supervisor",""),"inspector",""),"controller",""),"executive",""),"catering",""),"manager",""),"officer",""),"caterer",""),"station",""),"captain",""),"verified",""),"verifier",""),"checked",""),"senior",""),"leader",""),"cabin",""),"staff",""),"crew",""),"team",""),"duty",""),"lead",""),"head",""),"chef",""),"pasb",""),"mcat",""),"magcs",""),"qaqc",""),"ccic",""),"cic",""),"csm",""),"ops",""),"pic",""),"self",""),"qa",""),"qc",""),"by",""),"sr",""))</f>
        <v>0</v>
      </c>
      <c r="BT258" s="61"/>
      <c r="BU258" s="61"/>
      <c r="BV258" s="61" t="n">
        <f aca="false">IFERROR(IF(OR(SUMPRODUCT((LEN(BC258)-LEN(SUBSTITUTE(BC258," "&amp;L_NotLoaded&amp;" "," ")))/(LEN(L_NotLoaded)+1))&gt;SUMPRODUCT((LEN(BC258)-LEN(SUBSTITUTE(BC258," "&amp;L_NotLoadedNeg&amp;" "," ")))/(LEN(L_NotLoadedNeg)+1)),SUMPRODUCT((LEN(BD258)-LEN(SUBSTITUTE(BD258," "&amp;L_NotLoaded&amp;" "," ")))/(LEN(L_NotLoaded)+1))&gt;SUMPRODUCT((LEN(BD258)-LEN(SUBSTITUTE(BD258," "&amp;L_NotLoadedNeg&amp;" "," ")))/(LEN(L_NotLoadedNeg)+1))),1,0),0)</f>
        <v>0</v>
      </c>
      <c r="BW258" s="61"/>
      <c r="BX258" s="61"/>
      <c r="BY258" s="62" t="n">
        <f aca="false">IF(ISNUMBER(Flights!$AZ$11),MAX(Q258-UpliftWindowH/24,Flights!$AZ$11),Q258-UpliftWindowH/24)</f>
        <v>46304.4166666667</v>
      </c>
      <c r="BZ258" s="61" t="n">
        <f aca="false">IFERROR(IF(IF(TRIM(S258)="Link / file path",AND(LEN(TRIM(Z258))&gt;=5,SUMPRODUCT(--ISNUMBER(SEARCH({"http","www.","\\",":\",".pdf",".jpg",".jpeg",".png",".heic",".xls",".doc",".msg",".eml",".ppt",".txt",".zip"},Z258)))&gt;0),AND(ISERROR(FIND(" ",TRIM(Z258))),NOT(OR(LOWER(TRIM(Z258))=LOWER(Flights!$F$11),AND(LEFT(LOWER(TRIM(Z258)),2)="mh",(LEN(BN258)-LEN(SUBSTITUTE(BN258,"a","")))&lt;=2))),NOT(ISNUMBER(MATCH(LEFT(BN258,255),{"0000a","000a","00a","0000aa","000aa","00.00.0000","00/00/0000","00-00-0000","0000-00-00","00.00.00","00/00/00","00-00-00","0.00.0000","0/00/0000","0-00-0000"},0))),OR(AND((LEN(BN258)-LEN(SUBSTITUTE(BN258,"a","")))&gt;=1,(LEN(BN258)-LEN(SUBSTITUTE(BN258,"0","")))&gt;=2,SUMPRODUCT(--ISNUMBER(SEARCH({"a0","a-0","a_0","a/0","a.0","a#0","0a","0-a","0_a","0/a"},BN258)))&gt;0),AND((LEN(BN258)-LEN(SUBSTITUTE(BN258,"a","")))=0,(LEN(BN258)-LEN(SUBSTITUTE(BN258,"0","")))&gt;=5)))),1,0),0)</f>
        <v>0</v>
      </c>
    </row>
    <row r="259" customFormat="false" ht="39.75" hidden="false" customHeight="true" outlineLevel="0" collapsed="false">
      <c r="A259" s="57" t="s">
        <v>830</v>
      </c>
      <c r="B259" s="57" t="s">
        <v>235</v>
      </c>
      <c r="C259" s="57" t="str">
        <f aca="false">Flights!$F$11</f>
        <v>MH0003</v>
      </c>
      <c r="D259" s="58" t="n">
        <f aca="false">Flights!$D$11</f>
        <v>46304</v>
      </c>
      <c r="E259" s="57" t="str">
        <f aca="false">Flights!$G$11&amp;"-"&amp;Flights!$H$11</f>
        <v>LHR-KUL</v>
      </c>
      <c r="F259" s="57" t="str">
        <f aca="false">Flights!$K$11</f>
        <v>BC</v>
      </c>
      <c r="G259" s="57" t="s">
        <v>459</v>
      </c>
      <c r="H259" s="57" t="s">
        <v>460</v>
      </c>
      <c r="I259" s="57" t="s">
        <v>447</v>
      </c>
      <c r="J259" s="57" t="s">
        <v>653</v>
      </c>
      <c r="K259" s="67" t="s">
        <v>449</v>
      </c>
      <c r="L259" s="67" t="s">
        <v>752</v>
      </c>
      <c r="M259" s="67" t="s">
        <v>451</v>
      </c>
      <c r="N259" s="67" t="s">
        <v>383</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60"/>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open",IF(AND(NOT(OR(LEN(AZ259)&lt;15,ISNUMBER(MATCH(AZ259,L_Placeholder,0)))),BK259=0,NOT(OR(LEN(AU259)&lt;2,ISNUMBER(MATCH(AU259,L_Placeholder,0)))),NOT(OR(LEN(AX259)&lt;2,ISNUMBER(MATCH(AX259,L_Placeholder,0)))),TRIM(AE259)&lt;&gt;TRIM(T259)),"N/A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missing",IF(OR(OR(LEN(AU259)&lt;2,ISNUMBER(MATCH(AU259,L_Placeholder,0))),BR259&lt;3),"INVALID – PIC missing or not a named person (a role such as QA / CSM is not a name)",IF(OR(LEN(AV259)&lt;2,ISNUMBER(MATCH(AV259,L_Placeholder,0))),"INVALID – result / assessment missing",IF(OR(OR(LEN(AW259)&lt;3,ISNUMBER(MATCH(AW259,L_Placeholder,0))),SUMPRODUCT(--ISNUMBER(SEARCH(" "&amp;L_EvidencePhrase&amp;" ",BD259)))&gt;0,BI259=1),"INVALID – evidence missing, placeholder or not yet on file",IF(ISNA(MATCH(TRIM(S259),L_EvidenceType,0)),"INVALID – choose the evidence type from the list (column S)",IF(BL259=0,"INVALID – evidence ID must be the record's ID only (e.g. SF-2210, IMG_2231, 1045521), or a link / path for links",IF(OR(OR(LEN(AX259)&lt;2,ISNUMBER(MATCH(AX259,L_Placeholder,0))),BS259&lt;3),"INVALID – verifier missing or not a named person (a role such as QA / CSM is not a name)",IF(OR(AX259=AU259,AND(LEN(AU259)&gt;=4,ISNUMBER(SEARCH(AU259,AX259))),AND(LEN(AX259)&gt;=4,ISNUMBER(SEARCH(AX259,AU259)))),"INVALID – verifier must be a different, named person (not the PIC or a role)",IF(BH259=1,"INVALID – result not yet available (awaiting / TBC)",IF(BV259=1,"INVALID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future",IF(AND(ISNUMBER(BY259),AG259&lt;BY259),IF(H259="Physical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IF(ISNA(MATCH(TRIM(S259),L_EvidenceType,0)),0,BZ259)</f>
        <v>0</v>
      </c>
      <c r="BM259" s="61" t="str">
        <f aca="false">SUBSTITUTE(SUBSTITUTE(SUBSTITUTE(SUBSTITUTE(SUBSTITUTE(SUBSTITUTE(SUBSTITUTE(SUBSTITUTE(SUBSTITUTE(LOWER(Z259&amp;""),"1","0"),"2","0"),"3","0"),"4","0"),"5","0"),"6","0"),"7","0"),"8","0"),"9","0")</f>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259,"jan",""),"feb",""),"mar",""),"apr",""),"may",""),"jun",""),"jul",""),"aug",""),"sep",""),"oct",""),"nov",""),"dec",""),"hrs",""),"hr",""),"lt",""),"utc",""),"am",""),"pm",""),"rev",""),"ver",""),"b","a"),"c","a"),"d","a"),"e","a"),"f","a"),"g","a"),"h","a"),"i","a"),"j","a"),"k","a"),"l","a"),"m","a"),"n","a"),"o","a"),"p","a"),"q","a"),"r","a"),"s","a"),"t","a"),"u","a"),"v","a"),"w","a"),"x","a"),"y","a"),"z","a")</f>
        <v/>
      </c>
      <c r="BO259" s="61" t="str">
        <f aca="false">SUBSTITUTE(SUBSTITUTE(SUBSTITUTE(SUBSTITUTE(SUBSTITUTE(SUBSTITUTE(SUBSTITUTE(SUBSTITUTE(SUBSTITUTE(LOWER(W259&amp;""),"1","0"),"2","0"),"3","0"),"4","0"),"5","0"),"6","0"),"7","0"),"8","0"),"9","0")</f>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c>
      <c r="BQ259" s="61" t="n">
        <f aca="false">IFERROR(IF(AND(ISERROR(SEARCH(" mh"," "&amp;LOWER(W259))),ISNA(MATCH(LEFT(TRIM(BP259),255),{"0000a","000a","00a","0000aa","000aa","00.00.0000","00/00/0000","00-00-0000","0000-00-00","00.00.00","00/00/00","00-00-00","0.00.0000","0/00/0000","0-00-0000"},0)),OR(SUMPRODUCT(--ISNUMBER(SEARCH({"a0","a-0","a_0","a/0","a.0","a#0","0a","0-a","0_a","0/a"},BP259)))&gt;0,ISNUMBER(SEARCH("000000",BP259)))),1,0),0)</f>
        <v>0</v>
      </c>
      <c r="BR2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259,"supervisor",""),"inspector",""),"controller",""),"executive",""),"catering",""),"manager",""),"officer",""),"caterer",""),"station",""),"captain",""),"verified",""),"verifier",""),"checked",""),"senior",""),"leader",""),"cabin",""),"staff",""),"crew",""),"team",""),"duty",""),"lead",""),"head",""),"chef",""),"pasb",""),"mcat",""),"magcs",""),"qaqc",""),"ccic",""),"cic",""),"csm",""),"ops",""),"pic",""),"self",""),"qa",""),"qc",""),"by",""),"sr",""))</f>
        <v>0</v>
      </c>
      <c r="BS2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259,"supervisor",""),"inspector",""),"controller",""),"executive",""),"catering",""),"manager",""),"officer",""),"caterer",""),"station",""),"captain",""),"verified",""),"verifier",""),"checked",""),"senior",""),"leader",""),"cabin",""),"staff",""),"crew",""),"team",""),"duty",""),"lead",""),"head",""),"chef",""),"pasb",""),"mcat",""),"magcs",""),"qaqc",""),"ccic",""),"cic",""),"csm",""),"ops",""),"pic",""),"self",""),"qa",""),"qc",""),"by",""),"sr",""))</f>
        <v>0</v>
      </c>
      <c r="BT259" s="61"/>
      <c r="BU259" s="61"/>
      <c r="BV259" s="61" t="n">
        <f aca="false">IFERROR(IF(OR(SUMPRODUCT((LEN(BC259)-LEN(SUBSTITUTE(BC259," "&amp;L_NotLoaded&amp;" "," ")))/(LEN(L_NotLoaded)+1))&gt;SUMPRODUCT((LEN(BC259)-LEN(SUBSTITUTE(BC259," "&amp;L_NotLoadedNeg&amp;" "," ")))/(LEN(L_NotLoadedNeg)+1)),SUMPRODUCT((LEN(BD259)-LEN(SUBSTITUTE(BD259," "&amp;L_NotLoaded&amp;" "," ")))/(LEN(L_NotLoaded)+1))&gt;SUMPRODUCT((LEN(BD259)-LEN(SUBSTITUTE(BD259," "&amp;L_NotLoadedNeg&amp;" "," ")))/(LEN(L_NotLoadedNeg)+1))),1,0),0)</f>
        <v>0</v>
      </c>
      <c r="BW259" s="61"/>
      <c r="BX259" s="61"/>
      <c r="BY259" s="62" t="n">
        <f aca="false">IF(ISNUMBER(Flights!$AZ$11),MAX(Q259-UpliftWindowH/24,Flights!$AZ$11),Q259-UpliftWindowH/24)</f>
        <v>46304.4166666667</v>
      </c>
      <c r="BZ259" s="61" t="n">
        <f aca="false">IFERROR(IF(IF(TRIM(S259)="Link / file path",AND(LEN(TRIM(Z259))&gt;=5,SUMPRODUCT(--ISNUMBER(SEARCH({"http","www.","\\",":\",".pdf",".jpg",".jpeg",".png",".heic",".xls",".doc",".msg",".eml",".ppt",".txt",".zip"},Z259)))&gt;0),AND(ISERROR(FIND(" ",TRIM(Z259))),NOT(OR(LOWER(TRIM(Z259))=LOWER(Flights!$F$11),AND(LEFT(LOWER(TRIM(Z259)),2)="mh",(LEN(BN259)-LEN(SUBSTITUTE(BN259,"a","")))&lt;=2))),NOT(ISNUMBER(MATCH(LEFT(BN259,255),{"0000a","000a","00a","0000aa","000aa","00.00.0000","00/00/0000","00-00-0000","0000-00-00","00.00.00","00/00/00","00-00-00","0.00.0000","0/00/0000","0-00-0000"},0))),OR(AND((LEN(BN259)-LEN(SUBSTITUTE(BN259,"a","")))&gt;=1,(LEN(BN259)-LEN(SUBSTITUTE(BN259,"0","")))&gt;=2,SUMPRODUCT(--ISNUMBER(SEARCH({"a0","a-0","a_0","a/0","a.0","a#0","0a","0-a","0_a","0/a"},BN259)))&gt;0),AND((LEN(BN259)-LEN(SUBSTITUTE(BN259,"a","")))=0,(LEN(BN259)-LEN(SUBSTITUTE(BN259,"0","")))&gt;=5)))),1,0),0)</f>
        <v>0</v>
      </c>
    </row>
    <row r="260" customFormat="false" ht="39.75" hidden="false" customHeight="true" outlineLevel="0" collapsed="false">
      <c r="A260" s="57" t="s">
        <v>831</v>
      </c>
      <c r="B260" s="57" t="s">
        <v>235</v>
      </c>
      <c r="C260" s="57" t="str">
        <f aca="false">Flights!$F$11</f>
        <v>MH0003</v>
      </c>
      <c r="D260" s="58" t="n">
        <f aca="false">Flights!$D$11</f>
        <v>46304</v>
      </c>
      <c r="E260" s="57" t="str">
        <f aca="false">Flights!$G$11&amp;"-"&amp;Flights!$H$11</f>
        <v>LHR-KUL</v>
      </c>
      <c r="F260" s="57" t="str">
        <f aca="false">Flights!$K$11</f>
        <v>BC</v>
      </c>
      <c r="G260" s="57" t="s">
        <v>459</v>
      </c>
      <c r="H260" s="57" t="s">
        <v>460</v>
      </c>
      <c r="I260" s="57" t="s">
        <v>447</v>
      </c>
      <c r="J260" s="57" t="s">
        <v>655</v>
      </c>
      <c r="K260" s="67" t="s">
        <v>449</v>
      </c>
      <c r="L260" s="67" t="s">
        <v>754</v>
      </c>
      <c r="M260" s="67" t="s">
        <v>451</v>
      </c>
      <c r="N260" s="67" t="s">
        <v>383</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60"/>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open",IF(AND(NOT(OR(LEN(AZ260)&lt;15,ISNUMBER(MATCH(AZ260,L_Placeholder,0)))),BK260=0,NOT(OR(LEN(AU260)&lt;2,ISNUMBER(MATCH(AU260,L_Placeholder,0)))),NOT(OR(LEN(AX260)&lt;2,ISNUMBER(MATCH(AX260,L_Placeholder,0)))),TRIM(AE260)&lt;&gt;TRIM(T260)),"N/A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missing",IF(OR(OR(LEN(AU260)&lt;2,ISNUMBER(MATCH(AU260,L_Placeholder,0))),BR260&lt;3),"INVALID – PIC missing or not a named person (a role such as QA / CSM is not a name)",IF(OR(LEN(AV260)&lt;2,ISNUMBER(MATCH(AV260,L_Placeholder,0))),"INVALID – result / assessment missing",IF(OR(OR(LEN(AW260)&lt;3,ISNUMBER(MATCH(AW260,L_Placeholder,0))),SUMPRODUCT(--ISNUMBER(SEARCH(" "&amp;L_EvidencePhrase&amp;" ",BD260)))&gt;0,BI260=1),"INVALID – evidence missing, placeholder or not yet on file",IF(ISNA(MATCH(TRIM(S260),L_EvidenceType,0)),"INVALID – choose the evidence type from the list (column S)",IF(BL260=0,"INVALID – evidence ID must be the record's ID only (e.g. SF-2210, IMG_2231, 1045521), or a link / path for links",IF(OR(OR(LEN(AX260)&lt;2,ISNUMBER(MATCH(AX260,L_Placeholder,0))),BS260&lt;3),"INVALID – verifier missing or not a named person (a role such as QA / CSM is not a name)",IF(OR(AX260=AU260,AND(LEN(AU260)&gt;=4,ISNUMBER(SEARCH(AU260,AX260))),AND(LEN(AX260)&gt;=4,ISNUMBER(SEARCH(AX260,AU260)))),"INVALID – verifier must be a different, named person (not the PIC or a role)",IF(BH260=1,"INVALID – result not yet available (awaiting / TBC)",IF(BV260=1,"INVALID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future",IF(AND(ISNUMBER(BY260),AG260&lt;BY260),IF(H260="Physical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IF(ISNA(MATCH(TRIM(S260),L_EvidenceType,0)),0,BZ260)</f>
        <v>0</v>
      </c>
      <c r="BM260" s="61" t="str">
        <f aca="false">SUBSTITUTE(SUBSTITUTE(SUBSTITUTE(SUBSTITUTE(SUBSTITUTE(SUBSTITUTE(SUBSTITUTE(SUBSTITUTE(SUBSTITUTE(LOWER(Z260&amp;""),"1","0"),"2","0"),"3","0"),"4","0"),"5","0"),"6","0"),"7","0"),"8","0"),"9","0")</f>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260,"jan",""),"feb",""),"mar",""),"apr",""),"may",""),"jun",""),"jul",""),"aug",""),"sep",""),"oct",""),"nov",""),"dec",""),"hrs",""),"hr",""),"lt",""),"utc",""),"am",""),"pm",""),"rev",""),"ver",""),"b","a"),"c","a"),"d","a"),"e","a"),"f","a"),"g","a"),"h","a"),"i","a"),"j","a"),"k","a"),"l","a"),"m","a"),"n","a"),"o","a"),"p","a"),"q","a"),"r","a"),"s","a"),"t","a"),"u","a"),"v","a"),"w","a"),"x","a"),"y","a"),"z","a")</f>
        <v/>
      </c>
      <c r="BO260" s="61" t="str">
        <f aca="false">SUBSTITUTE(SUBSTITUTE(SUBSTITUTE(SUBSTITUTE(SUBSTITUTE(SUBSTITUTE(SUBSTITUTE(SUBSTITUTE(SUBSTITUTE(LOWER(W260&amp;""),"1","0"),"2","0"),"3","0"),"4","0"),"5","0"),"6","0"),"7","0"),"8","0"),"9","0")</f>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c>
      <c r="BQ260" s="61" t="n">
        <f aca="false">IFERROR(IF(AND(ISERROR(SEARCH(" mh"," "&amp;LOWER(W260))),ISNA(MATCH(LEFT(TRIM(BP260),255),{"0000a","000a","00a","0000aa","000aa","00.00.0000","00/00/0000","00-00-0000","0000-00-00","00.00.00","00/00/00","00-00-00","0.00.0000","0/00/0000","0-00-0000"},0)),OR(SUMPRODUCT(--ISNUMBER(SEARCH({"a0","a-0","a_0","a/0","a.0","a#0","0a","0-a","0_a","0/a"},BP260)))&gt;0,ISNUMBER(SEARCH("000000",BP260)))),1,0),0)</f>
        <v>0</v>
      </c>
      <c r="BR2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260,"supervisor",""),"inspector",""),"controller",""),"executive",""),"catering",""),"manager",""),"officer",""),"caterer",""),"station",""),"captain",""),"verified",""),"verifier",""),"checked",""),"senior",""),"leader",""),"cabin",""),"staff",""),"crew",""),"team",""),"duty",""),"lead",""),"head",""),"chef",""),"pasb",""),"mcat",""),"magcs",""),"qaqc",""),"ccic",""),"cic",""),"csm",""),"ops",""),"pic",""),"self",""),"qa",""),"qc",""),"by",""),"sr",""))</f>
        <v>0</v>
      </c>
      <c r="BS2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260,"supervisor",""),"inspector",""),"controller",""),"executive",""),"catering",""),"manager",""),"officer",""),"caterer",""),"station",""),"captain",""),"verified",""),"verifier",""),"checked",""),"senior",""),"leader",""),"cabin",""),"staff",""),"crew",""),"team",""),"duty",""),"lead",""),"head",""),"chef",""),"pasb",""),"mcat",""),"magcs",""),"qaqc",""),"ccic",""),"cic",""),"csm",""),"ops",""),"pic",""),"self",""),"qa",""),"qc",""),"by",""),"sr",""))</f>
        <v>0</v>
      </c>
      <c r="BT260" s="61"/>
      <c r="BU260" s="61"/>
      <c r="BV260" s="61" t="n">
        <f aca="false">IFERROR(IF(OR(SUMPRODUCT((LEN(BC260)-LEN(SUBSTITUTE(BC260," "&amp;L_NotLoaded&amp;" "," ")))/(LEN(L_NotLoaded)+1))&gt;SUMPRODUCT((LEN(BC260)-LEN(SUBSTITUTE(BC260," "&amp;L_NotLoadedNeg&amp;" "," ")))/(LEN(L_NotLoadedNeg)+1)),SUMPRODUCT((LEN(BD260)-LEN(SUBSTITUTE(BD260," "&amp;L_NotLoaded&amp;" "," ")))/(LEN(L_NotLoaded)+1))&gt;SUMPRODUCT((LEN(BD260)-LEN(SUBSTITUTE(BD260," "&amp;L_NotLoadedNeg&amp;" "," ")))/(LEN(L_NotLoadedNeg)+1))),1,0),0)</f>
        <v>0</v>
      </c>
      <c r="BW260" s="61"/>
      <c r="BX260" s="61"/>
      <c r="BY260" s="62" t="n">
        <f aca="false">IF(ISNUMBER(Flights!$AZ$11),MAX(Q260-UpliftWindowH/24,Flights!$AZ$11),Q260-UpliftWindowH/24)</f>
        <v>46304.4166666667</v>
      </c>
      <c r="BZ260" s="61" t="n">
        <f aca="false">IFERROR(IF(IF(TRIM(S260)="Link / file path",AND(LEN(TRIM(Z260))&gt;=5,SUMPRODUCT(--ISNUMBER(SEARCH({"http","www.","\\",":\",".pdf",".jpg",".jpeg",".png",".heic",".xls",".doc",".msg",".eml",".ppt",".txt",".zip"},Z260)))&gt;0),AND(ISERROR(FIND(" ",TRIM(Z260))),NOT(OR(LOWER(TRIM(Z260))=LOWER(Flights!$F$11),AND(LEFT(LOWER(TRIM(Z260)),2)="mh",(LEN(BN260)-LEN(SUBSTITUTE(BN260,"a","")))&lt;=2))),NOT(ISNUMBER(MATCH(LEFT(BN260,255),{"0000a","000a","00a","0000aa","000aa","00.00.0000","00/00/0000","00-00-0000","0000-00-00","00.00.00","00/00/00","00-00-00","0.00.0000","0/00/0000","0-00-0000"},0))),OR(AND((LEN(BN260)-LEN(SUBSTITUTE(BN260,"a","")))&gt;=1,(LEN(BN260)-LEN(SUBSTITUTE(BN260,"0","")))&gt;=2,SUMPRODUCT(--ISNUMBER(SEARCH({"a0","a-0","a_0","a/0","a.0","a#0","0a","0-a","0_a","0/a"},BN260)))&gt;0),AND((LEN(BN260)-LEN(SUBSTITUTE(BN260,"a","")))=0,(LEN(BN260)-LEN(SUBSTITUTE(BN260,"0","")))&gt;=5)))),1,0),0)</f>
        <v>0</v>
      </c>
    </row>
    <row r="261" customFormat="false" ht="39.75" hidden="false" customHeight="true" outlineLevel="0" collapsed="false">
      <c r="A261" s="57" t="s">
        <v>832</v>
      </c>
      <c r="B261" s="57" t="s">
        <v>235</v>
      </c>
      <c r="C261" s="57" t="str">
        <f aca="false">Flights!$F$11</f>
        <v>MH0003</v>
      </c>
      <c r="D261" s="58" t="n">
        <f aca="false">Flights!$D$11</f>
        <v>46304</v>
      </c>
      <c r="E261" s="57" t="str">
        <f aca="false">Flights!$G$11&amp;"-"&amp;Flights!$H$11</f>
        <v>LHR-KUL</v>
      </c>
      <c r="F261" s="57" t="str">
        <f aca="false">Flights!$K$11</f>
        <v>BC</v>
      </c>
      <c r="G261" s="57" t="s">
        <v>459</v>
      </c>
      <c r="H261" s="57" t="s">
        <v>460</v>
      </c>
      <c r="I261" s="57" t="s">
        <v>629</v>
      </c>
      <c r="J261" s="57" t="s">
        <v>657</v>
      </c>
      <c r="K261" s="67" t="s">
        <v>501</v>
      </c>
      <c r="L261" s="67" t="s">
        <v>756</v>
      </c>
      <c r="M261" s="67" t="s">
        <v>187</v>
      </c>
      <c r="N261" s="67" t="s">
        <v>383</v>
      </c>
      <c r="O261" s="67" t="s">
        <v>632</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60"/>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open",IF(AND(NOT(OR(LEN(AZ261)&lt;15,ISNUMBER(MATCH(AZ261,L_Placeholder,0)))),BK261=0,NOT(OR(LEN(AU261)&lt;2,ISNUMBER(MATCH(AU261,L_Placeholder,0)))),NOT(OR(LEN(AX261)&lt;2,ISNUMBER(MATCH(AX261,L_Placeholder,0)))),TRIM(AE261)&lt;&gt;TRIM(T261)),"N/A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missing",IF(OR(OR(LEN(AU261)&lt;2,ISNUMBER(MATCH(AU261,L_Placeholder,0))),BR261&lt;3),"INVALID – PIC missing or not a named person (a role such as QA / CSM is not a name)",IF(OR(LEN(AV261)&lt;2,ISNUMBER(MATCH(AV261,L_Placeholder,0))),"INVALID – result / assessment missing",IF(OR(OR(LEN(AW261)&lt;3,ISNUMBER(MATCH(AW261,L_Placeholder,0))),SUMPRODUCT(--ISNUMBER(SEARCH(" "&amp;L_EvidencePhrase&amp;" ",BD261)))&gt;0,BI261=1),"INVALID – evidence missing, placeholder or not yet on file",IF(ISNA(MATCH(TRIM(S261),L_EvidenceType,0)),"INVALID – choose the evidence type from the list (column S)",IF(BL261=0,"INVALID – evidence ID must be the record's ID only (e.g. SF-2210, IMG_2231, 1045521), or a link / path for links",IF(OR(OR(LEN(AX261)&lt;2,ISNUMBER(MATCH(AX261,L_Placeholder,0))),BS261&lt;3),"INVALID – verifier missing or not a named person (a role such as QA / CSM is not a name)",IF(OR(AX261=AU261,AND(LEN(AU261)&gt;=4,ISNUMBER(SEARCH(AU261,AX261))),AND(LEN(AX261)&gt;=4,ISNUMBER(SEARCH(AX261,AU261)))),"INVALID – verifier must be a different, named person (not the PIC or a role)",IF(BH261=1,"INVALID – result not yet available (awaiting / TBC)",IF(BV261=1,"INVALID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future",IF(AND(ISNUMBER(BY261),AG261&lt;BY261),IF(H261="Physical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IF(ISNA(MATCH(TRIM(S261),L_EvidenceType,0)),0,BZ261)</f>
        <v>0</v>
      </c>
      <c r="BM261" s="61" t="str">
        <f aca="false">SUBSTITUTE(SUBSTITUTE(SUBSTITUTE(SUBSTITUTE(SUBSTITUTE(SUBSTITUTE(SUBSTITUTE(SUBSTITUTE(SUBSTITUTE(LOWER(Z261&amp;""),"1","0"),"2","0"),"3","0"),"4","0"),"5","0"),"6","0"),"7","0"),"8","0"),"9","0")</f>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261,"jan",""),"feb",""),"mar",""),"apr",""),"may",""),"jun",""),"jul",""),"aug",""),"sep",""),"oct",""),"nov",""),"dec",""),"hrs",""),"hr",""),"lt",""),"utc",""),"am",""),"pm",""),"rev",""),"ver",""),"b","a"),"c","a"),"d","a"),"e","a"),"f","a"),"g","a"),"h","a"),"i","a"),"j","a"),"k","a"),"l","a"),"m","a"),"n","a"),"o","a"),"p","a"),"q","a"),"r","a"),"s","a"),"t","a"),"u","a"),"v","a"),"w","a"),"x","a"),"y","a"),"z","a")</f>
        <v/>
      </c>
      <c r="BO261" s="61" t="str">
        <f aca="false">SUBSTITUTE(SUBSTITUTE(SUBSTITUTE(SUBSTITUTE(SUBSTITUTE(SUBSTITUTE(SUBSTITUTE(SUBSTITUTE(SUBSTITUTE(LOWER(W261&amp;""),"1","0"),"2","0"),"3","0"),"4","0"),"5","0"),"6","0"),"7","0"),"8","0"),"9","0")</f>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c>
      <c r="BQ261" s="61" t="n">
        <f aca="false">IFERROR(IF(AND(ISERROR(SEARCH(" mh"," "&amp;LOWER(W261))),ISNA(MATCH(LEFT(TRIM(BP261),255),{"0000a","000a","00a","0000aa","000aa","00.00.0000","00/00/0000","00-00-0000","0000-00-00","00.00.00","00/00/00","00-00-00","0.00.0000","0/00/0000","0-00-0000"},0)),OR(SUMPRODUCT(--ISNUMBER(SEARCH({"a0","a-0","a_0","a/0","a.0","a#0","0a","0-a","0_a","0/a"},BP261)))&gt;0,ISNUMBER(SEARCH("000000",BP261)))),1,0),0)</f>
        <v>0</v>
      </c>
      <c r="BR2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261,"supervisor",""),"inspector",""),"controller",""),"executive",""),"catering",""),"manager",""),"officer",""),"caterer",""),"station",""),"captain",""),"verified",""),"verifier",""),"checked",""),"senior",""),"leader",""),"cabin",""),"staff",""),"crew",""),"team",""),"duty",""),"lead",""),"head",""),"chef",""),"pasb",""),"mcat",""),"magcs",""),"qaqc",""),"ccic",""),"cic",""),"csm",""),"ops",""),"pic",""),"self",""),"qa",""),"qc",""),"by",""),"sr",""))</f>
        <v>0</v>
      </c>
      <c r="BS2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261,"supervisor",""),"inspector",""),"controller",""),"executive",""),"catering",""),"manager",""),"officer",""),"caterer",""),"station",""),"captain",""),"verified",""),"verifier",""),"checked",""),"senior",""),"leader",""),"cabin",""),"staff",""),"crew",""),"team",""),"duty",""),"lead",""),"head",""),"chef",""),"pasb",""),"mcat",""),"magcs",""),"qaqc",""),"ccic",""),"cic",""),"csm",""),"ops",""),"pic",""),"self",""),"qa",""),"qc",""),"by",""),"sr",""))</f>
        <v>0</v>
      </c>
      <c r="BT261" s="61"/>
      <c r="BU261" s="61"/>
      <c r="BV261" s="61" t="n">
        <f aca="false">IFERROR(IF(OR(SUMPRODUCT((LEN(BC261)-LEN(SUBSTITUTE(BC261," "&amp;L_NotLoaded&amp;" "," ")))/(LEN(L_NotLoaded)+1))&gt;SUMPRODUCT((LEN(BC261)-LEN(SUBSTITUTE(BC261," "&amp;L_NotLoadedNeg&amp;" "," ")))/(LEN(L_NotLoadedNeg)+1)),SUMPRODUCT((LEN(BD261)-LEN(SUBSTITUTE(BD261," "&amp;L_NotLoaded&amp;" "," ")))/(LEN(L_NotLoaded)+1))&gt;SUMPRODUCT((LEN(BD261)-LEN(SUBSTITUTE(BD261," "&amp;L_NotLoadedNeg&amp;" "," ")))/(LEN(L_NotLoadedNeg)+1))),1,0),0)</f>
        <v>0</v>
      </c>
      <c r="BW261" s="61"/>
      <c r="BX261" s="61"/>
      <c r="BY261" s="62" t="n">
        <f aca="false">IF(ISNUMBER(Flights!$AZ$11),MAX(Q261-UpliftWindowH/24,Flights!$AZ$11),Q261-UpliftWindowH/24)</f>
        <v>46304.4166666667</v>
      </c>
      <c r="BZ261" s="61" t="n">
        <f aca="false">IFERROR(IF(IF(TRIM(S261)="Link / file path",AND(LEN(TRIM(Z261))&gt;=5,SUMPRODUCT(--ISNUMBER(SEARCH({"http","www.","\\",":\",".pdf",".jpg",".jpeg",".png",".heic",".xls",".doc",".msg",".eml",".ppt",".txt",".zip"},Z261)))&gt;0),AND(ISERROR(FIND(" ",TRIM(Z261))),NOT(OR(LOWER(TRIM(Z261))=LOWER(Flights!$F$11),AND(LEFT(LOWER(TRIM(Z261)),2)="mh",(LEN(BN261)-LEN(SUBSTITUTE(BN261,"a","")))&lt;=2))),NOT(ISNUMBER(MATCH(LEFT(BN261,255),{"0000a","000a","00a","0000aa","000aa","00.00.0000","00/00/0000","00-00-0000","0000-00-00","00.00.00","00/00/00","00-00-00","0.00.0000","0/00/0000","0-00-0000"},0))),OR(AND((LEN(BN261)-LEN(SUBSTITUTE(BN261,"a","")))&gt;=1,(LEN(BN261)-LEN(SUBSTITUTE(BN261,"0","")))&gt;=2,SUMPRODUCT(--ISNUMBER(SEARCH({"a0","a-0","a_0","a/0","a.0","a#0","0a","0-a","0_a","0/a"},BN261)))&gt;0),AND((LEN(BN261)-LEN(SUBSTITUTE(BN261,"a","")))=0,(LEN(BN261)-LEN(SUBSTITUTE(BN261,"0","")))&gt;=5)))),1,0),0)</f>
        <v>0</v>
      </c>
    </row>
    <row r="262" customFormat="false" ht="39.75" hidden="false" customHeight="true" outlineLevel="0" collapsed="false">
      <c r="A262" s="57" t="s">
        <v>833</v>
      </c>
      <c r="B262" s="57" t="s">
        <v>238</v>
      </c>
      <c r="C262" s="57" t="str">
        <f aca="false">Flights!$F$12</f>
        <v>MH0752</v>
      </c>
      <c r="D262" s="58" t="n">
        <f aca="false">Flights!$D$12</f>
        <v>46305</v>
      </c>
      <c r="E262" s="57" t="str">
        <f aca="false">Flights!$G$12&amp;"-"&amp;Flights!$H$12</f>
        <v>KUL-HAN</v>
      </c>
      <c r="F262" s="57" t="str">
        <f aca="false">Flights!$K$12</f>
        <v>EY</v>
      </c>
      <c r="G262" s="57" t="s">
        <v>81</v>
      </c>
      <c r="H262" s="57" t="s">
        <v>378</v>
      </c>
      <c r="I262" s="57" t="s">
        <v>379</v>
      </c>
      <c r="J262" s="57" t="s">
        <v>380</v>
      </c>
      <c r="K262" s="67" t="s">
        <v>381</v>
      </c>
      <c r="L262" s="67" t="s">
        <v>382</v>
      </c>
      <c r="M262" s="67"/>
      <c r="N262" s="67" t="s">
        <v>383</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60"/>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open",IF(AND(NOT(OR(LEN(AZ262)&lt;15,ISNUMBER(MATCH(AZ262,L_Placeholder,0)))),BK262=0,NOT(OR(LEN(AU262)&lt;2,ISNUMBER(MATCH(AU262,L_Placeholder,0)))),NOT(OR(LEN(AX262)&lt;2,ISNUMBER(MATCH(AX262,L_Placeholder,0)))),TRIM(AE262)&lt;&gt;TRIM(T262)),"N/A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missing",IF(OR(OR(LEN(AU262)&lt;2,ISNUMBER(MATCH(AU262,L_Placeholder,0))),BR262&lt;3),"INVALID – PIC missing or not a named person (a role such as QA / CSM is not a name)",IF(OR(LEN(AV262)&lt;2,ISNUMBER(MATCH(AV262,L_Placeholder,0))),"INVALID – result / assessment missing",IF(OR(OR(LEN(AW262)&lt;3,ISNUMBER(MATCH(AW262,L_Placeholder,0))),SUMPRODUCT(--ISNUMBER(SEARCH(" "&amp;L_EvidencePhrase&amp;" ",BD262)))&gt;0,BI262=1),"INVALID – evidence missing, placeholder or not yet on file",IF(ISNA(MATCH(TRIM(S262),L_EvidenceType,0)),"INVALID – choose the evidence type from the list (column S)",IF(BL262=0,"INVALID – evidence ID must be the record's ID only (e.g. SF-2210, IMG_2231, 1045521), or a link / path for links",IF(OR(OR(LEN(AX262)&lt;2,ISNUMBER(MATCH(AX262,L_Placeholder,0))),BS262&lt;3),"INVALID – verifier missing or not a named person (a role such as QA / CSM is not a name)",IF(OR(AX262=AU262,AND(LEN(AU262)&gt;=4,ISNUMBER(SEARCH(AU262,AX262))),AND(LEN(AX262)&gt;=4,ISNUMBER(SEARCH(AX262,AU262)))),"INVALID – verifier must be a different, named person (not the PIC or a role)",IF(BH262=1,"INVALID – result not yet available (awaiting / TBC)",IF(BV262=1,"INVALID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future",IF(AND(ISNUMBER(BY262),AG262&lt;BY262),IF(H262="Physical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t="n">
        <f aca="false">IF(ISNA(MATCH(TRIM(S262),L_EvidenceType,0)),0,BZ262)</f>
        <v>0</v>
      </c>
      <c r="BM262" s="61" t="str">
        <f aca="false">SUBSTITUTE(SUBSTITUTE(SUBSTITUTE(SUBSTITUTE(SUBSTITUTE(SUBSTITUTE(SUBSTITUTE(SUBSTITUTE(SUBSTITUTE(LOWER(Z262&amp;""),"1","0"),"2","0"),"3","0"),"4","0"),"5","0"),"6","0"),"7","0"),"8","0"),"9","0")</f>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262,"jan",""),"feb",""),"mar",""),"apr",""),"may",""),"jun",""),"jul",""),"aug",""),"sep",""),"oct",""),"nov",""),"dec",""),"hrs",""),"hr",""),"lt",""),"utc",""),"am",""),"pm",""),"rev",""),"ver",""),"b","a"),"c","a"),"d","a"),"e","a"),"f","a"),"g","a"),"h","a"),"i","a"),"j","a"),"k","a"),"l","a"),"m","a"),"n","a"),"o","a"),"p","a"),"q","a"),"r","a"),"s","a"),"t","a"),"u","a"),"v","a"),"w","a"),"x","a"),"y","a"),"z","a")</f>
        <v/>
      </c>
      <c r="BO262" s="61" t="str">
        <f aca="false">SUBSTITUTE(SUBSTITUTE(SUBSTITUTE(SUBSTITUTE(SUBSTITUTE(SUBSTITUTE(SUBSTITUTE(SUBSTITUTE(SUBSTITUTE(LOWER(W262&amp;""),"1","0"),"2","0"),"3","0"),"4","0"),"5","0"),"6","0"),"7","0"),"8","0"),"9","0")</f>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c>
      <c r="BQ262" s="61" t="n">
        <f aca="false">IFERROR(IF(AND(ISERROR(SEARCH(" mh"," "&amp;LOWER(W262))),ISNA(MATCH(LEFT(TRIM(BP262),255),{"0000a","000a","00a","0000aa","000aa","00.00.0000","00/00/0000","00-00-0000","0000-00-00","00.00.00","00/00/00","00-00-00","0.00.0000","0/00/0000","0-00-0000"},0)),OR(SUMPRODUCT(--ISNUMBER(SEARCH({"a0","a-0","a_0","a/0","a.0","a#0","0a","0-a","0_a","0/a"},BP262)))&gt;0,ISNUMBER(SEARCH("000000",BP262)))),1,0),0)</f>
        <v>0</v>
      </c>
      <c r="BR2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262,"supervisor",""),"inspector",""),"controller",""),"executive",""),"catering",""),"manager",""),"officer",""),"caterer",""),"station",""),"captain",""),"verified",""),"verifier",""),"checked",""),"senior",""),"leader",""),"cabin",""),"staff",""),"crew",""),"team",""),"duty",""),"lead",""),"head",""),"chef",""),"pasb",""),"mcat",""),"magcs",""),"qaqc",""),"ccic",""),"cic",""),"csm",""),"ops",""),"pic",""),"self",""),"qa",""),"qc",""),"by",""),"sr",""))</f>
        <v>0</v>
      </c>
      <c r="BS2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262,"supervisor",""),"inspector",""),"controller",""),"executive",""),"catering",""),"manager",""),"officer",""),"caterer",""),"station",""),"captain",""),"verified",""),"verifier",""),"checked",""),"senior",""),"leader",""),"cabin",""),"staff",""),"crew",""),"team",""),"duty",""),"lead",""),"head",""),"chef",""),"pasb",""),"mcat",""),"magcs",""),"qaqc",""),"ccic",""),"cic",""),"csm",""),"ops",""),"pic",""),"self",""),"qa",""),"qc",""),"by",""),"sr",""))</f>
        <v>0</v>
      </c>
      <c r="BT262" s="61"/>
      <c r="BU262" s="61"/>
      <c r="BV262" s="61" t="n">
        <f aca="false">0</f>
        <v>0</v>
      </c>
      <c r="BW262" s="61"/>
      <c r="BX262" s="61"/>
      <c r="BY262" s="62" t="n">
        <f aca="false">Q262-T7EarlyD*24/24</f>
        <v>46284.0659722222</v>
      </c>
      <c r="BZ262" s="61" t="n">
        <f aca="false">IFERROR(IF(IF(TRIM(S262)="Link / file path",AND(LEN(TRIM(Z262))&gt;=5,SUMPRODUCT(--ISNUMBER(SEARCH({"http","www.","\\",":\",".pdf",".jpg",".jpeg",".png",".heic",".xls",".doc",".msg",".eml",".ppt",".txt",".zip"},Z262)))&gt;0),AND(ISERROR(FIND(" ",TRIM(Z262))),NOT(OR(LOWER(TRIM(Z262))=LOWER(Flights!$F$12),AND(LEFT(LOWER(TRIM(Z262)),2)="mh",(LEN(BN262)-LEN(SUBSTITUTE(BN262,"a","")))&lt;=2))),NOT(ISNUMBER(MATCH(LEFT(BN262,255),{"0000a","000a","00a","0000aa","000aa","00.00.0000","00/00/0000","00-00-0000","0000-00-00","00.00.00","00/00/00","00-00-00","0.00.0000","0/00/0000","0-00-0000"},0))),OR(AND((LEN(BN262)-LEN(SUBSTITUTE(BN262,"a","")))&gt;=1,(LEN(BN262)-LEN(SUBSTITUTE(BN262,"0","")))&gt;=2,SUMPRODUCT(--ISNUMBER(SEARCH({"a0","a-0","a_0","a/0","a.0","a#0","0a","0-a","0_a","0/a"},BN262)))&gt;0),AND((LEN(BN262)-LEN(SUBSTITUTE(BN262,"a","")))=0,(LEN(BN262)-LEN(SUBSTITUTE(BN262,"0","")))&gt;=5)))),1,0),0)</f>
        <v>0</v>
      </c>
    </row>
    <row r="263" customFormat="false" ht="39.75" hidden="false" customHeight="true" outlineLevel="0" collapsed="false">
      <c r="A263" s="57" t="s">
        <v>834</v>
      </c>
      <c r="B263" s="57" t="s">
        <v>238</v>
      </c>
      <c r="C263" s="57" t="str">
        <f aca="false">Flights!$F$12</f>
        <v>MH0752</v>
      </c>
      <c r="D263" s="58" t="n">
        <f aca="false">Flights!$D$12</f>
        <v>46305</v>
      </c>
      <c r="E263" s="57" t="str">
        <f aca="false">Flights!$G$12&amp;"-"&amp;Flights!$H$12</f>
        <v>KUL-HAN</v>
      </c>
      <c r="F263" s="57" t="str">
        <f aca="false">Flights!$K$12</f>
        <v>EY</v>
      </c>
      <c r="G263" s="57" t="s">
        <v>81</v>
      </c>
      <c r="H263" s="57" t="s">
        <v>378</v>
      </c>
      <c r="I263" s="57" t="s">
        <v>385</v>
      </c>
      <c r="J263" s="57" t="s">
        <v>386</v>
      </c>
      <c r="K263" s="67" t="s">
        <v>387</v>
      </c>
      <c r="L263" s="67" t="s">
        <v>382</v>
      </c>
      <c r="M263" s="67"/>
      <c r="N263" s="67" t="s">
        <v>383</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60"/>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open",IF(AND(NOT(OR(LEN(AZ263)&lt;15,ISNUMBER(MATCH(AZ263,L_Placeholder,0)))),BK263=0,NOT(OR(LEN(AU263)&lt;2,ISNUMBER(MATCH(AU263,L_Placeholder,0)))),NOT(OR(LEN(AX263)&lt;2,ISNUMBER(MATCH(AX263,L_Placeholder,0)))),TRIM(AE263)&lt;&gt;TRIM(T263)),"N/A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missing",IF(OR(OR(LEN(AU263)&lt;2,ISNUMBER(MATCH(AU263,L_Placeholder,0))),BR263&lt;3),"INVALID – PIC missing or not a named person (a role such as QA / CSM is not a name)",IF(OR(LEN(AV263)&lt;2,ISNUMBER(MATCH(AV263,L_Placeholder,0))),"INVALID – result / assessment missing",IF(OR(OR(LEN(AW263)&lt;3,ISNUMBER(MATCH(AW263,L_Placeholder,0))),SUMPRODUCT(--ISNUMBER(SEARCH(" "&amp;L_EvidencePhrase&amp;" ",BD263)))&gt;0,BI263=1),"INVALID – evidence missing, placeholder or not yet on file",IF(ISNA(MATCH(TRIM(S263),L_EvidenceType,0)),"INVALID – choose the evidence type from the list (column S)",IF(BL263=0,"INVALID – evidence ID must be the record's ID only (e.g. SF-2210, IMG_2231, 1045521), or a link / path for links",IF(OR(OR(LEN(AX263)&lt;2,ISNUMBER(MATCH(AX263,L_Placeholder,0))),BS263&lt;3),"INVALID – verifier missing or not a named person (a role such as QA / CSM is not a name)",IF(OR(AX263=AU263,AND(LEN(AU263)&gt;=4,ISNUMBER(SEARCH(AU263,AX263))),AND(LEN(AX263)&gt;=4,ISNUMBER(SEARCH(AX263,AU263)))),"INVALID – verifier must be a different, named person (not the PIC or a role)",IF(BH263=1,"INVALID – result not yet available (awaiting / TBC)",IF(BV263=1,"INVALID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future",IF(AND(ISNUMBER(BY263),AG263&lt;BY263),IF(H263="Physical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t="n">
        <f aca="false">IF(ISNA(MATCH(TRIM(S263),L_EvidenceType,0)),0,BZ263)</f>
        <v>0</v>
      </c>
      <c r="BM263" s="61" t="str">
        <f aca="false">SUBSTITUTE(SUBSTITUTE(SUBSTITUTE(SUBSTITUTE(SUBSTITUTE(SUBSTITUTE(SUBSTITUTE(SUBSTITUTE(SUBSTITUTE(LOWER(Z263&amp;""),"1","0"),"2","0"),"3","0"),"4","0"),"5","0"),"6","0"),"7","0"),"8","0"),"9","0")</f>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263,"jan",""),"feb",""),"mar",""),"apr",""),"may",""),"jun",""),"jul",""),"aug",""),"sep",""),"oct",""),"nov",""),"dec",""),"hrs",""),"hr",""),"lt",""),"utc",""),"am",""),"pm",""),"rev",""),"ver",""),"b","a"),"c","a"),"d","a"),"e","a"),"f","a"),"g","a"),"h","a"),"i","a"),"j","a"),"k","a"),"l","a"),"m","a"),"n","a"),"o","a"),"p","a"),"q","a"),"r","a"),"s","a"),"t","a"),"u","a"),"v","a"),"w","a"),"x","a"),"y","a"),"z","a")</f>
        <v/>
      </c>
      <c r="BO263" s="61" t="str">
        <f aca="false">SUBSTITUTE(SUBSTITUTE(SUBSTITUTE(SUBSTITUTE(SUBSTITUTE(SUBSTITUTE(SUBSTITUTE(SUBSTITUTE(SUBSTITUTE(LOWER(W263&amp;""),"1","0"),"2","0"),"3","0"),"4","0"),"5","0"),"6","0"),"7","0"),"8","0"),"9","0")</f>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c>
      <c r="BQ263" s="61" t="n">
        <f aca="false">IFERROR(IF(AND(ISERROR(SEARCH(" mh"," "&amp;LOWER(W263))),ISNA(MATCH(LEFT(TRIM(BP263),255),{"0000a","000a","00a","0000aa","000aa","00.00.0000","00/00/0000","00-00-0000","0000-00-00","00.00.00","00/00/00","00-00-00","0.00.0000","0/00/0000","0-00-0000"},0)),OR(SUMPRODUCT(--ISNUMBER(SEARCH({"a0","a-0","a_0","a/0","a.0","a#0","0a","0-a","0_a","0/a"},BP263)))&gt;0,ISNUMBER(SEARCH("000000",BP263)))),1,0),0)</f>
        <v>0</v>
      </c>
      <c r="BR2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263,"supervisor",""),"inspector",""),"controller",""),"executive",""),"catering",""),"manager",""),"officer",""),"caterer",""),"station",""),"captain",""),"verified",""),"verifier",""),"checked",""),"senior",""),"leader",""),"cabin",""),"staff",""),"crew",""),"team",""),"duty",""),"lead",""),"head",""),"chef",""),"pasb",""),"mcat",""),"magcs",""),"qaqc",""),"ccic",""),"cic",""),"csm",""),"ops",""),"pic",""),"self",""),"qa",""),"qc",""),"by",""),"sr",""))</f>
        <v>0</v>
      </c>
      <c r="BS2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263,"supervisor",""),"inspector",""),"controller",""),"executive",""),"catering",""),"manager",""),"officer",""),"caterer",""),"station",""),"captain",""),"verified",""),"verifier",""),"checked",""),"senior",""),"leader",""),"cabin",""),"staff",""),"crew",""),"team",""),"duty",""),"lead",""),"head",""),"chef",""),"pasb",""),"mcat",""),"magcs",""),"qaqc",""),"ccic",""),"cic",""),"csm",""),"ops",""),"pic",""),"self",""),"qa",""),"qc",""),"by",""),"sr",""))</f>
        <v>0</v>
      </c>
      <c r="BT263" s="61"/>
      <c r="BU263" s="61"/>
      <c r="BV263" s="61" t="n">
        <f aca="false">0</f>
        <v>0</v>
      </c>
      <c r="BW263" s="61"/>
      <c r="BX263" s="61"/>
      <c r="BY263" s="62" t="n">
        <f aca="false">Q263-T7EarlyD*24/24</f>
        <v>46284.0659722222</v>
      </c>
      <c r="BZ263" s="61" t="n">
        <f aca="false">IFERROR(IF(IF(TRIM(S263)="Link / file path",AND(LEN(TRIM(Z263))&gt;=5,SUMPRODUCT(--ISNUMBER(SEARCH({"http","www.","\\",":\",".pdf",".jpg",".jpeg",".png",".heic",".xls",".doc",".msg",".eml",".ppt",".txt",".zip"},Z263)))&gt;0),AND(ISERROR(FIND(" ",TRIM(Z263))),NOT(OR(LOWER(TRIM(Z263))=LOWER(Flights!$F$12),AND(LEFT(LOWER(TRIM(Z263)),2)="mh",(LEN(BN263)-LEN(SUBSTITUTE(BN263,"a","")))&lt;=2))),NOT(ISNUMBER(MATCH(LEFT(BN263,255),{"0000a","000a","00a","0000aa","000aa","00.00.0000","00/00/0000","00-00-0000","0000-00-00","00.00.00","00/00/00","00-00-00","0.00.0000","0/00/0000","0-00-0000"},0))),OR(AND((LEN(BN263)-LEN(SUBSTITUTE(BN263,"a","")))&gt;=1,(LEN(BN263)-LEN(SUBSTITUTE(BN263,"0","")))&gt;=2,SUMPRODUCT(--ISNUMBER(SEARCH({"a0","a-0","a_0","a/0","a.0","a#0","0a","0-a","0_a","0/a"},BN263)))&gt;0),AND((LEN(BN263)-LEN(SUBSTITUTE(BN263,"a","")))=0,(LEN(BN263)-LEN(SUBSTITUTE(BN263,"0","")))&gt;=5)))),1,0),0)</f>
        <v>0</v>
      </c>
    </row>
    <row r="264" customFormat="false" ht="41.25" hidden="false" customHeight="true" outlineLevel="0" collapsed="false">
      <c r="A264" s="57" t="s">
        <v>835</v>
      </c>
      <c r="B264" s="57" t="s">
        <v>238</v>
      </c>
      <c r="C264" s="57" t="str">
        <f aca="false">Flights!$F$12</f>
        <v>MH0752</v>
      </c>
      <c r="D264" s="58" t="n">
        <f aca="false">Flights!$D$12</f>
        <v>46305</v>
      </c>
      <c r="E264" s="57" t="str">
        <f aca="false">Flights!$G$12&amp;"-"&amp;Flights!$H$12</f>
        <v>KUL-HAN</v>
      </c>
      <c r="F264" s="57" t="str">
        <f aca="false">Flights!$K$12</f>
        <v>EY</v>
      </c>
      <c r="G264" s="57" t="s">
        <v>81</v>
      </c>
      <c r="H264" s="57" t="s">
        <v>378</v>
      </c>
      <c r="I264" s="57" t="s">
        <v>389</v>
      </c>
      <c r="J264" s="57" t="s">
        <v>390</v>
      </c>
      <c r="K264" s="67" t="s">
        <v>391</v>
      </c>
      <c r="L264" s="67" t="s">
        <v>382</v>
      </c>
      <c r="M264" s="67"/>
      <c r="N264" s="67" t="str">
        <f aca="false">IF(TRIM(Flights!$L$12)="A339","Required","N/A – rule")</f>
        <v>N/A – rule</v>
      </c>
      <c r="O264" s="67" t="s">
        <v>392</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60"/>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open",IF(AND(NOT(OR(LEN(AZ264)&lt;15,ISNUMBER(MATCH(AZ264,L_Placeholder,0)))),BK264=0,NOT(OR(LEN(AU264)&lt;2,ISNUMBER(MATCH(AU264,L_Placeholder,0)))),NOT(OR(LEN(AX264)&lt;2,ISNUMBER(MATCH(AX264,L_Placeholder,0)))),TRIM(AE264)&lt;&gt;TRIM(T264)),"N/A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missing",IF(OR(OR(LEN(AU264)&lt;2,ISNUMBER(MATCH(AU264,L_Placeholder,0))),BR264&lt;3),"INVALID – PIC missing or not a named person (a role such as QA / CSM is not a name)",IF(OR(LEN(AV264)&lt;2,ISNUMBER(MATCH(AV264,L_Placeholder,0))),"INVALID – result / assessment missing",IF(OR(OR(LEN(AW264)&lt;3,ISNUMBER(MATCH(AW264,L_Placeholder,0))),SUMPRODUCT(--ISNUMBER(SEARCH(" "&amp;L_EvidencePhrase&amp;" ",BD264)))&gt;0,BI264=1),"INVALID – evidence missing, placeholder or not yet on file",IF(ISNA(MATCH(TRIM(S264),L_EvidenceType,0)),"INVALID – choose the evidence type from the list (column S)",IF(BL264=0,"INVALID – evidence ID must be the record's ID only (e.g. SF-2210, IMG_2231, 1045521), or a link / path for links",IF(OR(OR(LEN(AX264)&lt;2,ISNUMBER(MATCH(AX264,L_Placeholder,0))),BS264&lt;3),"INVALID – verifier missing or not a named person (a role such as QA / CSM is not a name)",IF(OR(AX264=AU264,AND(LEN(AU264)&gt;=4,ISNUMBER(SEARCH(AU264,AX264))),AND(LEN(AX264)&gt;=4,ISNUMBER(SEARCH(AX264,AU264)))),"INVALID – verifier must be a different, named person (not the PIC or a role)",IF(BH264=1,"INVALID – result not yet available (awaiting / TBC)",IF(BV264=1,"INVALID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future",IF(AND(ISNUMBER(BY264),AG264&lt;BY264),IF(H264="Physical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t="n">
        <f aca="false">IF(ISNA(MATCH(TRIM(S264),L_EvidenceType,0)),0,BZ264)</f>
        <v>0</v>
      </c>
      <c r="BM264" s="61" t="str">
        <f aca="false">SUBSTITUTE(SUBSTITUTE(SUBSTITUTE(SUBSTITUTE(SUBSTITUTE(SUBSTITUTE(SUBSTITUTE(SUBSTITUTE(SUBSTITUTE(LOWER(Z264&amp;""),"1","0"),"2","0"),"3","0"),"4","0"),"5","0"),"6","0"),"7","0"),"8","0"),"9","0")</f>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264,"jan",""),"feb",""),"mar",""),"apr",""),"may",""),"jun",""),"jul",""),"aug",""),"sep",""),"oct",""),"nov",""),"dec",""),"hrs",""),"hr",""),"lt",""),"utc",""),"am",""),"pm",""),"rev",""),"ver",""),"b","a"),"c","a"),"d","a"),"e","a"),"f","a"),"g","a"),"h","a"),"i","a"),"j","a"),"k","a"),"l","a"),"m","a"),"n","a"),"o","a"),"p","a"),"q","a"),"r","a"),"s","a"),"t","a"),"u","a"),"v","a"),"w","a"),"x","a"),"y","a"),"z","a")</f>
        <v/>
      </c>
      <c r="BO264" s="61" t="str">
        <f aca="false">SUBSTITUTE(SUBSTITUTE(SUBSTITUTE(SUBSTITUTE(SUBSTITUTE(SUBSTITUTE(SUBSTITUTE(SUBSTITUTE(SUBSTITUTE(LOWER(W264&amp;""),"1","0"),"2","0"),"3","0"),"4","0"),"5","0"),"6","0"),"7","0"),"8","0"),"9","0")</f>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c>
      <c r="BQ264" s="61" t="n">
        <f aca="false">IFERROR(IF(AND(ISERROR(SEARCH(" mh"," "&amp;LOWER(W264))),ISNA(MATCH(LEFT(TRIM(BP264),255),{"0000a","000a","00a","0000aa","000aa","00.00.0000","00/00/0000","00-00-0000","0000-00-00","00.00.00","00/00/00","00-00-00","0.00.0000","0/00/0000","0-00-0000"},0)),OR(SUMPRODUCT(--ISNUMBER(SEARCH({"a0","a-0","a_0","a/0","a.0","a#0","0a","0-a","0_a","0/a"},BP264)))&gt;0,ISNUMBER(SEARCH("000000",BP264)))),1,0),0)</f>
        <v>0</v>
      </c>
      <c r="BR2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264,"supervisor",""),"inspector",""),"controller",""),"executive",""),"catering",""),"manager",""),"officer",""),"caterer",""),"station",""),"captain",""),"verified",""),"verifier",""),"checked",""),"senior",""),"leader",""),"cabin",""),"staff",""),"crew",""),"team",""),"duty",""),"lead",""),"head",""),"chef",""),"pasb",""),"mcat",""),"magcs",""),"qaqc",""),"ccic",""),"cic",""),"csm",""),"ops",""),"pic",""),"self",""),"qa",""),"qc",""),"by",""),"sr",""))</f>
        <v>0</v>
      </c>
      <c r="BS2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264,"supervisor",""),"inspector",""),"controller",""),"executive",""),"catering",""),"manager",""),"officer",""),"caterer",""),"station",""),"captain",""),"verified",""),"verifier",""),"checked",""),"senior",""),"leader",""),"cabin",""),"staff",""),"crew",""),"team",""),"duty",""),"lead",""),"head",""),"chef",""),"pasb",""),"mcat",""),"magcs",""),"qaqc",""),"ccic",""),"cic",""),"csm",""),"ops",""),"pic",""),"self",""),"qa",""),"qc",""),"by",""),"sr",""))</f>
        <v>0</v>
      </c>
      <c r="BT264" s="61"/>
      <c r="BU264" s="61"/>
      <c r="BV264" s="61" t="n">
        <f aca="false">0</f>
        <v>0</v>
      </c>
      <c r="BW264" s="61"/>
      <c r="BX264" s="61"/>
      <c r="BY264" s="62" t="n">
        <f aca="false">Q264-T7EarlyD*24/24</f>
        <v>46284.0659722222</v>
      </c>
      <c r="BZ264" s="61" t="n">
        <f aca="false">IFERROR(IF(IF(TRIM(S264)="Link / file path",AND(LEN(TRIM(Z264))&gt;=5,SUMPRODUCT(--ISNUMBER(SEARCH({"http","www.","\\",":\",".pdf",".jpg",".jpeg",".png",".heic",".xls",".doc",".msg",".eml",".ppt",".txt",".zip"},Z264)))&gt;0),AND(ISERROR(FIND(" ",TRIM(Z264))),NOT(OR(LOWER(TRIM(Z264))=LOWER(Flights!$F$12),AND(LEFT(LOWER(TRIM(Z264)),2)="mh",(LEN(BN264)-LEN(SUBSTITUTE(BN264,"a","")))&lt;=2))),NOT(ISNUMBER(MATCH(LEFT(BN264,255),{"0000a","000a","00a","0000aa","000aa","00.00.0000","00/00/0000","00-00-0000","0000-00-00","00.00.00","00/00/00","00-00-00","0.00.0000","0/00/0000","0-00-0000"},0))),OR(AND((LEN(BN264)-LEN(SUBSTITUTE(BN264,"a","")))&gt;=1,(LEN(BN264)-LEN(SUBSTITUTE(BN264,"0","")))&gt;=2,SUMPRODUCT(--ISNUMBER(SEARCH({"a0","a-0","a_0","a/0","a.0","a#0","0a","0-a","0_a","0/a"},BN264)))&gt;0),AND((LEN(BN264)-LEN(SUBSTITUTE(BN264,"a","")))=0,(LEN(BN264)-LEN(SUBSTITUTE(BN264,"0","")))&gt;=5)))),1,0),0)</f>
        <v>0</v>
      </c>
    </row>
    <row r="265" customFormat="false" ht="39.75" hidden="false" customHeight="true" outlineLevel="0" collapsed="false">
      <c r="A265" s="57" t="s">
        <v>836</v>
      </c>
      <c r="B265" s="57" t="s">
        <v>238</v>
      </c>
      <c r="C265" s="57" t="str">
        <f aca="false">Flights!$F$12</f>
        <v>MH0752</v>
      </c>
      <c r="D265" s="58" t="n">
        <f aca="false">Flights!$D$12</f>
        <v>46305</v>
      </c>
      <c r="E265" s="57" t="str">
        <f aca="false">Flights!$G$12&amp;"-"&amp;Flights!$H$12</f>
        <v>KUL-HAN</v>
      </c>
      <c r="F265" s="57" t="str">
        <f aca="false">Flights!$K$12</f>
        <v>EY</v>
      </c>
      <c r="G265" s="57" t="s">
        <v>81</v>
      </c>
      <c r="H265" s="57" t="s">
        <v>378</v>
      </c>
      <c r="I265" s="57" t="s">
        <v>394</v>
      </c>
      <c r="J265" s="57" t="s">
        <v>395</v>
      </c>
      <c r="K265" s="67" t="s">
        <v>396</v>
      </c>
      <c r="L265" s="67" t="s">
        <v>382</v>
      </c>
      <c r="M265" s="67"/>
      <c r="N265" s="67" t="s">
        <v>383</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60"/>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open",IF(AND(NOT(OR(LEN(AZ265)&lt;15,ISNUMBER(MATCH(AZ265,L_Placeholder,0)))),BK265=0,NOT(OR(LEN(AU265)&lt;2,ISNUMBER(MATCH(AU265,L_Placeholder,0)))),NOT(OR(LEN(AX265)&lt;2,ISNUMBER(MATCH(AX265,L_Placeholder,0)))),TRIM(AE265)&lt;&gt;TRIM(T265)),"N/A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missing",IF(OR(OR(LEN(AU265)&lt;2,ISNUMBER(MATCH(AU265,L_Placeholder,0))),BR265&lt;3),"INVALID – PIC missing or not a named person (a role such as QA / CSM is not a name)",IF(OR(LEN(AV265)&lt;2,ISNUMBER(MATCH(AV265,L_Placeholder,0))),"INVALID – result / assessment missing",IF(OR(OR(LEN(AW265)&lt;3,ISNUMBER(MATCH(AW265,L_Placeholder,0))),SUMPRODUCT(--ISNUMBER(SEARCH(" "&amp;L_EvidencePhrase&amp;" ",BD265)))&gt;0,BI265=1),"INVALID – evidence missing, placeholder or not yet on file",IF(ISNA(MATCH(TRIM(S265),L_EvidenceType,0)),"INVALID – choose the evidence type from the list (column S)",IF(BL265=0,"INVALID – evidence ID must be the record's ID only (e.g. SF-2210, IMG_2231, 1045521), or a link / path for links",IF(OR(OR(LEN(AX265)&lt;2,ISNUMBER(MATCH(AX265,L_Placeholder,0))),BS265&lt;3),"INVALID – verifier missing or not a named person (a role such as QA / CSM is not a name)",IF(OR(AX265=AU265,AND(LEN(AU265)&gt;=4,ISNUMBER(SEARCH(AU265,AX265))),AND(LEN(AX265)&gt;=4,ISNUMBER(SEARCH(AX265,AU265)))),"INVALID – verifier must be a different, named person (not the PIC or a role)",IF(BH265=1,"INVALID – result not yet available (awaiting / TBC)",IF(BV265=1,"INVALID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future",IF(AND(ISNUMBER(BY265),AG265&lt;BY265),IF(H265="Physical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t="n">
        <f aca="false">IF(ISNA(MATCH(TRIM(S265),L_EvidenceType,0)),0,BZ265)</f>
        <v>0</v>
      </c>
      <c r="BM265" s="61" t="str">
        <f aca="false">SUBSTITUTE(SUBSTITUTE(SUBSTITUTE(SUBSTITUTE(SUBSTITUTE(SUBSTITUTE(SUBSTITUTE(SUBSTITUTE(SUBSTITUTE(LOWER(Z265&amp;""),"1","0"),"2","0"),"3","0"),"4","0"),"5","0"),"6","0"),"7","0"),"8","0"),"9","0")</f>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265,"jan",""),"feb",""),"mar",""),"apr",""),"may",""),"jun",""),"jul",""),"aug",""),"sep",""),"oct",""),"nov",""),"dec",""),"hrs",""),"hr",""),"lt",""),"utc",""),"am",""),"pm",""),"rev",""),"ver",""),"b","a"),"c","a"),"d","a"),"e","a"),"f","a"),"g","a"),"h","a"),"i","a"),"j","a"),"k","a"),"l","a"),"m","a"),"n","a"),"o","a"),"p","a"),"q","a"),"r","a"),"s","a"),"t","a"),"u","a"),"v","a"),"w","a"),"x","a"),"y","a"),"z","a")</f>
        <v/>
      </c>
      <c r="BO265" s="61" t="str">
        <f aca="false">SUBSTITUTE(SUBSTITUTE(SUBSTITUTE(SUBSTITUTE(SUBSTITUTE(SUBSTITUTE(SUBSTITUTE(SUBSTITUTE(SUBSTITUTE(LOWER(W265&amp;""),"1","0"),"2","0"),"3","0"),"4","0"),"5","0"),"6","0"),"7","0"),"8","0"),"9","0")</f>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c>
      <c r="BQ265" s="61" t="n">
        <f aca="false">IFERROR(IF(AND(ISERROR(SEARCH(" mh"," "&amp;LOWER(W265))),ISNA(MATCH(LEFT(TRIM(BP265),255),{"0000a","000a","00a","0000aa","000aa","00.00.0000","00/00/0000","00-00-0000","0000-00-00","00.00.00","00/00/00","00-00-00","0.00.0000","0/00/0000","0-00-0000"},0)),OR(SUMPRODUCT(--ISNUMBER(SEARCH({"a0","a-0","a_0","a/0","a.0","a#0","0a","0-a","0_a","0/a"},BP265)))&gt;0,ISNUMBER(SEARCH("000000",BP265)))),1,0),0)</f>
        <v>0</v>
      </c>
      <c r="BR2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265,"supervisor",""),"inspector",""),"controller",""),"executive",""),"catering",""),"manager",""),"officer",""),"caterer",""),"station",""),"captain",""),"verified",""),"verifier",""),"checked",""),"senior",""),"leader",""),"cabin",""),"staff",""),"crew",""),"team",""),"duty",""),"lead",""),"head",""),"chef",""),"pasb",""),"mcat",""),"magcs",""),"qaqc",""),"ccic",""),"cic",""),"csm",""),"ops",""),"pic",""),"self",""),"qa",""),"qc",""),"by",""),"sr",""))</f>
        <v>0</v>
      </c>
      <c r="BS2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265,"supervisor",""),"inspector",""),"controller",""),"executive",""),"catering",""),"manager",""),"officer",""),"caterer",""),"station",""),"captain",""),"verified",""),"verifier",""),"checked",""),"senior",""),"leader",""),"cabin",""),"staff",""),"crew",""),"team",""),"duty",""),"lead",""),"head",""),"chef",""),"pasb",""),"mcat",""),"magcs",""),"qaqc",""),"ccic",""),"cic",""),"csm",""),"ops",""),"pic",""),"self",""),"qa",""),"qc",""),"by",""),"sr",""))</f>
        <v>0</v>
      </c>
      <c r="BT265" s="61"/>
      <c r="BU265" s="61"/>
      <c r="BV265" s="61" t="n">
        <f aca="false">0</f>
        <v>0</v>
      </c>
      <c r="BW265" s="61"/>
      <c r="BX265" s="61"/>
      <c r="BY265" s="62" t="n">
        <f aca="false">Q265-T7EarlyD*24/24</f>
        <v>46284.0659722222</v>
      </c>
      <c r="BZ265" s="61" t="n">
        <f aca="false">IFERROR(IF(IF(TRIM(S265)="Link / file path",AND(LEN(TRIM(Z265))&gt;=5,SUMPRODUCT(--ISNUMBER(SEARCH({"http","www.","\\",":\",".pdf",".jpg",".jpeg",".png",".heic",".xls",".doc",".msg",".eml",".ppt",".txt",".zip"},Z265)))&gt;0),AND(ISERROR(FIND(" ",TRIM(Z265))),NOT(OR(LOWER(TRIM(Z265))=LOWER(Flights!$F$12),AND(LEFT(LOWER(TRIM(Z265)),2)="mh",(LEN(BN265)-LEN(SUBSTITUTE(BN265,"a","")))&lt;=2))),NOT(ISNUMBER(MATCH(LEFT(BN265,255),{"0000a","000a","00a","0000aa","000aa","00.00.0000","00/00/0000","00-00-0000","0000-00-00","00.00.00","00/00/00","00-00-00","0.00.0000","0/00/0000","0-00-0000"},0))),OR(AND((LEN(BN265)-LEN(SUBSTITUTE(BN265,"a","")))&gt;=1,(LEN(BN265)-LEN(SUBSTITUTE(BN265,"0","")))&gt;=2,SUMPRODUCT(--ISNUMBER(SEARCH({"a0","a-0","a_0","a/0","a.0","a#0","0a","0-a","0_a","0/a"},BN265)))&gt;0),AND((LEN(BN265)-LEN(SUBSTITUTE(BN265,"a","")))=0,(LEN(BN265)-LEN(SUBSTITUTE(BN265,"0","")))&gt;=5)))),1,0),0)</f>
        <v>0</v>
      </c>
    </row>
    <row r="266" customFormat="false" ht="39.75" hidden="false" customHeight="true" outlineLevel="0" collapsed="false">
      <c r="A266" s="57" t="s">
        <v>837</v>
      </c>
      <c r="B266" s="57" t="s">
        <v>238</v>
      </c>
      <c r="C266" s="57" t="str">
        <f aca="false">Flights!$F$12</f>
        <v>MH0752</v>
      </c>
      <c r="D266" s="58" t="n">
        <f aca="false">Flights!$D$12</f>
        <v>46305</v>
      </c>
      <c r="E266" s="57" t="str">
        <f aca="false">Flights!$G$12&amp;"-"&amp;Flights!$H$12</f>
        <v>KUL-HAN</v>
      </c>
      <c r="F266" s="57" t="str">
        <f aca="false">Flights!$K$12</f>
        <v>EY</v>
      </c>
      <c r="G266" s="57" t="s">
        <v>81</v>
      </c>
      <c r="H266" s="57" t="s">
        <v>378</v>
      </c>
      <c r="I266" s="57" t="s">
        <v>398</v>
      </c>
      <c r="J266" s="57" t="s">
        <v>399</v>
      </c>
      <c r="K266" s="67" t="s">
        <v>400</v>
      </c>
      <c r="L266" s="67" t="s">
        <v>382</v>
      </c>
      <c r="M266" s="67"/>
      <c r="N266" s="67" t="s">
        <v>383</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60"/>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open",IF(AND(NOT(OR(LEN(AZ266)&lt;15,ISNUMBER(MATCH(AZ266,L_Placeholder,0)))),BK266=0,NOT(OR(LEN(AU266)&lt;2,ISNUMBER(MATCH(AU266,L_Placeholder,0)))),NOT(OR(LEN(AX266)&lt;2,ISNUMBER(MATCH(AX266,L_Placeholder,0)))),TRIM(AE266)&lt;&gt;TRIM(T266)),"N/A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missing",IF(OR(OR(LEN(AU266)&lt;2,ISNUMBER(MATCH(AU266,L_Placeholder,0))),BR266&lt;3),"INVALID – PIC missing or not a named person (a role such as QA / CSM is not a name)",IF(OR(LEN(AV266)&lt;2,ISNUMBER(MATCH(AV266,L_Placeholder,0))),"INVALID – result / assessment missing",IF(OR(OR(LEN(AW266)&lt;3,ISNUMBER(MATCH(AW266,L_Placeholder,0))),SUMPRODUCT(--ISNUMBER(SEARCH(" "&amp;L_EvidencePhrase&amp;" ",BD266)))&gt;0,BI266=1),"INVALID – evidence missing, placeholder or not yet on file",IF(ISNA(MATCH(TRIM(S266),L_EvidenceType,0)),"INVALID – choose the evidence type from the list (column S)",IF(BL266=0,"INVALID – evidence ID must be the record's ID only (e.g. SF-2210, IMG_2231, 1045521), or a link / path for links",IF(OR(OR(LEN(AX266)&lt;2,ISNUMBER(MATCH(AX266,L_Placeholder,0))),BS266&lt;3),"INVALID – verifier missing or not a named person (a role such as QA / CSM is not a name)",IF(OR(AX266=AU266,AND(LEN(AU266)&gt;=4,ISNUMBER(SEARCH(AU266,AX266))),AND(LEN(AX266)&gt;=4,ISNUMBER(SEARCH(AX266,AU266)))),"INVALID – verifier must be a different, named person (not the PIC or a role)",IF(BH266=1,"INVALID – result not yet available (awaiting / TBC)",IF(BV266=1,"INVALID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future",IF(AND(ISNUMBER(BY266),AG266&lt;BY266),IF(H266="Physical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t="n">
        <f aca="false">IF(ISNA(MATCH(TRIM(S266),L_EvidenceType,0)),0,BZ266)</f>
        <v>0</v>
      </c>
      <c r="BM266" s="61" t="str">
        <f aca="false">SUBSTITUTE(SUBSTITUTE(SUBSTITUTE(SUBSTITUTE(SUBSTITUTE(SUBSTITUTE(SUBSTITUTE(SUBSTITUTE(SUBSTITUTE(LOWER(Z266&amp;""),"1","0"),"2","0"),"3","0"),"4","0"),"5","0"),"6","0"),"7","0"),"8","0"),"9","0")</f>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266,"jan",""),"feb",""),"mar",""),"apr",""),"may",""),"jun",""),"jul",""),"aug",""),"sep",""),"oct",""),"nov",""),"dec",""),"hrs",""),"hr",""),"lt",""),"utc",""),"am",""),"pm",""),"rev",""),"ver",""),"b","a"),"c","a"),"d","a"),"e","a"),"f","a"),"g","a"),"h","a"),"i","a"),"j","a"),"k","a"),"l","a"),"m","a"),"n","a"),"o","a"),"p","a"),"q","a"),"r","a"),"s","a"),"t","a"),"u","a"),"v","a"),"w","a"),"x","a"),"y","a"),"z","a")</f>
        <v/>
      </c>
      <c r="BO266" s="61" t="str">
        <f aca="false">SUBSTITUTE(SUBSTITUTE(SUBSTITUTE(SUBSTITUTE(SUBSTITUTE(SUBSTITUTE(SUBSTITUTE(SUBSTITUTE(SUBSTITUTE(LOWER(W266&amp;""),"1","0"),"2","0"),"3","0"),"4","0"),"5","0"),"6","0"),"7","0"),"8","0"),"9","0")</f>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c>
      <c r="BQ266" s="61" t="n">
        <f aca="false">IFERROR(IF(AND(ISERROR(SEARCH(" mh"," "&amp;LOWER(W266))),ISNA(MATCH(LEFT(TRIM(BP266),255),{"0000a","000a","00a","0000aa","000aa","00.00.0000","00/00/0000","00-00-0000","0000-00-00","00.00.00","00/00/00","00-00-00","0.00.0000","0/00/0000","0-00-0000"},0)),OR(SUMPRODUCT(--ISNUMBER(SEARCH({"a0","a-0","a_0","a/0","a.0","a#0","0a","0-a","0_a","0/a"},BP266)))&gt;0,ISNUMBER(SEARCH("000000",BP266)))),1,0),0)</f>
        <v>0</v>
      </c>
      <c r="BR2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266,"supervisor",""),"inspector",""),"controller",""),"executive",""),"catering",""),"manager",""),"officer",""),"caterer",""),"station",""),"captain",""),"verified",""),"verifier",""),"checked",""),"senior",""),"leader",""),"cabin",""),"staff",""),"crew",""),"team",""),"duty",""),"lead",""),"head",""),"chef",""),"pasb",""),"mcat",""),"magcs",""),"qaqc",""),"ccic",""),"cic",""),"csm",""),"ops",""),"pic",""),"self",""),"qa",""),"qc",""),"by",""),"sr",""))</f>
        <v>0</v>
      </c>
      <c r="BS2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266,"supervisor",""),"inspector",""),"controller",""),"executive",""),"catering",""),"manager",""),"officer",""),"caterer",""),"station",""),"captain",""),"verified",""),"verifier",""),"checked",""),"senior",""),"leader",""),"cabin",""),"staff",""),"crew",""),"team",""),"duty",""),"lead",""),"head",""),"chef",""),"pasb",""),"mcat",""),"magcs",""),"qaqc",""),"ccic",""),"cic",""),"csm",""),"ops",""),"pic",""),"self",""),"qa",""),"qc",""),"by",""),"sr",""))</f>
        <v>0</v>
      </c>
      <c r="BT266" s="61"/>
      <c r="BU266" s="61"/>
      <c r="BV266" s="61" t="n">
        <f aca="false">0</f>
        <v>0</v>
      </c>
      <c r="BW266" s="61"/>
      <c r="BX266" s="61"/>
      <c r="BY266" s="62" t="n">
        <f aca="false">Q266-T7EarlyD*24/24</f>
        <v>46284.0659722222</v>
      </c>
      <c r="BZ266" s="61" t="n">
        <f aca="false">IFERROR(IF(IF(TRIM(S266)="Link / file path",AND(LEN(TRIM(Z266))&gt;=5,SUMPRODUCT(--ISNUMBER(SEARCH({"http","www.","\\",":\",".pdf",".jpg",".jpeg",".png",".heic",".xls",".doc",".msg",".eml",".ppt",".txt",".zip"},Z266)))&gt;0),AND(ISERROR(FIND(" ",TRIM(Z266))),NOT(OR(LOWER(TRIM(Z266))=LOWER(Flights!$F$12),AND(LEFT(LOWER(TRIM(Z266)),2)="mh",(LEN(BN266)-LEN(SUBSTITUTE(BN266,"a","")))&lt;=2))),NOT(ISNUMBER(MATCH(LEFT(BN266,255),{"0000a","000a","00a","0000aa","000aa","00.00.0000","00/00/0000","00-00-0000","0000-00-00","00.00.00","00/00/00","00-00-00","0.00.0000","0/00/0000","0-00-0000"},0))),OR(AND((LEN(BN266)-LEN(SUBSTITUTE(BN266,"a","")))&gt;=1,(LEN(BN266)-LEN(SUBSTITUTE(BN266,"0","")))&gt;=2,SUMPRODUCT(--ISNUMBER(SEARCH({"a0","a-0","a_0","a/0","a.0","a#0","0a","0-a","0_a","0/a"},BN266)))&gt;0),AND((LEN(BN266)-LEN(SUBSTITUTE(BN266,"a","")))=0,(LEN(BN266)-LEN(SUBSTITUTE(BN266,"0","")))&gt;=5)))),1,0),0)</f>
        <v>0</v>
      </c>
    </row>
    <row r="267" customFormat="false" ht="39.75" hidden="false" customHeight="true" outlineLevel="0" collapsed="false">
      <c r="A267" s="57" t="s">
        <v>838</v>
      </c>
      <c r="B267" s="57" t="s">
        <v>238</v>
      </c>
      <c r="C267" s="57" t="str">
        <f aca="false">Flights!$F$12</f>
        <v>MH0752</v>
      </c>
      <c r="D267" s="58" t="n">
        <f aca="false">Flights!$D$12</f>
        <v>46305</v>
      </c>
      <c r="E267" s="57" t="str">
        <f aca="false">Flights!$G$12&amp;"-"&amp;Flights!$H$12</f>
        <v>KUL-HAN</v>
      </c>
      <c r="F267" s="57" t="str">
        <f aca="false">Flights!$K$12</f>
        <v>EY</v>
      </c>
      <c r="G267" s="57" t="s">
        <v>81</v>
      </c>
      <c r="H267" s="57" t="s">
        <v>378</v>
      </c>
      <c r="I267" s="57" t="s">
        <v>398</v>
      </c>
      <c r="J267" s="57" t="s">
        <v>402</v>
      </c>
      <c r="K267" s="67" t="s">
        <v>403</v>
      </c>
      <c r="L267" s="67" t="s">
        <v>382</v>
      </c>
      <c r="M267" s="67"/>
      <c r="N267" s="67" t="s">
        <v>383</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60"/>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open",IF(AND(NOT(OR(LEN(AZ267)&lt;15,ISNUMBER(MATCH(AZ267,L_Placeholder,0)))),BK267=0,NOT(OR(LEN(AU267)&lt;2,ISNUMBER(MATCH(AU267,L_Placeholder,0)))),NOT(OR(LEN(AX267)&lt;2,ISNUMBER(MATCH(AX267,L_Placeholder,0)))),TRIM(AE267)&lt;&gt;TRIM(T267)),"N/A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missing",IF(OR(OR(LEN(AU267)&lt;2,ISNUMBER(MATCH(AU267,L_Placeholder,0))),BR267&lt;3),"INVALID – PIC missing or not a named person (a role such as QA / CSM is not a name)",IF(OR(LEN(AV267)&lt;2,ISNUMBER(MATCH(AV267,L_Placeholder,0))),"INVALID – result / assessment missing",IF(OR(OR(LEN(AW267)&lt;3,ISNUMBER(MATCH(AW267,L_Placeholder,0))),SUMPRODUCT(--ISNUMBER(SEARCH(" "&amp;L_EvidencePhrase&amp;" ",BD267)))&gt;0,BI267=1),"INVALID – evidence missing, placeholder or not yet on file",IF(ISNA(MATCH(TRIM(S267),L_EvidenceType,0)),"INVALID – choose the evidence type from the list (column S)",IF(BL267=0,"INVALID – evidence ID must be the record's ID only (e.g. SF-2210, IMG_2231, 1045521), or a link / path for links",IF(OR(OR(LEN(AX267)&lt;2,ISNUMBER(MATCH(AX267,L_Placeholder,0))),BS267&lt;3),"INVALID – verifier missing or not a named person (a role such as QA / CSM is not a name)",IF(OR(AX267=AU267,AND(LEN(AU267)&gt;=4,ISNUMBER(SEARCH(AU267,AX267))),AND(LEN(AX267)&gt;=4,ISNUMBER(SEARCH(AX267,AU267)))),"INVALID – verifier must be a different, named person (not the PIC or a role)",IF(BH267=1,"INVALID – result not yet available (awaiting / TBC)",IF(BV267=1,"INVALID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future",IF(AND(ISNUMBER(BY267),AG267&lt;BY267),IF(H267="Physical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t="n">
        <f aca="false">IF(ISNA(MATCH(TRIM(S267),L_EvidenceType,0)),0,BZ267)</f>
        <v>0</v>
      </c>
      <c r="BM267" s="61" t="str">
        <f aca="false">SUBSTITUTE(SUBSTITUTE(SUBSTITUTE(SUBSTITUTE(SUBSTITUTE(SUBSTITUTE(SUBSTITUTE(SUBSTITUTE(SUBSTITUTE(LOWER(Z267&amp;""),"1","0"),"2","0"),"3","0"),"4","0"),"5","0"),"6","0"),"7","0"),"8","0"),"9","0")</f>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267,"jan",""),"feb",""),"mar",""),"apr",""),"may",""),"jun",""),"jul",""),"aug",""),"sep",""),"oct",""),"nov",""),"dec",""),"hrs",""),"hr",""),"lt",""),"utc",""),"am",""),"pm",""),"rev",""),"ver",""),"b","a"),"c","a"),"d","a"),"e","a"),"f","a"),"g","a"),"h","a"),"i","a"),"j","a"),"k","a"),"l","a"),"m","a"),"n","a"),"o","a"),"p","a"),"q","a"),"r","a"),"s","a"),"t","a"),"u","a"),"v","a"),"w","a"),"x","a"),"y","a"),"z","a")</f>
        <v/>
      </c>
      <c r="BO267" s="61" t="str">
        <f aca="false">SUBSTITUTE(SUBSTITUTE(SUBSTITUTE(SUBSTITUTE(SUBSTITUTE(SUBSTITUTE(SUBSTITUTE(SUBSTITUTE(SUBSTITUTE(LOWER(W267&amp;""),"1","0"),"2","0"),"3","0"),"4","0"),"5","0"),"6","0"),"7","0"),"8","0"),"9","0")</f>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c>
      <c r="BQ267" s="61" t="n">
        <f aca="false">IFERROR(IF(AND(ISERROR(SEARCH(" mh"," "&amp;LOWER(W267))),ISNA(MATCH(LEFT(TRIM(BP267),255),{"0000a","000a","00a","0000aa","000aa","00.00.0000","00/00/0000","00-00-0000","0000-00-00","00.00.00","00/00/00","00-00-00","0.00.0000","0/00/0000","0-00-0000"},0)),OR(SUMPRODUCT(--ISNUMBER(SEARCH({"a0","a-0","a_0","a/0","a.0","a#0","0a","0-a","0_a","0/a"},BP267)))&gt;0,ISNUMBER(SEARCH("000000",BP267)))),1,0),0)</f>
        <v>0</v>
      </c>
      <c r="BR2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267,"supervisor",""),"inspector",""),"controller",""),"executive",""),"catering",""),"manager",""),"officer",""),"caterer",""),"station",""),"captain",""),"verified",""),"verifier",""),"checked",""),"senior",""),"leader",""),"cabin",""),"staff",""),"crew",""),"team",""),"duty",""),"lead",""),"head",""),"chef",""),"pasb",""),"mcat",""),"magcs",""),"qaqc",""),"ccic",""),"cic",""),"csm",""),"ops",""),"pic",""),"self",""),"qa",""),"qc",""),"by",""),"sr",""))</f>
        <v>0</v>
      </c>
      <c r="BS2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267,"supervisor",""),"inspector",""),"controller",""),"executive",""),"catering",""),"manager",""),"officer",""),"caterer",""),"station",""),"captain",""),"verified",""),"verifier",""),"checked",""),"senior",""),"leader",""),"cabin",""),"staff",""),"crew",""),"team",""),"duty",""),"lead",""),"head",""),"chef",""),"pasb",""),"mcat",""),"magcs",""),"qaqc",""),"ccic",""),"cic",""),"csm",""),"ops",""),"pic",""),"self",""),"qa",""),"qc",""),"by",""),"sr",""))</f>
        <v>0</v>
      </c>
      <c r="BT267" s="61"/>
      <c r="BU267" s="61"/>
      <c r="BV267" s="61" t="n">
        <f aca="false">0</f>
        <v>0</v>
      </c>
      <c r="BW267" s="61"/>
      <c r="BX267" s="61"/>
      <c r="BY267" s="62" t="n">
        <f aca="false">Q267-T7EarlyD*24/24</f>
        <v>46284.0659722222</v>
      </c>
      <c r="BZ267" s="61" t="n">
        <f aca="false">IFERROR(IF(IF(TRIM(S267)="Link / file path",AND(LEN(TRIM(Z267))&gt;=5,SUMPRODUCT(--ISNUMBER(SEARCH({"http","www.","\\",":\",".pdf",".jpg",".jpeg",".png",".heic",".xls",".doc",".msg",".eml",".ppt",".txt",".zip"},Z267)))&gt;0),AND(ISERROR(FIND(" ",TRIM(Z267))),NOT(OR(LOWER(TRIM(Z267))=LOWER(Flights!$F$12),AND(LEFT(LOWER(TRIM(Z267)),2)="mh",(LEN(BN267)-LEN(SUBSTITUTE(BN267,"a","")))&lt;=2))),NOT(ISNUMBER(MATCH(LEFT(BN267,255),{"0000a","000a","00a","0000aa","000aa","00.00.0000","00/00/0000","00-00-0000","0000-00-00","00.00.00","00/00/00","00-00-00","0.00.0000","0/00/0000","0-00-0000"},0))),OR(AND((LEN(BN267)-LEN(SUBSTITUTE(BN267,"a","")))&gt;=1,(LEN(BN267)-LEN(SUBSTITUTE(BN267,"0","")))&gt;=2,SUMPRODUCT(--ISNUMBER(SEARCH({"a0","a-0","a_0","a/0","a.0","a#0","0a","0-a","0_a","0/a"},BN267)))&gt;0),AND((LEN(BN267)-LEN(SUBSTITUTE(BN267,"a","")))=0,(LEN(BN267)-LEN(SUBSTITUTE(BN267,"0","")))&gt;=5)))),1,0),0)</f>
        <v>0</v>
      </c>
    </row>
    <row r="268" customFormat="false" ht="39.75" hidden="false" customHeight="true" outlineLevel="0" collapsed="false">
      <c r="A268" s="57" t="s">
        <v>839</v>
      </c>
      <c r="B268" s="57" t="s">
        <v>238</v>
      </c>
      <c r="C268" s="57" t="str">
        <f aca="false">Flights!$F$12</f>
        <v>MH0752</v>
      </c>
      <c r="D268" s="58" t="n">
        <f aca="false">Flights!$D$12</f>
        <v>46305</v>
      </c>
      <c r="E268" s="57" t="str">
        <f aca="false">Flights!$G$12&amp;"-"&amp;Flights!$H$12</f>
        <v>KUL-HAN</v>
      </c>
      <c r="F268" s="57" t="str">
        <f aca="false">Flights!$K$12</f>
        <v>EY</v>
      </c>
      <c r="G268" s="57" t="s">
        <v>81</v>
      </c>
      <c r="H268" s="57" t="s">
        <v>378</v>
      </c>
      <c r="I268" s="57" t="s">
        <v>405</v>
      </c>
      <c r="J268" s="57" t="s">
        <v>406</v>
      </c>
      <c r="K268" s="67" t="s">
        <v>407</v>
      </c>
      <c r="L268" s="67" t="s">
        <v>382</v>
      </c>
      <c r="M268" s="67"/>
      <c r="N268" s="67" t="s">
        <v>383</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60"/>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open",IF(AND(NOT(OR(LEN(AZ268)&lt;15,ISNUMBER(MATCH(AZ268,L_Placeholder,0)))),BK268=0,NOT(OR(LEN(AU268)&lt;2,ISNUMBER(MATCH(AU268,L_Placeholder,0)))),NOT(OR(LEN(AX268)&lt;2,ISNUMBER(MATCH(AX268,L_Placeholder,0)))),TRIM(AE268)&lt;&gt;TRIM(T268)),"N/A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missing",IF(OR(OR(LEN(AU268)&lt;2,ISNUMBER(MATCH(AU268,L_Placeholder,0))),BR268&lt;3),"INVALID – PIC missing or not a named person (a role such as QA / CSM is not a name)",IF(OR(LEN(AV268)&lt;2,ISNUMBER(MATCH(AV268,L_Placeholder,0))),"INVALID – result / assessment missing",IF(OR(OR(LEN(AW268)&lt;3,ISNUMBER(MATCH(AW268,L_Placeholder,0))),SUMPRODUCT(--ISNUMBER(SEARCH(" "&amp;L_EvidencePhrase&amp;" ",BD268)))&gt;0,BI268=1),"INVALID – evidence missing, placeholder or not yet on file",IF(ISNA(MATCH(TRIM(S268),L_EvidenceType,0)),"INVALID – choose the evidence type from the list (column S)",IF(BL268=0,"INVALID – evidence ID must be the record's ID only (e.g. SF-2210, IMG_2231, 1045521), or a link / path for links",IF(OR(OR(LEN(AX268)&lt;2,ISNUMBER(MATCH(AX268,L_Placeholder,0))),BS268&lt;3),"INVALID – verifier missing or not a named person (a role such as QA / CSM is not a name)",IF(OR(AX268=AU268,AND(LEN(AU268)&gt;=4,ISNUMBER(SEARCH(AU268,AX268))),AND(LEN(AX268)&gt;=4,ISNUMBER(SEARCH(AX268,AU268)))),"INVALID – verifier must be a different, named person (not the PIC or a role)",IF(BH268=1,"INVALID – result not yet available (awaiting / TBC)",IF(BV268=1,"INVALID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future",IF(AND(ISNUMBER(BY268),AG268&lt;BY268),IF(H268="Physical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t="n">
        <f aca="false">IF(ISNA(MATCH(TRIM(S268),L_EvidenceType,0)),0,BZ268)</f>
        <v>0</v>
      </c>
      <c r="BM268" s="61" t="str">
        <f aca="false">SUBSTITUTE(SUBSTITUTE(SUBSTITUTE(SUBSTITUTE(SUBSTITUTE(SUBSTITUTE(SUBSTITUTE(SUBSTITUTE(SUBSTITUTE(LOWER(Z268&amp;""),"1","0"),"2","0"),"3","0"),"4","0"),"5","0"),"6","0"),"7","0"),"8","0"),"9","0")</f>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268,"jan",""),"feb",""),"mar",""),"apr",""),"may",""),"jun",""),"jul",""),"aug",""),"sep",""),"oct",""),"nov",""),"dec",""),"hrs",""),"hr",""),"lt",""),"utc",""),"am",""),"pm",""),"rev",""),"ver",""),"b","a"),"c","a"),"d","a"),"e","a"),"f","a"),"g","a"),"h","a"),"i","a"),"j","a"),"k","a"),"l","a"),"m","a"),"n","a"),"o","a"),"p","a"),"q","a"),"r","a"),"s","a"),"t","a"),"u","a"),"v","a"),"w","a"),"x","a"),"y","a"),"z","a")</f>
        <v/>
      </c>
      <c r="BO268" s="61" t="str">
        <f aca="false">SUBSTITUTE(SUBSTITUTE(SUBSTITUTE(SUBSTITUTE(SUBSTITUTE(SUBSTITUTE(SUBSTITUTE(SUBSTITUTE(SUBSTITUTE(LOWER(W268&amp;""),"1","0"),"2","0"),"3","0"),"4","0"),"5","0"),"6","0"),"7","0"),"8","0"),"9","0")</f>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c>
      <c r="BQ268" s="61" t="n">
        <f aca="false">IFERROR(IF(AND(ISERROR(SEARCH(" mh"," "&amp;LOWER(W268))),ISNA(MATCH(LEFT(TRIM(BP268),255),{"0000a","000a","00a","0000aa","000aa","00.00.0000","00/00/0000","00-00-0000","0000-00-00","00.00.00","00/00/00","00-00-00","0.00.0000","0/00/0000","0-00-0000"},0)),OR(SUMPRODUCT(--ISNUMBER(SEARCH({"a0","a-0","a_0","a/0","a.0","a#0","0a","0-a","0_a","0/a"},BP268)))&gt;0,ISNUMBER(SEARCH("000000",BP268)))),1,0),0)</f>
        <v>0</v>
      </c>
      <c r="BR2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268,"supervisor",""),"inspector",""),"controller",""),"executive",""),"catering",""),"manager",""),"officer",""),"caterer",""),"station",""),"captain",""),"verified",""),"verifier",""),"checked",""),"senior",""),"leader",""),"cabin",""),"staff",""),"crew",""),"team",""),"duty",""),"lead",""),"head",""),"chef",""),"pasb",""),"mcat",""),"magcs",""),"qaqc",""),"ccic",""),"cic",""),"csm",""),"ops",""),"pic",""),"self",""),"qa",""),"qc",""),"by",""),"sr",""))</f>
        <v>0</v>
      </c>
      <c r="BS2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268,"supervisor",""),"inspector",""),"controller",""),"executive",""),"catering",""),"manager",""),"officer",""),"caterer",""),"station",""),"captain",""),"verified",""),"verifier",""),"checked",""),"senior",""),"leader",""),"cabin",""),"staff",""),"crew",""),"team",""),"duty",""),"lead",""),"head",""),"chef",""),"pasb",""),"mcat",""),"magcs",""),"qaqc",""),"ccic",""),"cic",""),"csm",""),"ops",""),"pic",""),"self",""),"qa",""),"qc",""),"by",""),"sr",""))</f>
        <v>0</v>
      </c>
      <c r="BT268" s="61"/>
      <c r="BU268" s="61"/>
      <c r="BV268" s="61" t="n">
        <f aca="false">0</f>
        <v>0</v>
      </c>
      <c r="BW268" s="61"/>
      <c r="BX268" s="61"/>
      <c r="BY268" s="62" t="n">
        <f aca="false">Q268-T7EarlyD*24/24</f>
        <v>46284.0659722222</v>
      </c>
      <c r="BZ268" s="61" t="n">
        <f aca="false">IFERROR(IF(IF(TRIM(S268)="Link / file path",AND(LEN(TRIM(Z268))&gt;=5,SUMPRODUCT(--ISNUMBER(SEARCH({"http","www.","\\",":\",".pdf",".jpg",".jpeg",".png",".heic",".xls",".doc",".msg",".eml",".ppt",".txt",".zip"},Z268)))&gt;0),AND(ISERROR(FIND(" ",TRIM(Z268))),NOT(OR(LOWER(TRIM(Z268))=LOWER(Flights!$F$12),AND(LEFT(LOWER(TRIM(Z268)),2)="mh",(LEN(BN268)-LEN(SUBSTITUTE(BN268,"a","")))&lt;=2))),NOT(ISNUMBER(MATCH(LEFT(BN268,255),{"0000a","000a","00a","0000aa","000aa","00.00.0000","00/00/0000","00-00-0000","0000-00-00","00.00.00","00/00/00","00-00-00","0.00.0000","0/00/0000","0-00-0000"},0))),OR(AND((LEN(BN268)-LEN(SUBSTITUTE(BN268,"a","")))&gt;=1,(LEN(BN268)-LEN(SUBSTITUTE(BN268,"0","")))&gt;=2,SUMPRODUCT(--ISNUMBER(SEARCH({"a0","a-0","a_0","a/0","a.0","a#0","0a","0-a","0_a","0/a"},BN268)))&gt;0),AND((LEN(BN268)-LEN(SUBSTITUTE(BN268,"a","")))=0,(LEN(BN268)-LEN(SUBSTITUTE(BN268,"0","")))&gt;=5)))),1,0),0)</f>
        <v>0</v>
      </c>
    </row>
    <row r="269" customFormat="false" ht="39.75" hidden="false" customHeight="true" outlineLevel="0" collapsed="false">
      <c r="A269" s="57" t="s">
        <v>840</v>
      </c>
      <c r="B269" s="57" t="s">
        <v>238</v>
      </c>
      <c r="C269" s="57" t="str">
        <f aca="false">Flights!$F$12</f>
        <v>MH0752</v>
      </c>
      <c r="D269" s="58" t="n">
        <f aca="false">Flights!$D$12</f>
        <v>46305</v>
      </c>
      <c r="E269" s="57" t="str">
        <f aca="false">Flights!$G$12&amp;"-"&amp;Flights!$H$12</f>
        <v>KUL-HAN</v>
      </c>
      <c r="F269" s="57" t="str">
        <f aca="false">Flights!$K$12</f>
        <v>EY</v>
      </c>
      <c r="G269" s="57" t="s">
        <v>81</v>
      </c>
      <c r="H269" s="57" t="s">
        <v>378</v>
      </c>
      <c r="I269" s="57" t="s">
        <v>405</v>
      </c>
      <c r="J269" s="57" t="s">
        <v>409</v>
      </c>
      <c r="K269" s="67" t="s">
        <v>407</v>
      </c>
      <c r="L269" s="67" t="s">
        <v>382</v>
      </c>
      <c r="M269" s="67"/>
      <c r="N269" s="67" t="s">
        <v>383</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60"/>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open",IF(AND(NOT(OR(LEN(AZ269)&lt;15,ISNUMBER(MATCH(AZ269,L_Placeholder,0)))),BK269=0,NOT(OR(LEN(AU269)&lt;2,ISNUMBER(MATCH(AU269,L_Placeholder,0)))),NOT(OR(LEN(AX269)&lt;2,ISNUMBER(MATCH(AX269,L_Placeholder,0)))),TRIM(AE269)&lt;&gt;TRIM(T269)),"N/A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missing",IF(OR(OR(LEN(AU269)&lt;2,ISNUMBER(MATCH(AU269,L_Placeholder,0))),BR269&lt;3),"INVALID – PIC missing or not a named person (a role such as QA / CSM is not a name)",IF(OR(LEN(AV269)&lt;2,ISNUMBER(MATCH(AV269,L_Placeholder,0))),"INVALID – result / assessment missing",IF(OR(OR(LEN(AW269)&lt;3,ISNUMBER(MATCH(AW269,L_Placeholder,0))),SUMPRODUCT(--ISNUMBER(SEARCH(" "&amp;L_EvidencePhrase&amp;" ",BD269)))&gt;0,BI269=1),"INVALID – evidence missing, placeholder or not yet on file",IF(ISNA(MATCH(TRIM(S269),L_EvidenceType,0)),"INVALID – choose the evidence type from the list (column S)",IF(BL269=0,"INVALID – evidence ID must be the record's ID only (e.g. SF-2210, IMG_2231, 1045521), or a link / path for links",IF(OR(OR(LEN(AX269)&lt;2,ISNUMBER(MATCH(AX269,L_Placeholder,0))),BS269&lt;3),"INVALID – verifier missing or not a named person (a role such as QA / CSM is not a name)",IF(OR(AX269=AU269,AND(LEN(AU269)&gt;=4,ISNUMBER(SEARCH(AU269,AX269))),AND(LEN(AX269)&gt;=4,ISNUMBER(SEARCH(AX269,AU269)))),"INVALID – verifier must be a different, named person (not the PIC or a role)",IF(BH269=1,"INVALID – result not yet available (awaiting / TBC)",IF(BV269=1,"INVALID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future",IF(AND(ISNUMBER(BY269),AG269&lt;BY269),IF(H269="Physical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t="n">
        <f aca="false">IF(ISNA(MATCH(TRIM(S269),L_EvidenceType,0)),0,BZ269)</f>
        <v>0</v>
      </c>
      <c r="BM269" s="61" t="str">
        <f aca="false">SUBSTITUTE(SUBSTITUTE(SUBSTITUTE(SUBSTITUTE(SUBSTITUTE(SUBSTITUTE(SUBSTITUTE(SUBSTITUTE(SUBSTITUTE(LOWER(Z269&amp;""),"1","0"),"2","0"),"3","0"),"4","0"),"5","0"),"6","0"),"7","0"),"8","0"),"9","0")</f>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269,"jan",""),"feb",""),"mar",""),"apr",""),"may",""),"jun",""),"jul",""),"aug",""),"sep",""),"oct",""),"nov",""),"dec",""),"hrs",""),"hr",""),"lt",""),"utc",""),"am",""),"pm",""),"rev",""),"ver",""),"b","a"),"c","a"),"d","a"),"e","a"),"f","a"),"g","a"),"h","a"),"i","a"),"j","a"),"k","a"),"l","a"),"m","a"),"n","a"),"o","a"),"p","a"),"q","a"),"r","a"),"s","a"),"t","a"),"u","a"),"v","a"),"w","a"),"x","a"),"y","a"),"z","a")</f>
        <v/>
      </c>
      <c r="BO269" s="61" t="str">
        <f aca="false">SUBSTITUTE(SUBSTITUTE(SUBSTITUTE(SUBSTITUTE(SUBSTITUTE(SUBSTITUTE(SUBSTITUTE(SUBSTITUTE(SUBSTITUTE(LOWER(W269&amp;""),"1","0"),"2","0"),"3","0"),"4","0"),"5","0"),"6","0"),"7","0"),"8","0"),"9","0")</f>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c>
      <c r="BQ269" s="61" t="n">
        <f aca="false">IFERROR(IF(AND(ISERROR(SEARCH(" mh"," "&amp;LOWER(W269))),ISNA(MATCH(LEFT(TRIM(BP269),255),{"0000a","000a","00a","0000aa","000aa","00.00.0000","00/00/0000","00-00-0000","0000-00-00","00.00.00","00/00/00","00-00-00","0.00.0000","0/00/0000","0-00-0000"},0)),OR(SUMPRODUCT(--ISNUMBER(SEARCH({"a0","a-0","a_0","a/0","a.0","a#0","0a","0-a","0_a","0/a"},BP269)))&gt;0,ISNUMBER(SEARCH("000000",BP269)))),1,0),0)</f>
        <v>0</v>
      </c>
      <c r="BR2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269,"supervisor",""),"inspector",""),"controller",""),"executive",""),"catering",""),"manager",""),"officer",""),"caterer",""),"station",""),"captain",""),"verified",""),"verifier",""),"checked",""),"senior",""),"leader",""),"cabin",""),"staff",""),"crew",""),"team",""),"duty",""),"lead",""),"head",""),"chef",""),"pasb",""),"mcat",""),"magcs",""),"qaqc",""),"ccic",""),"cic",""),"csm",""),"ops",""),"pic",""),"self",""),"qa",""),"qc",""),"by",""),"sr",""))</f>
        <v>0</v>
      </c>
      <c r="BS2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269,"supervisor",""),"inspector",""),"controller",""),"executive",""),"catering",""),"manager",""),"officer",""),"caterer",""),"station",""),"captain",""),"verified",""),"verifier",""),"checked",""),"senior",""),"leader",""),"cabin",""),"staff",""),"crew",""),"team",""),"duty",""),"lead",""),"head",""),"chef",""),"pasb",""),"mcat",""),"magcs",""),"qaqc",""),"ccic",""),"cic",""),"csm",""),"ops",""),"pic",""),"self",""),"qa",""),"qc",""),"by",""),"sr",""))</f>
        <v>0</v>
      </c>
      <c r="BT269" s="61"/>
      <c r="BU269" s="61"/>
      <c r="BV269" s="61" t="n">
        <f aca="false">0</f>
        <v>0</v>
      </c>
      <c r="BW269" s="61"/>
      <c r="BX269" s="61"/>
      <c r="BY269" s="62" t="n">
        <f aca="false">Q269-T7EarlyD*24/24</f>
        <v>46284.0659722222</v>
      </c>
      <c r="BZ269" s="61" t="n">
        <f aca="false">IFERROR(IF(IF(TRIM(S269)="Link / file path",AND(LEN(TRIM(Z269))&gt;=5,SUMPRODUCT(--ISNUMBER(SEARCH({"http","www.","\\",":\",".pdf",".jpg",".jpeg",".png",".heic",".xls",".doc",".msg",".eml",".ppt",".txt",".zip"},Z269)))&gt;0),AND(ISERROR(FIND(" ",TRIM(Z269))),NOT(OR(LOWER(TRIM(Z269))=LOWER(Flights!$F$12),AND(LEFT(LOWER(TRIM(Z269)),2)="mh",(LEN(BN269)-LEN(SUBSTITUTE(BN269,"a","")))&lt;=2))),NOT(ISNUMBER(MATCH(LEFT(BN269,255),{"0000a","000a","00a","0000aa","000aa","00.00.0000","00/00/0000","00-00-0000","0000-00-00","00.00.00","00/00/00","00-00-00","0.00.0000","0/00/0000","0-00-0000"},0))),OR(AND((LEN(BN269)-LEN(SUBSTITUTE(BN269,"a","")))&gt;=1,(LEN(BN269)-LEN(SUBSTITUTE(BN269,"0","")))&gt;=2,SUMPRODUCT(--ISNUMBER(SEARCH({"a0","a-0","a_0","a/0","a.0","a#0","0a","0-a","0_a","0/a"},BN269)))&gt;0),AND((LEN(BN269)-LEN(SUBSTITUTE(BN269,"a","")))=0,(LEN(BN269)-LEN(SUBSTITUTE(BN269,"0","")))&gt;=5)))),1,0),0)</f>
        <v>0</v>
      </c>
    </row>
    <row r="270" customFormat="false" ht="39.75" hidden="false" customHeight="true" outlineLevel="0" collapsed="false">
      <c r="A270" s="57" t="s">
        <v>841</v>
      </c>
      <c r="B270" s="57" t="s">
        <v>238</v>
      </c>
      <c r="C270" s="57" t="str">
        <f aca="false">Flights!$F$12</f>
        <v>MH0752</v>
      </c>
      <c r="D270" s="58" t="n">
        <f aca="false">Flights!$D$12</f>
        <v>46305</v>
      </c>
      <c r="E270" s="57" t="str">
        <f aca="false">Flights!$G$12&amp;"-"&amp;Flights!$H$12</f>
        <v>KUL-HAN</v>
      </c>
      <c r="F270" s="57" t="str">
        <f aca="false">Flights!$K$12</f>
        <v>EY</v>
      </c>
      <c r="G270" s="57" t="s">
        <v>81</v>
      </c>
      <c r="H270" s="57" t="s">
        <v>378</v>
      </c>
      <c r="I270" s="57" t="s">
        <v>411</v>
      </c>
      <c r="J270" s="57" t="s">
        <v>412</v>
      </c>
      <c r="K270" s="67" t="s">
        <v>842</v>
      </c>
      <c r="L270" s="67" t="s">
        <v>843</v>
      </c>
      <c r="M270" s="67"/>
      <c r="N270" s="67" t="s">
        <v>383</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60"/>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open",IF(AND(NOT(OR(LEN(AZ270)&lt;15,ISNUMBER(MATCH(AZ270,L_Placeholder,0)))),BK270=0,NOT(OR(LEN(AU270)&lt;2,ISNUMBER(MATCH(AU270,L_Placeholder,0)))),NOT(OR(LEN(AX270)&lt;2,ISNUMBER(MATCH(AX270,L_Placeholder,0)))),TRIM(AE270)&lt;&gt;TRIM(T270)),"N/A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missing",IF(OR(OR(LEN(AU270)&lt;2,ISNUMBER(MATCH(AU270,L_Placeholder,0))),BR270&lt;3),"INVALID – PIC missing or not a named person (a role such as QA / CSM is not a name)",IF(OR(LEN(AV270)&lt;2,ISNUMBER(MATCH(AV270,L_Placeholder,0))),"INVALID – result / assessment missing",IF(OR(OR(LEN(AW270)&lt;3,ISNUMBER(MATCH(AW270,L_Placeholder,0))),SUMPRODUCT(--ISNUMBER(SEARCH(" "&amp;L_EvidencePhrase&amp;" ",BD270)))&gt;0,BI270=1),"INVALID – evidence missing, placeholder or not yet on file",IF(ISNA(MATCH(TRIM(S270),L_EvidenceType,0)),"INVALID – choose the evidence type from the list (column S)",IF(BL270=0,"INVALID – evidence ID must be the record's ID only (e.g. SF-2210, IMG_2231, 1045521), or a link / path for links",IF(OR(OR(LEN(AX270)&lt;2,ISNUMBER(MATCH(AX270,L_Placeholder,0))),BS270&lt;3),"INVALID – verifier missing or not a named person (a role such as QA / CSM is not a name)",IF(OR(AX270=AU270,AND(LEN(AU270)&gt;=4,ISNUMBER(SEARCH(AU270,AX270))),AND(LEN(AX270)&gt;=4,ISNUMBER(SEARCH(AX270,AU270)))),"INVALID – verifier must be a different, named person (not the PIC or a role)",IF(BH270=1,"INVALID – result not yet available (awaiting / TBC)",IF(BV270=1,"INVALID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future",IF(AND(ISNUMBER(BY270),AG270&lt;BY270),IF(H270="Physical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")))/(LEN(L_PendNeg)+1))+SUMPRODUCT((LEN(BC270)-LEN(SUBSTITUTE(BC270," "&amp;L_PendPrep&amp;" "," ")))/(LEN(L_PendPrep)+1)),1,0),1)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")))/(LEN(L_PendNeg)+1))+SUMPRODUCT((LEN(BE270)-LEN(SUBSTITUTE(BE270," "&amp;L_PendPrep&amp;" "," ")))/(LEN(L_PendPrep)+1)),1,0),1)</f>
        <v>0</v>
      </c>
      <c r="BK270" s="61" t="n">
        <f aca="false">IFERROR(IF(SUMPRODUCT((LEN(BF270)-LEN(SUBSTITUTE(BF270," "&amp;L_PendStrict&amp;" "," ")))/(LEN(L_PendStrict)+1))&gt;SUMPRODUCT((LEN(BF270)-LEN(SUBSTITUTE(BF270," "&amp;L_PendNeg&amp;" "," ")))/(LEN(L_PendNeg)+1)),1,0),1)</f>
        <v>0</v>
      </c>
      <c r="BL270" s="61" t="n">
        <f aca="false">IF(ISNA(MATCH(TRIM(S270),L_EvidenceType,0)),0,BZ270)</f>
        <v>0</v>
      </c>
      <c r="BM270" s="61" t="str">
        <f aca="false">SUBSTITUTE(SUBSTITUTE(SUBSTITUTE(SUBSTITUTE(SUBSTITUTE(SUBSTITUTE(SUBSTITUTE(SUBSTITUTE(SUBSTITUTE(LOWER(Z270&amp;""),"1","0"),"2","0"),"3","0"),"4","0"),"5","0"),"6","0"),"7","0"),"8","0"),"9","0")</f>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270,"jan",""),"feb",""),"mar",""),"apr",""),"may",""),"jun",""),"jul",""),"aug",""),"sep",""),"oct",""),"nov",""),"dec",""),"hrs",""),"hr",""),"lt",""),"utc",""),"am",""),"pm",""),"rev",""),"ver",""),"b","a"),"c","a"),"d","a"),"e","a"),"f","a"),"g","a"),"h","a"),"i","a"),"j","a"),"k","a"),"l","a"),"m","a"),"n","a"),"o","a"),"p","a"),"q","a"),"r","a"),"s","a"),"t","a"),"u","a"),"v","a"),"w","a"),"x","a"),"y","a"),"z","a")</f>
        <v/>
      </c>
      <c r="BO270" s="61" t="str">
        <f aca="false">SUBSTITUTE(SUBSTITUTE(SUBSTITUTE(SUBSTITUTE(SUBSTITUTE(SUBSTITUTE(SUBSTITUTE(SUBSTITUTE(SUBSTITUTE(LOWER(W270&amp;""),"1","0"),"2","0"),"3","0"),"4","0"),"5","0"),"6","0"),"7","0"),"8","0"),"9","0")</f>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c>
      <c r="BQ270" s="61" t="n">
        <f aca="false">IFERROR(IF(AND(ISERROR(SEARCH(" mh"," "&amp;LOWER(W270))),ISNA(MATCH(LEFT(TRIM(BP270),255),{"0000a","000a","00a","0000aa","000aa","00.00.0000","00/00/0000","00-00-0000","0000-00-00","00.00.00","00/00/00","00-00-00","0.00.0000","0/00/0000","0-00-0000"},0)),OR(SUMPRODUCT(--ISNUMBER(SEARCH({"a0","a-0","a_0","a/0","a.0","a#0","0a","0-a","0_a","0/a"},BP270)))&gt;0,ISNUMBER(SEARCH("000000",BP270)))),1,0),0)</f>
        <v>0</v>
      </c>
      <c r="BR2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270,"supervisor",""),"inspector",""),"controller",""),"executive",""),"catering",""),"manager",""),"officer",""),"caterer",""),"station",""),"captain",""),"verified",""),"verifier",""),"checked",""),"senior",""),"leader",""),"cabin",""),"staff",""),"crew",""),"team",""),"duty",""),"lead",""),"head",""),"chef",""),"pasb",""),"mcat",""),"magcs",""),"qaqc",""),"ccic",""),"cic",""),"csm",""),"ops",""),"pic",""),"self",""),"qa",""),"qc",""),"by",""),"sr",""))</f>
        <v>0</v>
      </c>
      <c r="BS2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270,"supervisor",""),"inspector",""),"controller",""),"executive",""),"catering",""),"manager",""),"officer",""),"caterer",""),"station",""),"captain",""),"verified",""),"verifier",""),"checked",""),"senior",""),"leader",""),"cabin",""),"staff",""),"crew",""),"team",""),"duty",""),"lead",""),"head",""),"chef",""),"pasb",""),"mcat",""),"magcs",""),"qaqc",""),"ccic",""),"cic",""),"csm",""),"ops",""),"pic",""),"self",""),"qa",""),"qc",""),"by",""),"sr",""))</f>
        <v>0</v>
      </c>
      <c r="BT270" s="61"/>
      <c r="BU270" s="61"/>
      <c r="BV270" s="61" t="n">
        <f aca="false">0</f>
        <v>0</v>
      </c>
      <c r="BW270" s="61"/>
      <c r="BX270" s="61"/>
      <c r="BY270" s="62" t="n">
        <f aca="false">Q270-T7EarlyD*24/24</f>
        <v>46284.0659722222</v>
      </c>
      <c r="BZ270" s="61" t="n">
        <f aca="false">IFERROR(IF(IF(TRIM(S270)="Link / file path",AND(LEN(TRIM(Z270))&gt;=5,SUMPRODUCT(--ISNUMBER(SEARCH({"http","www.","\\",":\",".pdf",".jpg",".jpeg",".png",".heic",".xls",".doc",".msg",".eml",".ppt",".txt",".zip"},Z270)))&gt;0),AND(ISERROR(FIND(" ",TRIM(Z270))),NOT(OR(LOWER(TRIM(Z270))=LOWER(Flights!$F$12),AND(LEFT(LOWER(TRIM(Z270)),2)="mh",(LEN(BN270)-LEN(SUBSTITUTE(BN270,"a","")))&lt;=2))),NOT(ISNUMBER(MATCH(LEFT(BN270,255),{"0000a","000a","00a","0000aa","000aa","00.00.0000","00/00/0000","00-00-0000","0000-00-00","00.00.00","00/00/00","00-00-00","0.00.0000","0/00/0000","0-00-0000"},0))),OR(AND((LEN(BN270)-LEN(SUBSTITUTE(BN270,"a","")))&gt;=1,(LEN(BN270)-LEN(SUBSTITUTE(BN270,"0","")))&gt;=2,SUMPRODUCT(--ISNUMBER(SEARCH({"a0","a-0","a_0","a/0","a.0","a#0","0a","0-a","0_a","0/a"},BN270)))&gt;0),AND((LEN(BN270)-LEN(SUBSTITUTE(BN270,"a","")))=0,(LEN(BN270)-LEN(SUBSTITUTE(BN270,"0","")))&gt;=5)))),1,0),0)</f>
        <v>0</v>
      </c>
    </row>
    <row r="271" customFormat="false" ht="39.75" hidden="false" customHeight="true" outlineLevel="0" collapsed="false">
      <c r="A271" s="57" t="s">
        <v>844</v>
      </c>
      <c r="B271" s="57" t="s">
        <v>238</v>
      </c>
      <c r="C271" s="57" t="str">
        <f aca="false">Flights!$F$12</f>
        <v>MH0752</v>
      </c>
      <c r="D271" s="58" t="n">
        <f aca="false">Flights!$D$12</f>
        <v>46305</v>
      </c>
      <c r="E271" s="57" t="str">
        <f aca="false">Flights!$G$12&amp;"-"&amp;Flights!$H$12</f>
        <v>KUL-HAN</v>
      </c>
      <c r="F271" s="57" t="str">
        <f aca="false">Flights!$K$12</f>
        <v>EY</v>
      </c>
      <c r="G271" s="57" t="s">
        <v>83</v>
      </c>
      <c r="H271" s="57" t="s">
        <v>378</v>
      </c>
      <c r="I271" s="57" t="s">
        <v>379</v>
      </c>
      <c r="J271" s="57" t="s">
        <v>416</v>
      </c>
      <c r="K271" s="67" t="s">
        <v>417</v>
      </c>
      <c r="L271" s="67" t="s">
        <v>418</v>
      </c>
      <c r="M271" s="67"/>
      <c r="N271" s="67" t="s">
        <v>383</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60"/>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open",IF(AND(NOT(OR(LEN(AZ271)&lt;15,ISNUMBER(MATCH(AZ271,L_Placeholder,0)))),BK271=0,NOT(OR(LEN(AU271)&lt;2,ISNUMBER(MATCH(AU271,L_Placeholder,0)))),NOT(OR(LEN(AX271)&lt;2,ISNUMBER(MATCH(AX271,L_Placeholder,0)))),TRIM(AE271)&lt;&gt;TRIM(T271)),"N/A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missing",IF(OR(OR(LEN(AU271)&lt;2,ISNUMBER(MATCH(AU271,L_Placeholder,0))),BR271&lt;3),"INVALID – PIC missing or not a named person (a role such as QA / CSM is not a name)",IF(OR(LEN(AV271)&lt;2,ISNUMBER(MATCH(AV271,L_Placeholder,0))),"INVALID – result / assessment missing",IF(OR(OR(LEN(AW271)&lt;3,ISNUMBER(MATCH(AW271,L_Placeholder,0))),SUMPRODUCT(--ISNUMBER(SEARCH(" "&amp;L_EvidencePhrase&amp;" ",BD271)))&gt;0,BI271=1),"INVALID – evidence missing, placeholder or not yet on file",IF(ISNA(MATCH(TRIM(S271),L_EvidenceType,0)),"INVALID – choose the evidence type from the list (column S)",IF(BL271=0,"INVALID – evidence ID must be the record's ID only (e.g. SF-2210, IMG_2231, 1045521), or a link / path for links",IF(OR(OR(LEN(AX271)&lt;2,ISNUMBER(MATCH(AX271,L_Placeholder,0))),BS271&lt;3),"INVALID – verifier missing or not a named person (a role such as QA / CSM is not a name)",IF(OR(AX271=AU271,AND(LEN(AU271)&gt;=4,ISNUMBER(SEARCH(AU271,AX271))),AND(LEN(AX271)&gt;=4,ISNUMBER(SEARCH(AX271,AU271)))),"INVALID – verifier must be a different, named person (not the PIC or a role)",IF(BH271=1,"INVALID – result not yet available (awaiting / TBC)",IF(BV271=1,"INVALID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future",IF(AND(ISNUMBER(BY271),AG271&lt;BY271),IF(H271="Physical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")))/(LEN(L_PendNeg)+1))+SUMPRODUCT((LEN(BC271)-LEN(SUBSTITUTE(BC271," "&amp;L_PendPrep&amp;" "," ")))/(LEN(L_PendPrep)+1)),1,0),1)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")))/(LEN(L_PendNeg)+1))+SUMPRODUCT((LEN(BE271)-LEN(SUBSTITUTE(BE271," "&amp;L_PendPrep&amp;" "," ")))/(LEN(L_PendPrep)+1)),1,0),1)</f>
        <v>0</v>
      </c>
      <c r="BK271" s="61" t="n">
        <f aca="false">IFERROR(IF(SUMPRODUCT((LEN(BF271)-LEN(SUBSTITUTE(BF271," "&amp;L_PendStrict&amp;" "," ")))/(LEN(L_PendStrict)+1))&gt;SUMPRODUCT((LEN(BF271)-LEN(SUBSTITUTE(BF271," "&amp;L_PendNeg&amp;" "," ")))/(LEN(L_PendNeg)+1)),1,0),1)</f>
        <v>0</v>
      </c>
      <c r="BL271" s="61" t="n">
        <f aca="false">IF(ISNA(MATCH(TRIM(S271),L_EvidenceType,0)),0,BZ271)</f>
        <v>0</v>
      </c>
      <c r="BM271" s="61" t="str">
        <f aca="false">SUBSTITUTE(SUBSTITUTE(SUBSTITUTE(SUBSTITUTE(SUBSTITUTE(SUBSTITUTE(SUBSTITUTE(SUBSTITUTE(SUBSTITUTE(LOWER(Z271&amp;""),"1","0"),"2","0"),"3","0"),"4","0"),"5","0"),"6","0"),"7","0"),"8","0"),"9","0")</f>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271,"jan",""),"feb",""),"mar",""),"apr",""),"may",""),"jun",""),"jul",""),"aug",""),"sep",""),"oct",""),"nov",""),"dec",""),"hrs",""),"hr",""),"lt",""),"utc",""),"am",""),"pm",""),"rev",""),"ver",""),"b","a"),"c","a"),"d","a"),"e","a"),"f","a"),"g","a"),"h","a"),"i","a"),"j","a"),"k","a"),"l","a"),"m","a"),"n","a"),"o","a"),"p","a"),"q","a"),"r","a"),"s","a"),"t","a"),"u","a"),"v","a"),"w","a"),"x","a"),"y","a"),"z","a")</f>
        <v/>
      </c>
      <c r="BO271" s="61" t="str">
        <f aca="false">SUBSTITUTE(SUBSTITUTE(SUBSTITUTE(SUBSTITUTE(SUBSTITUTE(SUBSTITUTE(SUBSTITUTE(SUBSTITUTE(SUBSTITUTE(LOWER(W271&amp;""),"1","0"),"2","0"),"3","0"),"4","0"),"5","0"),"6","0"),"7","0"),"8","0"),"9","0")</f>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c>
      <c r="BQ271" s="61" t="n">
        <f aca="false">IFERROR(IF(AND(ISERROR(SEARCH(" mh"," "&amp;LOWER(W271))),ISNA(MATCH(LEFT(TRIM(BP271),255),{"0000a","000a","00a","0000aa","000aa","00.00.0000","00/00/0000","00-00-0000","0000-00-00","00.00.00","00/00/00","00-00-00","0.00.0000","0/00/0000","0-00-0000"},0)),OR(SUMPRODUCT(--ISNUMBER(SEARCH({"a0","a-0","a_0","a/0","a.0","a#0","0a","0-a","0_a","0/a"},BP271)))&gt;0,ISNUMBER(SEARCH("000000",BP271)))),1,0),0)</f>
        <v>0</v>
      </c>
      <c r="BR2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271,"supervisor",""),"inspector",""),"controller",""),"executive",""),"catering",""),"manager",""),"officer",""),"caterer",""),"station",""),"captain",""),"verified",""),"verifier",""),"checked",""),"senior",""),"leader",""),"cabin",""),"staff",""),"crew",""),"team",""),"duty",""),"lead",""),"head",""),"chef",""),"pasb",""),"mcat",""),"magcs",""),"qaqc",""),"ccic",""),"cic",""),"csm",""),"ops",""),"pic",""),"self",""),"qa",""),"qc",""),"by",""),"sr",""))</f>
        <v>0</v>
      </c>
      <c r="BS2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271,"supervisor",""),"inspector",""),"controller",""),"executive",""),"catering",""),"manager",""),"officer",""),"caterer",""),"station",""),"captain",""),"verified",""),"verifier",""),"checked",""),"senior",""),"leader",""),"cabin",""),"staff",""),"crew",""),"team",""),"duty",""),"lead",""),"head",""),"chef",""),"pasb",""),"mcat",""),"magcs",""),"qaqc",""),"ccic",""),"cic",""),"csm",""),"ops",""),"pic",""),"self",""),"qa",""),"qc",""),"by",""),"sr",""))</f>
        <v>0</v>
      </c>
      <c r="BT271" s="61"/>
      <c r="BU271" s="61"/>
      <c r="BV271" s="61" t="n">
        <f aca="false">0</f>
        <v>0</v>
      </c>
      <c r="BW271" s="61"/>
      <c r="BX271" s="61"/>
      <c r="BY271" s="62" t="n">
        <f aca="false">Q271-T24EarlyH/24</f>
        <v>46303.0659722222</v>
      </c>
      <c r="BZ271" s="61" t="n">
        <f aca="false">IFERROR(IF(IF(TRIM(S271)="Link / file path",AND(LEN(TRIM(Z271))&gt;=5,SUMPRODUCT(--ISNUMBER(SEARCH({"http","www.","\\",":\",".pdf",".jpg",".jpeg",".png",".heic",".xls",".doc",".msg",".eml",".ppt",".txt",".zip"},Z271)))&gt;0),AND(ISERROR(FIND(" ",TRIM(Z271))),NOT(OR(LOWER(TRIM(Z271))=LOWER(Flights!$F$12),AND(LEFT(LOWER(TRIM(Z271)),2)="mh",(LEN(BN271)-LEN(SUBSTITUTE(BN271,"a","")))&lt;=2))),NOT(ISNUMBER(MATCH(LEFT(BN271,255),{"0000a","000a","00a","0000aa","000aa","00.00.0000","00/00/0000","00-00-0000","0000-00-00","00.00.00","00/00/00","00-00-00","0.00.0000","0/00/0000","0-00-0000"},0))),OR(AND((LEN(BN271)-LEN(SUBSTITUTE(BN271,"a","")))&gt;=1,(LEN(BN271)-LEN(SUBSTITUTE(BN271,"0","")))&gt;=2,SUMPRODUCT(--ISNUMBER(SEARCH({"a0","a-0","a_0","a/0","a.0","a#0","0a","0-a","0_a","0/a"},BN271)))&gt;0),AND((LEN(BN271)-LEN(SUBSTITUTE(BN271,"a","")))=0,(LEN(BN271)-LEN(SUBSTITUTE(BN271,"0","")))&gt;=5)))),1,0),0)</f>
        <v>0</v>
      </c>
    </row>
    <row r="272" customFormat="false" ht="39.75" hidden="false" customHeight="true" outlineLevel="0" collapsed="false">
      <c r="A272" s="57" t="s">
        <v>845</v>
      </c>
      <c r="B272" s="57" t="s">
        <v>238</v>
      </c>
      <c r="C272" s="57" t="str">
        <f aca="false">Flights!$F$12</f>
        <v>MH0752</v>
      </c>
      <c r="D272" s="58" t="n">
        <f aca="false">Flights!$D$12</f>
        <v>46305</v>
      </c>
      <c r="E272" s="57" t="str">
        <f aca="false">Flights!$G$12&amp;"-"&amp;Flights!$H$12</f>
        <v>KUL-HAN</v>
      </c>
      <c r="F272" s="57" t="str">
        <f aca="false">Flights!$K$12</f>
        <v>EY</v>
      </c>
      <c r="G272" s="57" t="s">
        <v>420</v>
      </c>
      <c r="H272" s="57" t="s">
        <v>378</v>
      </c>
      <c r="I272" s="57" t="s">
        <v>379</v>
      </c>
      <c r="J272" s="57" t="s">
        <v>421</v>
      </c>
      <c r="K272" s="67"/>
      <c r="L272" s="67" t="s">
        <v>422</v>
      </c>
      <c r="M272" s="67"/>
      <c r="N272" s="67" t="s">
        <v>383</v>
      </c>
      <c r="O272" s="67" t="s">
        <v>423</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60"/>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open",IF(AND(NOT(OR(LEN(AZ272)&lt;15,ISNUMBER(MATCH(AZ272,L_Placeholder,0)))),BK272=0,NOT(OR(LEN(AU272)&lt;2,ISNUMBER(MATCH(AU272,L_Placeholder,0)))),NOT(OR(LEN(AX272)&lt;2,ISNUMBER(MATCH(AX272,L_Placeholder,0)))),TRIM(AE272)&lt;&gt;TRIM(T272)),"N/A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missing",IF(OR(OR(LEN(AU272)&lt;2,ISNUMBER(MATCH(AU272,L_Placeholder,0))),BR272&lt;3),"INVALID – PIC missing or not a named person (a role such as QA / CSM is not a name)",IF(OR(LEN(AV272)&lt;2,ISNUMBER(MATCH(AV272,L_Placeholder,0))),"INVALID – result / assessment missing",IF(OR(OR(LEN(AW272)&lt;3,ISNUMBER(MATCH(AW272,L_Placeholder,0))),SUMPRODUCT(--ISNUMBER(SEARCH(" "&amp;L_EvidencePhrase&amp;" ",BD272)))&gt;0,BI272=1),"INVALID – evidence missing, placeholder or not yet on file",IF(ISNA(MATCH(TRIM(S272),L_EvidenceType,0)),"INVALID – choose the evidence type from the list (column S)",IF(BL272=0,"INVALID – evidence ID must be the record's ID only (e.g. SF-2210, IMG_2231, 1045521), or a link / path for links",IF(OR(OR(LEN(AX272)&lt;2,ISNUMBER(MATCH(AX272,L_Placeholder,0))),BS272&lt;3),"INVALID – verifier missing or not a named person (a role such as QA / CSM is not a name)",IF(OR(AX272=AU272,AND(LEN(AU272)&gt;=4,ISNUMBER(SEARCH(AU272,AX272))),AND(LEN(AX272)&gt;=4,ISNUMBER(SEARCH(AX272,AU272)))),"INVALID – verifier must be a different, named person (not the PIC or a role)",IF(BH272=1,"INVALID – result not yet available (awaiting / TBC)",IF(BV272=1,"INVALID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future",IF(AND(ISNUMBER(BY272),AG272&lt;BY272),IF(H272="Physical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")))/(LEN(L_PendNeg)+1))+SUMPRODUCT((LEN(BC272)-LEN(SUBSTITUTE(BC272," "&amp;L_PendPrep&amp;" "," ")))/(LEN(L_PendPrep)+1)),1,0),1)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")))/(LEN(L_PendNeg)+1))+SUMPRODUCT((LEN(BE272)-LEN(SUBSTITUTE(BE272," "&amp;L_PendPrep&amp;" "," ")))/(LEN(L_PendPrep)+1)),1,0),1)</f>
        <v>0</v>
      </c>
      <c r="BK272" s="61" t="n">
        <f aca="false">IFERROR(IF(SUMPRODUCT((LEN(BF272)-LEN(SUBSTITUTE(BF272," "&amp;L_PendStrict&amp;" "," ")))/(LEN(L_PendStrict)+1))&gt;SUMPRODUCT((LEN(BF272)-LEN(SUBSTITUTE(BF272," "&amp;L_PendNeg&amp;" "," ")))/(LEN(L_PendNeg)+1)),1,0),1)</f>
        <v>0</v>
      </c>
      <c r="BL272" s="61" t="n">
        <f aca="false">IF(ISNA(MATCH(TRIM(S272),L_EvidenceType,0)),0,BZ272)</f>
        <v>0</v>
      </c>
      <c r="BM272" s="61" t="str">
        <f aca="false">SUBSTITUTE(SUBSTITUTE(SUBSTITUTE(SUBSTITUTE(SUBSTITUTE(SUBSTITUTE(SUBSTITUTE(SUBSTITUTE(SUBSTITUTE(LOWER(Z272&amp;""),"1","0"),"2","0"),"3","0"),"4","0"),"5","0"),"6","0"),"7","0"),"8","0"),"9","0")</f>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272,"jan",""),"feb",""),"mar",""),"apr",""),"may",""),"jun",""),"jul",""),"aug",""),"sep",""),"oct",""),"nov",""),"dec",""),"hrs",""),"hr",""),"lt",""),"utc",""),"am",""),"pm",""),"rev",""),"ver",""),"b","a"),"c","a"),"d","a"),"e","a"),"f","a"),"g","a"),"h","a"),"i","a"),"j","a"),"k","a"),"l","a"),"m","a"),"n","a"),"o","a"),"p","a"),"q","a"),"r","a"),"s","a"),"t","a"),"u","a"),"v","a"),"w","a"),"x","a"),"y","a"),"z","a")</f>
        <v/>
      </c>
      <c r="BO272" s="61" t="str">
        <f aca="false">SUBSTITUTE(SUBSTITUTE(SUBSTITUTE(SUBSTITUTE(SUBSTITUTE(SUBSTITUTE(SUBSTITUTE(SUBSTITUTE(SUBSTITUTE(LOWER(W272&amp;""),"1","0"),"2","0"),"3","0"),"4","0"),"5","0"),"6","0"),"7","0"),"8","0"),"9","0")</f>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c>
      <c r="BQ272" s="61" t="n">
        <f aca="false">IFERROR(IF(AND(ISERROR(SEARCH(" mh"," "&amp;LOWER(W272))),ISNA(MATCH(LEFT(TRIM(BP272),255),{"0000a","000a","00a","0000aa","000aa","00.00.0000","00/00/0000","00-00-0000","0000-00-00","00.00.00","00/00/00","00-00-00","0.00.0000","0/00/0000","0-00-0000"},0)),OR(SUMPRODUCT(--ISNUMBER(SEARCH({"a0","a-0","a_0","a/0","a.0","a#0","0a","0-a","0_a","0/a"},BP272)))&gt;0,ISNUMBER(SEARCH("000000",BP272)))),1,0),0)</f>
        <v>0</v>
      </c>
      <c r="BR2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272,"supervisor",""),"inspector",""),"controller",""),"executive",""),"catering",""),"manager",""),"officer",""),"caterer",""),"station",""),"captain",""),"verified",""),"verifier",""),"checked",""),"senior",""),"leader",""),"cabin",""),"staff",""),"crew",""),"team",""),"duty",""),"lead",""),"head",""),"chef",""),"pasb",""),"mcat",""),"magcs",""),"qaqc",""),"ccic",""),"cic",""),"csm",""),"ops",""),"pic",""),"self",""),"qa",""),"qc",""),"by",""),"sr",""))</f>
        <v>0</v>
      </c>
      <c r="BS2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272,"supervisor",""),"inspector",""),"controller",""),"executive",""),"catering",""),"manager",""),"officer",""),"caterer",""),"station",""),"captain",""),"verified",""),"verifier",""),"checked",""),"senior",""),"leader",""),"cabin",""),"staff",""),"crew",""),"team",""),"duty",""),"lead",""),"head",""),"chef",""),"pasb",""),"mcat",""),"magcs",""),"qaqc",""),"ccic",""),"cic",""),"csm",""),"ops",""),"pic",""),"self",""),"qa",""),"qc",""),"by",""),"sr",""))</f>
        <v>0</v>
      </c>
      <c r="BT272" s="61"/>
      <c r="BU272" s="61"/>
      <c r="BV272" s="61" t="n">
        <f aca="false">0</f>
        <v>0</v>
      </c>
      <c r="BW272" s="61"/>
      <c r="BX272" s="61"/>
      <c r="BY272" s="62" t="n">
        <f aca="false">Q272-T12EarlyH/24</f>
        <v>46304.0659722222</v>
      </c>
      <c r="BZ272" s="61" t="n">
        <f aca="false">IFERROR(IF(IF(TRIM(S272)="Link / file path",AND(LEN(TRIM(Z272))&gt;=5,SUMPRODUCT(--ISNUMBER(SEARCH({"http","www.","\\",":\",".pdf",".jpg",".jpeg",".png",".heic",".xls",".doc",".msg",".eml",".ppt",".txt",".zip"},Z272)))&gt;0),AND(ISERROR(FIND(" ",TRIM(Z272))),NOT(OR(LOWER(TRIM(Z272))=LOWER(Flights!$F$12),AND(LEFT(LOWER(TRIM(Z272)),2)="mh",(LEN(BN272)-LEN(SUBSTITUTE(BN272,"a","")))&lt;=2))),NOT(ISNUMBER(MATCH(LEFT(BN272,255),{"0000a","000a","00a","0000aa","000aa","00.00.0000","00/00/0000","00-00-0000","0000-00-00","00.00.00","00/00/00","00-00-00","0.00.0000","0/00/0000","0-00-0000"},0))),OR(AND((LEN(BN272)-LEN(SUBSTITUTE(BN272,"a","")))&gt;=1,(LEN(BN272)-LEN(SUBSTITUTE(BN272,"0","")))&gt;=2,SUMPRODUCT(--ISNUMBER(SEARCH({"a0","a-0","a_0","a/0","a.0","a#0","0a","0-a","0_a","0/a"},BN272)))&gt;0),AND((LEN(BN272)-LEN(SUBSTITUTE(BN272,"a","")))=0,(LEN(BN272)-LEN(SUBSTITUTE(BN272,"0","")))&gt;=5)))),1,0),0)</f>
        <v>0</v>
      </c>
    </row>
    <row r="273" customFormat="false" ht="39.75" hidden="false" customHeight="true" outlineLevel="0" collapsed="false">
      <c r="A273" s="57" t="s">
        <v>846</v>
      </c>
      <c r="B273" s="57" t="s">
        <v>238</v>
      </c>
      <c r="C273" s="57" t="str">
        <f aca="false">Flights!$F$12</f>
        <v>MH0752</v>
      </c>
      <c r="D273" s="58" t="n">
        <f aca="false">Flights!$D$12</f>
        <v>46305</v>
      </c>
      <c r="E273" s="57" t="str">
        <f aca="false">Flights!$G$12&amp;"-"&amp;Flights!$H$12</f>
        <v>KUL-HAN</v>
      </c>
      <c r="F273" s="57" t="str">
        <f aca="false">Flights!$K$12</f>
        <v>EY</v>
      </c>
      <c r="G273" s="57" t="s">
        <v>420</v>
      </c>
      <c r="H273" s="57" t="s">
        <v>378</v>
      </c>
      <c r="I273" s="57" t="s">
        <v>379</v>
      </c>
      <c r="J273" s="57" t="s">
        <v>425</v>
      </c>
      <c r="K273" s="67" t="s">
        <v>426</v>
      </c>
      <c r="L273" s="67" t="s">
        <v>422</v>
      </c>
      <c r="M273" s="67"/>
      <c r="N273" s="67" t="s">
        <v>383</v>
      </c>
      <c r="O273" s="67" t="s">
        <v>423</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60"/>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open",IF(AND(NOT(OR(LEN(AZ273)&lt;15,ISNUMBER(MATCH(AZ273,L_Placeholder,0)))),BK273=0,NOT(OR(LEN(AU273)&lt;2,ISNUMBER(MATCH(AU273,L_Placeholder,0)))),NOT(OR(LEN(AX273)&lt;2,ISNUMBER(MATCH(AX273,L_Placeholder,0)))),TRIM(AE273)&lt;&gt;TRIM(T273)),"N/A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missing",IF(OR(OR(LEN(AU273)&lt;2,ISNUMBER(MATCH(AU273,L_Placeholder,0))),BR273&lt;3),"INVALID – PIC missing or not a named person (a role such as QA / CSM is not a name)",IF(OR(LEN(AV273)&lt;2,ISNUMBER(MATCH(AV273,L_Placeholder,0))),"INVALID – result / assessment missing",IF(OR(OR(LEN(AW273)&lt;3,ISNUMBER(MATCH(AW273,L_Placeholder,0))),SUMPRODUCT(--ISNUMBER(SEARCH(" "&amp;L_EvidencePhrase&amp;" ",BD273)))&gt;0,BI273=1),"INVALID – evidence missing, placeholder or not yet on file",IF(ISNA(MATCH(TRIM(S273),L_EvidenceType,0)),"INVALID – choose the evidence type from the list (column S)",IF(BL273=0,"INVALID – evidence ID must be the record's ID only (e.g. SF-2210, IMG_2231, 1045521), or a link / path for links",IF(OR(OR(LEN(AX273)&lt;2,ISNUMBER(MATCH(AX273,L_Placeholder,0))),BS273&lt;3),"INVALID – verifier missing or not a named person (a role such as QA / CSM is not a name)",IF(OR(AX273=AU273,AND(LEN(AU273)&gt;=4,ISNUMBER(SEARCH(AU273,AX273))),AND(LEN(AX273)&gt;=4,ISNUMBER(SEARCH(AX273,AU273)))),"INVALID – verifier must be a different, named person (not the PIC or a role)",IF(BH273=1,"INVALID – result not yet available (awaiting / TBC)",IF(BV273=1,"INVALID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future",IF(AND(ISNUMBER(BY273),AG273&lt;BY273),IF(H273="Physical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")))/(LEN(L_PendNeg)+1))+SUMPRODUCT((LEN(BC273)-LEN(SUBSTITUTE(BC273," "&amp;L_PendPrep&amp;" "," ")))/(LEN(L_PendPrep)+1)),1,0),1)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")))/(LEN(L_PendNeg)+1))+SUMPRODUCT((LEN(BE273)-LEN(SUBSTITUTE(BE273," "&amp;L_PendPrep&amp;" "," ")))/(LEN(L_PendPrep)+1)),1,0),1)</f>
        <v>0</v>
      </c>
      <c r="BK273" s="61" t="n">
        <f aca="false">IFERROR(IF(SUMPRODUCT((LEN(BF273)-LEN(SUBSTITUTE(BF273," "&amp;L_PendStrict&amp;" "," ")))/(LEN(L_PendStrict)+1))&gt;SUMPRODUCT((LEN(BF273)-LEN(SUBSTITUTE(BF273," "&amp;L_PendNeg&amp;" "," ")))/(LEN(L_PendNeg)+1)),1,0),1)</f>
        <v>0</v>
      </c>
      <c r="BL273" s="61" t="n">
        <f aca="false">IF(ISNA(MATCH(TRIM(S273),L_EvidenceType,0)),0,BZ273)</f>
        <v>0</v>
      </c>
      <c r="BM273" s="61" t="str">
        <f aca="false">SUBSTITUTE(SUBSTITUTE(SUBSTITUTE(SUBSTITUTE(SUBSTITUTE(SUBSTITUTE(SUBSTITUTE(SUBSTITUTE(SUBSTITUTE(LOWER(Z273&amp;""),"1","0"),"2","0"),"3","0"),"4","0"),"5","0"),"6","0"),"7","0"),"8","0"),"9","0")</f>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273,"jan",""),"feb",""),"mar",""),"apr",""),"may",""),"jun",""),"jul",""),"aug",""),"sep",""),"oct",""),"nov",""),"dec",""),"hrs",""),"hr",""),"lt",""),"utc",""),"am",""),"pm",""),"rev",""),"ver",""),"b","a"),"c","a"),"d","a"),"e","a"),"f","a"),"g","a"),"h","a"),"i","a"),"j","a"),"k","a"),"l","a"),"m","a"),"n","a"),"o","a"),"p","a"),"q","a"),"r","a"),"s","a"),"t","a"),"u","a"),"v","a"),"w","a"),"x","a"),"y","a"),"z","a")</f>
        <v/>
      </c>
      <c r="BO273" s="61" t="str">
        <f aca="false">SUBSTITUTE(SUBSTITUTE(SUBSTITUTE(SUBSTITUTE(SUBSTITUTE(SUBSTITUTE(SUBSTITUTE(SUBSTITUTE(SUBSTITUTE(LOWER(W273&amp;""),"1","0"),"2","0"),"3","0"),"4","0"),"5","0"),"6","0"),"7","0"),"8","0"),"9","0")</f>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c>
      <c r="BQ273" s="61" t="n">
        <f aca="false">IFERROR(IF(AND(ISERROR(SEARCH(" mh"," "&amp;LOWER(W273))),ISNA(MATCH(LEFT(TRIM(BP273),255),{"0000a","000a","00a","0000aa","000aa","00.00.0000","00/00/0000","00-00-0000","0000-00-00","00.00.00","00/00/00","00-00-00","0.00.0000","0/00/0000","0-00-0000"},0)),OR(SUMPRODUCT(--ISNUMBER(SEARCH({"a0","a-0","a_0","a/0","a.0","a#0","0a","0-a","0_a","0/a"},BP273)))&gt;0,ISNUMBER(SEARCH("000000",BP273)))),1,0),0)</f>
        <v>0</v>
      </c>
      <c r="BR2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273,"supervisor",""),"inspector",""),"controller",""),"executive",""),"catering",""),"manager",""),"officer",""),"caterer",""),"station",""),"captain",""),"verified",""),"verifier",""),"checked",""),"senior",""),"leader",""),"cabin",""),"staff",""),"crew",""),"team",""),"duty",""),"lead",""),"head",""),"chef",""),"pasb",""),"mcat",""),"magcs",""),"qaqc",""),"ccic",""),"cic",""),"csm",""),"ops",""),"pic",""),"self",""),"qa",""),"qc",""),"by",""),"sr",""))</f>
        <v>0</v>
      </c>
      <c r="BS2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273,"supervisor",""),"inspector",""),"controller",""),"executive",""),"catering",""),"manager",""),"officer",""),"caterer",""),"station",""),"captain",""),"verified",""),"verifier",""),"checked",""),"senior",""),"leader",""),"cabin",""),"staff",""),"crew",""),"team",""),"duty",""),"lead",""),"head",""),"chef",""),"pasb",""),"mcat",""),"magcs",""),"qaqc",""),"ccic",""),"cic",""),"csm",""),"ops",""),"pic",""),"self",""),"qa",""),"qc",""),"by",""),"sr",""))</f>
        <v>0</v>
      </c>
      <c r="BT273" s="61"/>
      <c r="BU273" s="61"/>
      <c r="BV273" s="61" t="n">
        <f aca="false">0</f>
        <v>0</v>
      </c>
      <c r="BW273" s="61"/>
      <c r="BX273" s="61"/>
      <c r="BY273" s="62" t="n">
        <f aca="false">Q273-T12EarlyH/24</f>
        <v>46304.0659722222</v>
      </c>
      <c r="BZ273" s="61" t="n">
        <f aca="false">IFERROR(IF(IF(TRIM(S273)="Link / file path",AND(LEN(TRIM(Z273))&gt;=5,SUMPRODUCT(--ISNUMBER(SEARCH({"http","www.","\\",":\",".pdf",".jpg",".jpeg",".png",".heic",".xls",".doc",".msg",".eml",".ppt",".txt",".zip"},Z273)))&gt;0),AND(ISERROR(FIND(" ",TRIM(Z273))),NOT(OR(LOWER(TRIM(Z273))=LOWER(Flights!$F$12),AND(LEFT(LOWER(TRIM(Z273)),2)="mh",(LEN(BN273)-LEN(SUBSTITUTE(BN273,"a","")))&lt;=2))),NOT(ISNUMBER(MATCH(LEFT(BN273,255),{"0000a","000a","00a","0000aa","000aa","00.00.0000","00/00/0000","00-00-0000","0000-00-00","00.00.00","00/00/00","00-00-00","0.00.0000","0/00/0000","0-00-0000"},0))),OR(AND((LEN(BN273)-LEN(SUBSTITUTE(BN273,"a","")))&gt;=1,(LEN(BN273)-LEN(SUBSTITUTE(BN273,"0","")))&gt;=2,SUMPRODUCT(--ISNUMBER(SEARCH({"a0","a-0","a_0","a/0","a.0","a#0","0a","0-a","0_a","0/a"},BN273)))&gt;0),AND((LEN(BN273)-LEN(SUBSTITUTE(BN273,"a","")))=0,(LEN(BN273)-LEN(SUBSTITUTE(BN273,"0","")))&gt;=5)))),1,0),0)</f>
        <v>0</v>
      </c>
    </row>
    <row r="274" customFormat="false" ht="39.75" hidden="false" customHeight="true" outlineLevel="0" collapsed="false">
      <c r="A274" s="57" t="s">
        <v>847</v>
      </c>
      <c r="B274" s="57" t="s">
        <v>238</v>
      </c>
      <c r="C274" s="57" t="str">
        <f aca="false">Flights!$F$12</f>
        <v>MH0752</v>
      </c>
      <c r="D274" s="58" t="n">
        <f aca="false">Flights!$D$12</f>
        <v>46305</v>
      </c>
      <c r="E274" s="57" t="str">
        <f aca="false">Flights!$G$12&amp;"-"&amp;Flights!$H$12</f>
        <v>KUL-HAN</v>
      </c>
      <c r="F274" s="57" t="str">
        <f aca="false">Flights!$K$12</f>
        <v>EY</v>
      </c>
      <c r="G274" s="57" t="s">
        <v>420</v>
      </c>
      <c r="H274" s="57" t="s">
        <v>378</v>
      </c>
      <c r="I274" s="57" t="s">
        <v>428</v>
      </c>
      <c r="J274" s="57" t="s">
        <v>429</v>
      </c>
      <c r="K274" s="67"/>
      <c r="L274" s="67" t="s">
        <v>422</v>
      </c>
      <c r="M274" s="67"/>
      <c r="N274" s="67" t="s">
        <v>383</v>
      </c>
      <c r="O274" s="67" t="s">
        <v>423</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60"/>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open",IF(AND(NOT(OR(LEN(AZ274)&lt;15,ISNUMBER(MATCH(AZ274,L_Placeholder,0)))),BK274=0,NOT(OR(LEN(AU274)&lt;2,ISNUMBER(MATCH(AU274,L_Placeholder,0)))),NOT(OR(LEN(AX274)&lt;2,ISNUMBER(MATCH(AX274,L_Placeholder,0)))),TRIM(AE274)&lt;&gt;TRIM(T274)),"N/A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missing",IF(OR(OR(LEN(AU274)&lt;2,ISNUMBER(MATCH(AU274,L_Placeholder,0))),BR274&lt;3),"INVALID – PIC missing or not a named person (a role such as QA / CSM is not a name)",IF(OR(LEN(AV274)&lt;2,ISNUMBER(MATCH(AV274,L_Placeholder,0))),"INVALID – result / assessment missing",IF(OR(OR(LEN(AW274)&lt;3,ISNUMBER(MATCH(AW274,L_Placeholder,0))),SUMPRODUCT(--ISNUMBER(SEARCH(" "&amp;L_EvidencePhrase&amp;" ",BD274)))&gt;0,BI274=1),"INVALID – evidence missing, placeholder or not yet on file",IF(ISNA(MATCH(TRIM(S274),L_EvidenceType,0)),"INVALID – choose the evidence type from the list (column S)",IF(BL274=0,"INVALID – evidence ID must be the record's ID only (e.g. SF-2210, IMG_2231, 1045521), or a link / path for links",IF(OR(OR(LEN(AX274)&lt;2,ISNUMBER(MATCH(AX274,L_Placeholder,0))),BS274&lt;3),"INVALID – verifier missing or not a named person (a role such as QA / CSM is not a name)",IF(OR(AX274=AU274,AND(LEN(AU274)&gt;=4,ISNUMBER(SEARCH(AU274,AX274))),AND(LEN(AX274)&gt;=4,ISNUMBER(SEARCH(AX274,AU274)))),"INVALID – verifier must be a different, named person (not the PIC or a role)",IF(BH274=1,"INVALID – result not yet available (awaiting / TBC)",IF(BV274=1,"INVALID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future",IF(AND(ISNUMBER(BY274),AG274&lt;BY274),IF(H274="Physical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")))/(LEN(L_PendNeg)+1))+SUMPRODUCT((LEN(BC274)-LEN(SUBSTITUTE(BC274," "&amp;L_PendPrep&amp;" "," ")))/(LEN(L_PendPrep)+1)),1,0),1)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")))/(LEN(L_PendNeg)+1))+SUMPRODUCT((LEN(BE274)-LEN(SUBSTITUTE(BE274," "&amp;L_PendPrep&amp;" "," ")))/(LEN(L_PendPrep)+1)),1,0),1)</f>
        <v>0</v>
      </c>
      <c r="BK274" s="61" t="n">
        <f aca="false">IFERROR(IF(SUMPRODUCT((LEN(BF274)-LEN(SUBSTITUTE(BF274," "&amp;L_PendStrict&amp;" "," ")))/(LEN(L_PendStrict)+1))&gt;SUMPRODUCT((LEN(BF274)-LEN(SUBSTITUTE(BF274," "&amp;L_PendNeg&amp;" "," ")))/(LEN(L_PendNeg)+1)),1,0),1)</f>
        <v>0</v>
      </c>
      <c r="BL274" s="61" t="n">
        <f aca="false">IF(ISNA(MATCH(TRIM(S274),L_EvidenceType,0)),0,BZ274)</f>
        <v>0</v>
      </c>
      <c r="BM274" s="61" t="str">
        <f aca="false">SUBSTITUTE(SUBSTITUTE(SUBSTITUTE(SUBSTITUTE(SUBSTITUTE(SUBSTITUTE(SUBSTITUTE(SUBSTITUTE(SUBSTITUTE(LOWER(Z274&amp;""),"1","0"),"2","0"),"3","0"),"4","0"),"5","0"),"6","0"),"7","0"),"8","0"),"9","0")</f>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274,"jan",""),"feb",""),"mar",""),"apr",""),"may",""),"jun",""),"jul",""),"aug",""),"sep",""),"oct",""),"nov",""),"dec",""),"hrs",""),"hr",""),"lt",""),"utc",""),"am",""),"pm",""),"rev",""),"ver",""),"b","a"),"c","a"),"d","a"),"e","a"),"f","a"),"g","a"),"h","a"),"i","a"),"j","a"),"k","a"),"l","a"),"m","a"),"n","a"),"o","a"),"p","a"),"q","a"),"r","a"),"s","a"),"t","a"),"u","a"),"v","a"),"w","a"),"x","a"),"y","a"),"z","a")</f>
        <v/>
      </c>
      <c r="BO274" s="61" t="str">
        <f aca="false">SUBSTITUTE(SUBSTITUTE(SUBSTITUTE(SUBSTITUTE(SUBSTITUTE(SUBSTITUTE(SUBSTITUTE(SUBSTITUTE(SUBSTITUTE(LOWER(W274&amp;""),"1","0"),"2","0"),"3","0"),"4","0"),"5","0"),"6","0"),"7","0"),"8","0"),"9","0")</f>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c>
      <c r="BQ274" s="61" t="n">
        <f aca="false">IFERROR(IF(AND(ISERROR(SEARCH(" mh"," "&amp;LOWER(W274))),ISNA(MATCH(LEFT(TRIM(BP274),255),{"0000a","000a","00a","0000aa","000aa","00.00.0000","00/00/0000","00-00-0000","0000-00-00","00.00.00","00/00/00","00-00-00","0.00.0000","0/00/0000","0-00-0000"},0)),OR(SUMPRODUCT(--ISNUMBER(SEARCH({"a0","a-0","a_0","a/0","a.0","a#0","0a","0-a","0_a","0/a"},BP274)))&gt;0,ISNUMBER(SEARCH("000000",BP274)))),1,0),0)</f>
        <v>0</v>
      </c>
      <c r="BR2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274,"supervisor",""),"inspector",""),"controller",""),"executive",""),"catering",""),"manager",""),"officer",""),"caterer",""),"station",""),"captain",""),"verified",""),"verifier",""),"checked",""),"senior",""),"leader",""),"cabin",""),"staff",""),"crew",""),"team",""),"duty",""),"lead",""),"head",""),"chef",""),"pasb",""),"mcat",""),"magcs",""),"qaqc",""),"ccic",""),"cic",""),"csm",""),"ops",""),"pic",""),"self",""),"qa",""),"qc",""),"by",""),"sr",""))</f>
        <v>0</v>
      </c>
      <c r="BS2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274,"supervisor",""),"inspector",""),"controller",""),"executive",""),"catering",""),"manager",""),"officer",""),"caterer",""),"station",""),"captain",""),"verified",""),"verifier",""),"checked",""),"senior",""),"leader",""),"cabin",""),"staff",""),"crew",""),"team",""),"duty",""),"lead",""),"head",""),"chef",""),"pasb",""),"mcat",""),"magcs",""),"qaqc",""),"ccic",""),"cic",""),"csm",""),"ops",""),"pic",""),"self",""),"qa",""),"qc",""),"by",""),"sr",""))</f>
        <v>0</v>
      </c>
      <c r="BT274" s="61"/>
      <c r="BU274" s="61"/>
      <c r="BV274" s="61" t="n">
        <f aca="false">0</f>
        <v>0</v>
      </c>
      <c r="BW274" s="61"/>
      <c r="BX274" s="61"/>
      <c r="BY274" s="62" t="n">
        <f aca="false">Q274-T12EarlyH/24</f>
        <v>46304.0659722222</v>
      </c>
      <c r="BZ274" s="61" t="n">
        <f aca="false">IFERROR(IF(IF(TRIM(S274)="Link / file path",AND(LEN(TRIM(Z274))&gt;=5,SUMPRODUCT(--ISNUMBER(SEARCH({"http","www.","\\",":\",".pdf",".jpg",".jpeg",".png",".heic",".xls",".doc",".msg",".eml",".ppt",".txt",".zip"},Z274)))&gt;0),AND(ISERROR(FIND(" ",TRIM(Z274))),NOT(OR(LOWER(TRIM(Z274))=LOWER(Flights!$F$12),AND(LEFT(LOWER(TRIM(Z274)),2)="mh",(LEN(BN274)-LEN(SUBSTITUTE(BN274,"a","")))&lt;=2))),NOT(ISNUMBER(MATCH(LEFT(BN274,255),{"0000a","000a","00a","0000aa","000aa","00.00.0000","00/00/0000","00-00-0000","0000-00-00","00.00.00","00/00/00","00-00-00","0.00.0000","0/00/0000","0-00-0000"},0))),OR(AND((LEN(BN274)-LEN(SUBSTITUTE(BN274,"a","")))&gt;=1,(LEN(BN274)-LEN(SUBSTITUTE(BN274,"0","")))&gt;=2,SUMPRODUCT(--ISNUMBER(SEARCH({"a0","a-0","a_0","a/0","a.0","a#0","0a","0-a","0_a","0/a"},BN274)))&gt;0),AND((LEN(BN274)-LEN(SUBSTITUTE(BN274,"a","")))=0,(LEN(BN274)-LEN(SUBSTITUTE(BN274,"0","")))&gt;=5)))),1,0),0)</f>
        <v>0</v>
      </c>
    </row>
    <row r="275" customFormat="false" ht="39.75" hidden="false" customHeight="true" outlineLevel="0" collapsed="false">
      <c r="A275" s="57" t="s">
        <v>848</v>
      </c>
      <c r="B275" s="57" t="s">
        <v>238</v>
      </c>
      <c r="C275" s="57" t="str">
        <f aca="false">Flights!$F$12</f>
        <v>MH0752</v>
      </c>
      <c r="D275" s="58" t="n">
        <f aca="false">Flights!$D$12</f>
        <v>46305</v>
      </c>
      <c r="E275" s="57" t="str">
        <f aca="false">Flights!$G$12&amp;"-"&amp;Flights!$H$12</f>
        <v>KUL-HAN</v>
      </c>
      <c r="F275" s="57" t="str">
        <f aca="false">Flights!$K$12</f>
        <v>EY</v>
      </c>
      <c r="G275" s="57" t="s">
        <v>420</v>
      </c>
      <c r="H275" s="57" t="s">
        <v>378</v>
      </c>
      <c r="I275" s="57" t="s">
        <v>428</v>
      </c>
      <c r="J275" s="57" t="s">
        <v>431</v>
      </c>
      <c r="K275" s="67"/>
      <c r="L275" s="67" t="s">
        <v>422</v>
      </c>
      <c r="M275" s="67"/>
      <c r="N275" s="67" t="s">
        <v>383</v>
      </c>
      <c r="O275" s="67" t="s">
        <v>423</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60"/>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open",IF(AND(NOT(OR(LEN(AZ275)&lt;15,ISNUMBER(MATCH(AZ275,L_Placeholder,0)))),BK275=0,NOT(OR(LEN(AU275)&lt;2,ISNUMBER(MATCH(AU275,L_Placeholder,0)))),NOT(OR(LEN(AX275)&lt;2,ISNUMBER(MATCH(AX275,L_Placeholder,0)))),TRIM(AE275)&lt;&gt;TRIM(T275)),"N/A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missing",IF(OR(OR(LEN(AU275)&lt;2,ISNUMBER(MATCH(AU275,L_Placeholder,0))),BR275&lt;3),"INVALID – PIC missing or not a named person (a role such as QA / CSM is not a name)",IF(OR(LEN(AV275)&lt;2,ISNUMBER(MATCH(AV275,L_Placeholder,0))),"INVALID – result / assessment missing",IF(OR(OR(LEN(AW275)&lt;3,ISNUMBER(MATCH(AW275,L_Placeholder,0))),SUMPRODUCT(--ISNUMBER(SEARCH(" "&amp;L_EvidencePhrase&amp;" ",BD275)))&gt;0,BI275=1),"INVALID – evidence missing, placeholder or not yet on file",IF(ISNA(MATCH(TRIM(S275),L_EvidenceType,0)),"INVALID – choose the evidence type from the list (column S)",IF(BL275=0,"INVALID – evidence ID must be the record's ID only (e.g. SF-2210, IMG_2231, 1045521), or a link / path for links",IF(OR(OR(LEN(AX275)&lt;2,ISNUMBER(MATCH(AX275,L_Placeholder,0))),BS275&lt;3),"INVALID – verifier missing or not a named person (a role such as QA / CSM is not a name)",IF(OR(AX275=AU275,AND(LEN(AU275)&gt;=4,ISNUMBER(SEARCH(AU275,AX275))),AND(LEN(AX275)&gt;=4,ISNUMBER(SEARCH(AX275,AU275)))),"INVALID – verifier must be a different, named person (not the PIC or a role)",IF(BH275=1,"INVALID – result not yet available (awaiting / TBC)",IF(BV275=1,"INVALID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future",IF(AND(ISNUMBER(BY275),AG275&lt;BY275),IF(H275="Physical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")))/(LEN(L_PendNeg)+1))+SUMPRODUCT((LEN(BC275)-LEN(SUBSTITUTE(BC275," "&amp;L_PendPrep&amp;" "," ")))/(LEN(L_PendPrep)+1)),1,0),1)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")))/(LEN(L_PendNeg)+1))+SUMPRODUCT((LEN(BE275)-LEN(SUBSTITUTE(BE275," "&amp;L_PendPrep&amp;" "," ")))/(LEN(L_PendPrep)+1)),1,0),1)</f>
        <v>0</v>
      </c>
      <c r="BK275" s="61" t="n">
        <f aca="false">IFERROR(IF(SUMPRODUCT((LEN(BF275)-LEN(SUBSTITUTE(BF275," "&amp;L_PendStrict&amp;" "," ")))/(LEN(L_PendStrict)+1))&gt;SUMPRODUCT((LEN(BF275)-LEN(SUBSTITUTE(BF275," "&amp;L_PendNeg&amp;" "," ")))/(LEN(L_PendNeg)+1)),1,0),1)</f>
        <v>0</v>
      </c>
      <c r="BL275" s="61" t="n">
        <f aca="false">IF(ISNA(MATCH(TRIM(S275),L_EvidenceType,0)),0,BZ275)</f>
        <v>0</v>
      </c>
      <c r="BM275" s="61" t="str">
        <f aca="false">SUBSTITUTE(SUBSTITUTE(SUBSTITUTE(SUBSTITUTE(SUBSTITUTE(SUBSTITUTE(SUBSTITUTE(SUBSTITUTE(SUBSTITUTE(LOWER(Z275&amp;""),"1","0"),"2","0"),"3","0"),"4","0"),"5","0"),"6","0"),"7","0"),"8","0"),"9","0")</f>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275,"jan",""),"feb",""),"mar",""),"apr",""),"may",""),"jun",""),"jul",""),"aug",""),"sep",""),"oct",""),"nov",""),"dec",""),"hrs",""),"hr",""),"lt",""),"utc",""),"am",""),"pm",""),"rev",""),"ver",""),"b","a"),"c","a"),"d","a"),"e","a"),"f","a"),"g","a"),"h","a"),"i","a"),"j","a"),"k","a"),"l","a"),"m","a"),"n","a"),"o","a"),"p","a"),"q","a"),"r","a"),"s","a"),"t","a"),"u","a"),"v","a"),"w","a"),"x","a"),"y","a"),"z","a")</f>
        <v/>
      </c>
      <c r="BO275" s="61" t="str">
        <f aca="false">SUBSTITUTE(SUBSTITUTE(SUBSTITUTE(SUBSTITUTE(SUBSTITUTE(SUBSTITUTE(SUBSTITUTE(SUBSTITUTE(SUBSTITUTE(LOWER(W275&amp;""),"1","0"),"2","0"),"3","0"),"4","0"),"5","0"),"6","0"),"7","0"),"8","0"),"9","0")</f>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c>
      <c r="BQ275" s="61" t="n">
        <f aca="false">IFERROR(IF(AND(ISERROR(SEARCH(" mh"," "&amp;LOWER(W275))),ISNA(MATCH(LEFT(TRIM(BP275),255),{"0000a","000a","00a","0000aa","000aa","00.00.0000","00/00/0000","00-00-0000","0000-00-00","00.00.00","00/00/00","00-00-00","0.00.0000","0/00/0000","0-00-0000"},0)),OR(SUMPRODUCT(--ISNUMBER(SEARCH({"a0","a-0","a_0","a/0","a.0","a#0","0a","0-a","0_a","0/a"},BP275)))&gt;0,ISNUMBER(SEARCH("000000",BP275)))),1,0),0)</f>
        <v>0</v>
      </c>
      <c r="BR2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275,"supervisor",""),"inspector",""),"controller",""),"executive",""),"catering",""),"manager",""),"officer",""),"caterer",""),"station",""),"captain",""),"verified",""),"verifier",""),"checked",""),"senior",""),"leader",""),"cabin",""),"staff",""),"crew",""),"team",""),"duty",""),"lead",""),"head",""),"chef",""),"pasb",""),"mcat",""),"magcs",""),"qaqc",""),"ccic",""),"cic",""),"csm",""),"ops",""),"pic",""),"self",""),"qa",""),"qc",""),"by",""),"sr",""))</f>
        <v>0</v>
      </c>
      <c r="BS2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275,"supervisor",""),"inspector",""),"controller",""),"executive",""),"catering",""),"manager",""),"officer",""),"caterer",""),"station",""),"captain",""),"verified",""),"verifier",""),"checked",""),"senior",""),"leader",""),"cabin",""),"staff",""),"crew",""),"team",""),"duty",""),"lead",""),"head",""),"chef",""),"pasb",""),"mcat",""),"magcs",""),"qaqc",""),"ccic",""),"cic",""),"csm",""),"ops",""),"pic",""),"self",""),"qa",""),"qc",""),"by",""),"sr",""))</f>
        <v>0</v>
      </c>
      <c r="BT275" s="61"/>
      <c r="BU275" s="61"/>
      <c r="BV275" s="61" t="n">
        <f aca="false">0</f>
        <v>0</v>
      </c>
      <c r="BW275" s="61"/>
      <c r="BX275" s="61"/>
      <c r="BY275" s="62" t="n">
        <f aca="false">Q275-T12EarlyH/24</f>
        <v>46304.0659722222</v>
      </c>
      <c r="BZ275" s="61" t="n">
        <f aca="false">IFERROR(IF(IF(TRIM(S275)="Link / file path",AND(LEN(TRIM(Z275))&gt;=5,SUMPRODUCT(--ISNUMBER(SEARCH({"http","www.","\\",":\",".pdf",".jpg",".jpeg",".png",".heic",".xls",".doc",".msg",".eml",".ppt",".txt",".zip"},Z275)))&gt;0),AND(ISERROR(FIND(" ",TRIM(Z275))),NOT(OR(LOWER(TRIM(Z275))=LOWER(Flights!$F$12),AND(LEFT(LOWER(TRIM(Z275)),2)="mh",(LEN(BN275)-LEN(SUBSTITUTE(BN275,"a","")))&lt;=2))),NOT(ISNUMBER(MATCH(LEFT(BN275,255),{"0000a","000a","00a","0000aa","000aa","00.00.0000","00/00/0000","00-00-0000","0000-00-00","00.00.00","00/00/00","00-00-00","0.00.0000","0/00/0000","0-00-0000"},0))),OR(AND((LEN(BN275)-LEN(SUBSTITUTE(BN275,"a","")))&gt;=1,(LEN(BN275)-LEN(SUBSTITUTE(BN275,"0","")))&gt;=2,SUMPRODUCT(--ISNUMBER(SEARCH({"a0","a-0","a_0","a/0","a.0","a#0","0a","0-a","0_a","0/a"},BN275)))&gt;0),AND((LEN(BN275)-LEN(SUBSTITUTE(BN275,"a","")))=0,(LEN(BN275)-LEN(SUBSTITUTE(BN275,"0","")))&gt;=5)))),1,0),0)</f>
        <v>0</v>
      </c>
    </row>
    <row r="276" customFormat="false" ht="39.75" hidden="false" customHeight="true" outlineLevel="0" collapsed="false">
      <c r="A276" s="57" t="s">
        <v>849</v>
      </c>
      <c r="B276" s="57" t="s">
        <v>238</v>
      </c>
      <c r="C276" s="57" t="str">
        <f aca="false">Flights!$F$12</f>
        <v>MH0752</v>
      </c>
      <c r="D276" s="58" t="n">
        <f aca="false">Flights!$D$12</f>
        <v>46305</v>
      </c>
      <c r="E276" s="57" t="str">
        <f aca="false">Flights!$G$12&amp;"-"&amp;Flights!$H$12</f>
        <v>KUL-HAN</v>
      </c>
      <c r="F276" s="57" t="str">
        <f aca="false">Flights!$K$12</f>
        <v>EY</v>
      </c>
      <c r="G276" s="57" t="s">
        <v>420</v>
      </c>
      <c r="H276" s="57" t="s">
        <v>378</v>
      </c>
      <c r="I276" s="57" t="s">
        <v>428</v>
      </c>
      <c r="J276" s="57" t="s">
        <v>433</v>
      </c>
      <c r="K276" s="67"/>
      <c r="L276" s="67" t="s">
        <v>422</v>
      </c>
      <c r="M276" s="67"/>
      <c r="N276" s="67" t="s">
        <v>383</v>
      </c>
      <c r="O276" s="67" t="s">
        <v>423</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60"/>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open",IF(AND(NOT(OR(LEN(AZ276)&lt;15,ISNUMBER(MATCH(AZ276,L_Placeholder,0)))),BK276=0,NOT(OR(LEN(AU276)&lt;2,ISNUMBER(MATCH(AU276,L_Placeholder,0)))),NOT(OR(LEN(AX276)&lt;2,ISNUMBER(MATCH(AX276,L_Placeholder,0)))),TRIM(AE276)&lt;&gt;TRIM(T276)),"N/A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missing",IF(OR(OR(LEN(AU276)&lt;2,ISNUMBER(MATCH(AU276,L_Placeholder,0))),BR276&lt;3),"INVALID – PIC missing or not a named person (a role such as QA / CSM is not a name)",IF(OR(LEN(AV276)&lt;2,ISNUMBER(MATCH(AV276,L_Placeholder,0))),"INVALID – result / assessment missing",IF(OR(OR(LEN(AW276)&lt;3,ISNUMBER(MATCH(AW276,L_Placeholder,0))),SUMPRODUCT(--ISNUMBER(SEARCH(" "&amp;L_EvidencePhrase&amp;" ",BD276)))&gt;0,BI276=1),"INVALID – evidence missing, placeholder or not yet on file",IF(ISNA(MATCH(TRIM(S276),L_EvidenceType,0)),"INVALID – choose the evidence type from the list (column S)",IF(BL276=0,"INVALID – evidence ID must be the record's ID only (e.g. SF-2210, IMG_2231, 1045521), or a link / path for links",IF(OR(OR(LEN(AX276)&lt;2,ISNUMBER(MATCH(AX276,L_Placeholder,0))),BS276&lt;3),"INVALID – verifier missing or not a named person (a role such as QA / CSM is not a name)",IF(OR(AX276=AU276,AND(LEN(AU276)&gt;=4,ISNUMBER(SEARCH(AU276,AX276))),AND(LEN(AX276)&gt;=4,ISNUMBER(SEARCH(AX276,AU276)))),"INVALID – verifier must be a different, named person (not the PIC or a role)",IF(BH276=1,"INVALID – result not yet available (awaiting / TBC)",IF(BV276=1,"INVALID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future",IF(AND(ISNUMBER(BY276),AG276&lt;BY276),IF(H276="Physical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")))/(LEN(L_PendNeg)+1))+SUMPRODUCT((LEN(BC276)-LEN(SUBSTITUTE(BC276," "&amp;L_PendPrep&amp;" "," ")))/(LEN(L_PendPrep)+1)),1,0),1)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")))/(LEN(L_PendNeg)+1))+SUMPRODUCT((LEN(BE276)-LEN(SUBSTITUTE(BE276," "&amp;L_PendPrep&amp;" "," ")))/(LEN(L_PendPrep)+1)),1,0),1)</f>
        <v>0</v>
      </c>
      <c r="BK276" s="61" t="n">
        <f aca="false">IFERROR(IF(SUMPRODUCT((LEN(BF276)-LEN(SUBSTITUTE(BF276," "&amp;L_PendStrict&amp;" "," ")))/(LEN(L_PendStrict)+1))&gt;SUMPRODUCT((LEN(BF276)-LEN(SUBSTITUTE(BF276," "&amp;L_PendNeg&amp;" "," ")))/(LEN(L_PendNeg)+1)),1,0),1)</f>
        <v>0</v>
      </c>
      <c r="BL276" s="61" t="n">
        <f aca="false">IF(ISNA(MATCH(TRIM(S276),L_EvidenceType,0)),0,BZ276)</f>
        <v>0</v>
      </c>
      <c r="BM276" s="61" t="str">
        <f aca="false">SUBSTITUTE(SUBSTITUTE(SUBSTITUTE(SUBSTITUTE(SUBSTITUTE(SUBSTITUTE(SUBSTITUTE(SUBSTITUTE(SUBSTITUTE(LOWER(Z276&amp;""),"1","0"),"2","0"),"3","0"),"4","0"),"5","0"),"6","0"),"7","0"),"8","0"),"9","0")</f>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276,"jan",""),"feb",""),"mar",""),"apr",""),"may",""),"jun",""),"jul",""),"aug",""),"sep",""),"oct",""),"nov",""),"dec",""),"hrs",""),"hr",""),"lt",""),"utc",""),"am",""),"pm",""),"rev",""),"ver",""),"b","a"),"c","a"),"d","a"),"e","a"),"f","a"),"g","a"),"h","a"),"i","a"),"j","a"),"k","a"),"l","a"),"m","a"),"n","a"),"o","a"),"p","a"),"q","a"),"r","a"),"s","a"),"t","a"),"u","a"),"v","a"),"w","a"),"x","a"),"y","a"),"z","a")</f>
        <v/>
      </c>
      <c r="BO276" s="61" t="str">
        <f aca="false">SUBSTITUTE(SUBSTITUTE(SUBSTITUTE(SUBSTITUTE(SUBSTITUTE(SUBSTITUTE(SUBSTITUTE(SUBSTITUTE(SUBSTITUTE(LOWER(W276&amp;""),"1","0"),"2","0"),"3","0"),"4","0"),"5","0"),"6","0"),"7","0"),"8","0"),"9","0")</f>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c>
      <c r="BQ276" s="61" t="n">
        <f aca="false">IFERROR(IF(AND(ISERROR(SEARCH(" mh"," "&amp;LOWER(W276))),ISNA(MATCH(LEFT(TRIM(BP276),255),{"0000a","000a","00a","0000aa","000aa","00.00.0000","00/00/0000","00-00-0000","0000-00-00","00.00.00","00/00/00","00-00-00","0.00.0000","0/00/0000","0-00-0000"},0)),OR(SUMPRODUCT(--ISNUMBER(SEARCH({"a0","a-0","a_0","a/0","a.0","a#0","0a","0-a","0_a","0/a"},BP276)))&gt;0,ISNUMBER(SEARCH("000000",BP276)))),1,0),0)</f>
        <v>0</v>
      </c>
      <c r="BR2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276,"supervisor",""),"inspector",""),"controller",""),"executive",""),"catering",""),"manager",""),"officer",""),"caterer",""),"station",""),"captain",""),"verified",""),"verifier",""),"checked",""),"senior",""),"leader",""),"cabin",""),"staff",""),"crew",""),"team",""),"duty",""),"lead",""),"head",""),"chef",""),"pasb",""),"mcat",""),"magcs",""),"qaqc",""),"ccic",""),"cic",""),"csm",""),"ops",""),"pic",""),"self",""),"qa",""),"qc",""),"by",""),"sr",""))</f>
        <v>0</v>
      </c>
      <c r="BS2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276,"supervisor",""),"inspector",""),"controller",""),"executive",""),"catering",""),"manager",""),"officer",""),"caterer",""),"station",""),"captain",""),"verified",""),"verifier",""),"checked",""),"senior",""),"leader",""),"cabin",""),"staff",""),"crew",""),"team",""),"duty",""),"lead",""),"head",""),"chef",""),"pasb",""),"mcat",""),"magcs",""),"qaqc",""),"ccic",""),"cic",""),"csm",""),"ops",""),"pic",""),"self",""),"qa",""),"qc",""),"by",""),"sr",""))</f>
        <v>0</v>
      </c>
      <c r="BT276" s="61"/>
      <c r="BU276" s="61"/>
      <c r="BV276" s="61" t="n">
        <f aca="false">0</f>
        <v>0</v>
      </c>
      <c r="BW276" s="61"/>
      <c r="BX276" s="61"/>
      <c r="BY276" s="62" t="n">
        <f aca="false">Q276-T12EarlyH/24</f>
        <v>46304.0659722222</v>
      </c>
      <c r="BZ276" s="61" t="n">
        <f aca="false">IFERROR(IF(IF(TRIM(S276)="Link / file path",AND(LEN(TRIM(Z276))&gt;=5,SUMPRODUCT(--ISNUMBER(SEARCH({"http","www.","\\",":\",".pdf",".jpg",".jpeg",".png",".heic",".xls",".doc",".msg",".eml",".ppt",".txt",".zip"},Z276)))&gt;0),AND(ISERROR(FIND(" ",TRIM(Z276))),NOT(OR(LOWER(TRIM(Z276))=LOWER(Flights!$F$12),AND(LEFT(LOWER(TRIM(Z276)),2)="mh",(LEN(BN276)-LEN(SUBSTITUTE(BN276,"a","")))&lt;=2))),NOT(ISNUMBER(MATCH(LEFT(BN276,255),{"0000a","000a","00a","0000aa","000aa","00.00.0000","00/00/0000","00-00-0000","0000-00-00","00.00.00","00/00/00","00-00-00","0.00.0000","0/00/0000","0-00-0000"},0))),OR(AND((LEN(BN276)-LEN(SUBSTITUTE(BN276,"a","")))&gt;=1,(LEN(BN276)-LEN(SUBSTITUTE(BN276,"0","")))&gt;=2,SUMPRODUCT(--ISNUMBER(SEARCH({"a0","a-0","a_0","a/0","a.0","a#0","0a","0-a","0_a","0/a"},BN276)))&gt;0),AND((LEN(BN276)-LEN(SUBSTITUTE(BN276,"a","")))=0,(LEN(BN276)-LEN(SUBSTITUTE(BN276,"0","")))&gt;=5)))),1,0),0)</f>
        <v>0</v>
      </c>
    </row>
    <row r="277" customFormat="false" ht="78.75" hidden="false" customHeight="true" outlineLevel="0" collapsed="false">
      <c r="A277" s="57" t="s">
        <v>850</v>
      </c>
      <c r="B277" s="57" t="s">
        <v>238</v>
      </c>
      <c r="C277" s="57" t="str">
        <f aca="false">Flights!$F$12</f>
        <v>MH0752</v>
      </c>
      <c r="D277" s="58" t="n">
        <f aca="false">Flights!$D$12</f>
        <v>46305</v>
      </c>
      <c r="E277" s="57" t="str">
        <f aca="false">Flights!$G$12&amp;"-"&amp;Flights!$H$12</f>
        <v>KUL-HAN</v>
      </c>
      <c r="F277" s="57" t="str">
        <f aca="false">Flights!$K$12</f>
        <v>EY</v>
      </c>
      <c r="G277" s="57" t="s">
        <v>420</v>
      </c>
      <c r="H277" s="57" t="s">
        <v>378</v>
      </c>
      <c r="I277" s="57" t="s">
        <v>428</v>
      </c>
      <c r="J277" s="57" t="s">
        <v>435</v>
      </c>
      <c r="K277" s="67" t="s">
        <v>491</v>
      </c>
      <c r="L277" s="67" t="s">
        <v>422</v>
      </c>
      <c r="M277" s="67"/>
      <c r="N277" s="67" t="s">
        <v>383</v>
      </c>
      <c r="O277" s="67" t="s">
        <v>423</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60"/>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open",IF(AND(NOT(OR(LEN(AZ277)&lt;15,ISNUMBER(MATCH(AZ277,L_Placeholder,0)))),BK277=0,NOT(OR(LEN(AU277)&lt;2,ISNUMBER(MATCH(AU277,L_Placeholder,0)))),NOT(OR(LEN(AX277)&lt;2,ISNUMBER(MATCH(AX277,L_Placeholder,0)))),TRIM(AE277)&lt;&gt;TRIM(T277)),"N/A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missing",IF(OR(OR(LEN(AU277)&lt;2,ISNUMBER(MATCH(AU277,L_Placeholder,0))),BR277&lt;3),"INVALID – PIC missing or not a named person (a role such as QA / CSM is not a name)",IF(OR(LEN(AV277)&lt;2,ISNUMBER(MATCH(AV277,L_Placeholder,0))),"INVALID – result / assessment missing",IF(OR(OR(LEN(AW277)&lt;3,ISNUMBER(MATCH(AW277,L_Placeholder,0))),SUMPRODUCT(--ISNUMBER(SEARCH(" "&amp;L_EvidencePhrase&amp;" ",BD277)))&gt;0,BI277=1),"INVALID – evidence missing, placeholder or not yet on file",IF(ISNA(MATCH(TRIM(S277),L_EvidenceType,0)),"INVALID – choose the evidence type from the list (column S)",IF(BL277=0,"INVALID – evidence ID must be the record's ID only (e.g. SF-2210, IMG_2231, 1045521), or a link / path for links",IF(OR(OR(LEN(AX277)&lt;2,ISNUMBER(MATCH(AX277,L_Placeholder,0))),BS277&lt;3),"INVALID – verifier missing or not a named person (a role such as QA / CSM is not a name)",IF(OR(AX277=AU277,AND(LEN(AU277)&gt;=4,ISNUMBER(SEARCH(AU277,AX277))),AND(LEN(AX277)&gt;=4,ISNUMBER(SEARCH(AX277,AU277)))),"INVALID – verifier must be a different, named person (not the PIC or a role)",IF(BH277=1,"INVALID – result not yet available (awaiting / TBC)",IF(BV277=1,"INVALID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future",IF(AND(ISNUMBER(BY277),AG277&lt;BY277),IF(H277="Physical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")))/(LEN(L_PendNeg)+1))+SUMPRODUCT((LEN(BC277)-LEN(SUBSTITUTE(BC277," "&amp;L_PendPrep&amp;" "," ")))/(LEN(L_PendPrep)+1)),1,0),1)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")))/(LEN(L_PendNeg)+1))+SUMPRODUCT((LEN(BE277)-LEN(SUBSTITUTE(BE277," "&amp;L_PendPrep&amp;" "," ")))/(LEN(L_PendPrep)+1)),1,0),1)</f>
        <v>0</v>
      </c>
      <c r="BK277" s="61" t="n">
        <f aca="false">IFERROR(IF(SUMPRODUCT((LEN(BF277)-LEN(SUBSTITUTE(BF277," "&amp;L_PendStrict&amp;" "," ")))/(LEN(L_PendStrict)+1))&gt;SUMPRODUCT((LEN(BF277)-LEN(SUBSTITUTE(BF277," "&amp;L_PendNeg&amp;" "," ")))/(LEN(L_PendNeg)+1)),1,0),1)</f>
        <v>0</v>
      </c>
      <c r="BL277" s="61" t="n">
        <f aca="false">IF(ISNA(MATCH(TRIM(S277),L_EvidenceType,0)),0,BZ277)</f>
        <v>0</v>
      </c>
      <c r="BM277" s="61" t="str">
        <f aca="false">SUBSTITUTE(SUBSTITUTE(SUBSTITUTE(SUBSTITUTE(SUBSTITUTE(SUBSTITUTE(SUBSTITUTE(SUBSTITUTE(SUBSTITUTE(LOWER(Z277&amp;""),"1","0"),"2","0"),"3","0"),"4","0"),"5","0"),"6","0"),"7","0"),"8","0"),"9","0")</f>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277,"jan",""),"feb",""),"mar",""),"apr",""),"may",""),"jun",""),"jul",""),"aug",""),"sep",""),"oct",""),"nov",""),"dec",""),"hrs",""),"hr",""),"lt",""),"utc",""),"am",""),"pm",""),"rev",""),"ver",""),"b","a"),"c","a"),"d","a"),"e","a"),"f","a"),"g","a"),"h","a"),"i","a"),"j","a"),"k","a"),"l","a"),"m","a"),"n","a"),"o","a"),"p","a"),"q","a"),"r","a"),"s","a"),"t","a"),"u","a"),"v","a"),"w","a"),"x","a"),"y","a"),"z","a")</f>
        <v/>
      </c>
      <c r="BO277" s="61" t="str">
        <f aca="false">SUBSTITUTE(SUBSTITUTE(SUBSTITUTE(SUBSTITUTE(SUBSTITUTE(SUBSTITUTE(SUBSTITUTE(SUBSTITUTE(SUBSTITUTE(LOWER(W277&amp;""),"1","0"),"2","0"),"3","0"),"4","0"),"5","0"),"6","0"),"7","0"),"8","0"),"9","0")</f>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c>
      <c r="BQ277" s="61" t="n">
        <f aca="false">IFERROR(IF(AND(ISERROR(SEARCH(" mh"," "&amp;LOWER(W277))),ISNA(MATCH(LEFT(TRIM(BP277),255),{"0000a","000a","00a","0000aa","000aa","00.00.0000","00/00/0000","00-00-0000","0000-00-00","00.00.00","00/00/00","00-00-00","0.00.0000","0/00/0000","0-00-0000"},0)),OR(SUMPRODUCT(--ISNUMBER(SEARCH({"a0","a-0","a_0","a/0","a.0","a#0","0a","0-a","0_a","0/a"},BP277)))&gt;0,ISNUMBER(SEARCH("000000",BP277)))),1,0),0)</f>
        <v>0</v>
      </c>
      <c r="BR2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277,"supervisor",""),"inspector",""),"controller",""),"executive",""),"catering",""),"manager",""),"officer",""),"caterer",""),"station",""),"captain",""),"verified",""),"verifier",""),"checked",""),"senior",""),"leader",""),"cabin",""),"staff",""),"crew",""),"team",""),"duty",""),"lead",""),"head",""),"chef",""),"pasb",""),"mcat",""),"magcs",""),"qaqc",""),"ccic",""),"cic",""),"csm",""),"ops",""),"pic",""),"self",""),"qa",""),"qc",""),"by",""),"sr",""))</f>
        <v>0</v>
      </c>
      <c r="BS2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277,"supervisor",""),"inspector",""),"controller",""),"executive",""),"catering",""),"manager",""),"officer",""),"caterer",""),"station",""),"captain",""),"verified",""),"verifier",""),"checked",""),"senior",""),"leader",""),"cabin",""),"staff",""),"crew",""),"team",""),"duty",""),"lead",""),"head",""),"chef",""),"pasb",""),"mcat",""),"magcs",""),"qaqc",""),"ccic",""),"cic",""),"csm",""),"ops",""),"pic",""),"self",""),"qa",""),"qc",""),"by",""),"sr",""))</f>
        <v>0</v>
      </c>
      <c r="BT277" s="61"/>
      <c r="BU277" s="61"/>
      <c r="BV277" s="61" t="n">
        <f aca="false">0</f>
        <v>0</v>
      </c>
      <c r="BW277" s="61"/>
      <c r="BX277" s="61"/>
      <c r="BY277" s="62" t="n">
        <f aca="false">Q277-T12EarlyH/24</f>
        <v>46304.0659722222</v>
      </c>
      <c r="BZ277" s="61" t="n">
        <f aca="false">IFERROR(IF(IF(TRIM(S277)="Link / file path",AND(LEN(TRIM(Z277))&gt;=5,SUMPRODUCT(--ISNUMBER(SEARCH({"http","www.","\\",":\",".pdf",".jpg",".jpeg",".png",".heic",".xls",".doc",".msg",".eml",".ppt",".txt",".zip"},Z277)))&gt;0),AND(ISERROR(FIND(" ",TRIM(Z277))),NOT(OR(LOWER(TRIM(Z277))=LOWER(Flights!$F$12),AND(LEFT(LOWER(TRIM(Z277)),2)="mh",(LEN(BN277)-LEN(SUBSTITUTE(BN277,"a","")))&lt;=2))),NOT(ISNUMBER(MATCH(LEFT(BN277,255),{"0000a","000a","00a","0000aa","000aa","00.00.0000","00/00/0000","00-00-0000","0000-00-00","00.00.00","00/00/00","00-00-00","0.00.0000","0/00/0000","0-00-0000"},0))),OR(AND((LEN(BN277)-LEN(SUBSTITUTE(BN277,"a","")))&gt;=1,(LEN(BN277)-LEN(SUBSTITUTE(BN277,"0","")))&gt;=2,SUMPRODUCT(--ISNUMBER(SEARCH({"a0","a-0","a_0","a/0","a.0","a#0","0a","0-a","0_a","0/a"},BN277)))&gt;0),AND((LEN(BN277)-LEN(SUBSTITUTE(BN277,"a","")))=0,(LEN(BN277)-LEN(SUBSTITUTE(BN277,"0","")))&gt;=5)))),1,0),0)</f>
        <v>0</v>
      </c>
    </row>
    <row r="278" customFormat="false" ht="39.75" hidden="false" customHeight="true" outlineLevel="0" collapsed="false">
      <c r="A278" s="57" t="s">
        <v>851</v>
      </c>
      <c r="B278" s="57" t="s">
        <v>238</v>
      </c>
      <c r="C278" s="57" t="str">
        <f aca="false">Flights!$F$12</f>
        <v>MH0752</v>
      </c>
      <c r="D278" s="58" t="n">
        <f aca="false">Flights!$D$12</f>
        <v>46305</v>
      </c>
      <c r="E278" s="57" t="str">
        <f aca="false">Flights!$G$12&amp;"-"&amp;Flights!$H$12</f>
        <v>KUL-HAN</v>
      </c>
      <c r="F278" s="57" t="str">
        <f aca="false">Flights!$K$12</f>
        <v>EY</v>
      </c>
      <c r="G278" s="57" t="s">
        <v>420</v>
      </c>
      <c r="H278" s="57" t="s">
        <v>378</v>
      </c>
      <c r="I278" s="57" t="s">
        <v>428</v>
      </c>
      <c r="J278" s="57" t="s">
        <v>438</v>
      </c>
      <c r="K278" s="67"/>
      <c r="L278" s="67" t="s">
        <v>422</v>
      </c>
      <c r="M278" s="67"/>
      <c r="N278" s="67" t="s">
        <v>383</v>
      </c>
      <c r="O278" s="67" t="s">
        <v>423</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60"/>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open",IF(AND(NOT(OR(LEN(AZ278)&lt;15,ISNUMBER(MATCH(AZ278,L_Placeholder,0)))),BK278=0,NOT(OR(LEN(AU278)&lt;2,ISNUMBER(MATCH(AU278,L_Placeholder,0)))),NOT(OR(LEN(AX278)&lt;2,ISNUMBER(MATCH(AX278,L_Placeholder,0)))),TRIM(AE278)&lt;&gt;TRIM(T278)),"N/A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missing",IF(OR(OR(LEN(AU278)&lt;2,ISNUMBER(MATCH(AU278,L_Placeholder,0))),BR278&lt;3),"INVALID – PIC missing or not a named person (a role such as QA / CSM is not a name)",IF(OR(LEN(AV278)&lt;2,ISNUMBER(MATCH(AV278,L_Placeholder,0))),"INVALID – result / assessment missing",IF(OR(OR(LEN(AW278)&lt;3,ISNUMBER(MATCH(AW278,L_Placeholder,0))),SUMPRODUCT(--ISNUMBER(SEARCH(" "&amp;L_EvidencePhrase&amp;" ",BD278)))&gt;0,BI278=1),"INVALID – evidence missing, placeholder or not yet on file",IF(ISNA(MATCH(TRIM(S278),L_EvidenceType,0)),"INVALID – choose the evidence type from the list (column S)",IF(BL278=0,"INVALID – evidence ID must be the record's ID only (e.g. SF-2210, IMG_2231, 1045521), or a link / path for links",IF(OR(OR(LEN(AX278)&lt;2,ISNUMBER(MATCH(AX278,L_Placeholder,0))),BS278&lt;3),"INVALID – verifier missing or not a named person (a role such as QA / CSM is not a name)",IF(OR(AX278=AU278,AND(LEN(AU278)&gt;=4,ISNUMBER(SEARCH(AU278,AX278))),AND(LEN(AX278)&gt;=4,ISNUMBER(SEARCH(AX278,AU278)))),"INVALID – verifier must be a different, named person (not the PIC or a role)",IF(BH278=1,"INVALID – result not yet available (awaiting / TBC)",IF(BV278=1,"INVALID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future",IF(AND(ISNUMBER(BY278),AG278&lt;BY278),IF(H278="Physical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")))/(LEN(L_PendNeg)+1))+SUMPRODUCT((LEN(BC278)-LEN(SUBSTITUTE(BC278," "&amp;L_PendPrep&amp;" "," ")))/(LEN(L_PendPrep)+1)),1,0),1)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")))/(LEN(L_PendNeg)+1))+SUMPRODUCT((LEN(BE278)-LEN(SUBSTITUTE(BE278," "&amp;L_PendPrep&amp;" "," ")))/(LEN(L_PendPrep)+1)),1,0),1)</f>
        <v>0</v>
      </c>
      <c r="BK278" s="61" t="n">
        <f aca="false">IFERROR(IF(SUMPRODUCT((LEN(BF278)-LEN(SUBSTITUTE(BF278," "&amp;L_PendStrict&amp;" "," ")))/(LEN(L_PendStrict)+1))&gt;SUMPRODUCT((LEN(BF278)-LEN(SUBSTITUTE(BF278," "&amp;L_PendNeg&amp;" "," ")))/(LEN(L_PendNeg)+1)),1,0),1)</f>
        <v>0</v>
      </c>
      <c r="BL278" s="61" t="n">
        <f aca="false">IF(ISNA(MATCH(TRIM(S278),L_EvidenceType,0)),0,BZ278)</f>
        <v>0</v>
      </c>
      <c r="BM278" s="61" t="str">
        <f aca="false">SUBSTITUTE(SUBSTITUTE(SUBSTITUTE(SUBSTITUTE(SUBSTITUTE(SUBSTITUTE(SUBSTITUTE(SUBSTITUTE(SUBSTITUTE(LOWER(Z278&amp;""),"1","0"),"2","0"),"3","0"),"4","0"),"5","0"),"6","0"),"7","0"),"8","0"),"9","0")</f>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278,"jan",""),"feb",""),"mar",""),"apr",""),"may",""),"jun",""),"jul",""),"aug",""),"sep",""),"oct",""),"nov",""),"dec",""),"hrs",""),"hr",""),"lt",""),"utc",""),"am",""),"pm",""),"rev",""),"ver",""),"b","a"),"c","a"),"d","a"),"e","a"),"f","a"),"g","a"),"h","a"),"i","a"),"j","a"),"k","a"),"l","a"),"m","a"),"n","a"),"o","a"),"p","a"),"q","a"),"r","a"),"s","a"),"t","a"),"u","a"),"v","a"),"w","a"),"x","a"),"y","a"),"z","a")</f>
        <v/>
      </c>
      <c r="BO278" s="61" t="str">
        <f aca="false">SUBSTITUTE(SUBSTITUTE(SUBSTITUTE(SUBSTITUTE(SUBSTITUTE(SUBSTITUTE(SUBSTITUTE(SUBSTITUTE(SUBSTITUTE(LOWER(W278&amp;""),"1","0"),"2","0"),"3","0"),"4","0"),"5","0"),"6","0"),"7","0"),"8","0"),"9","0")</f>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c>
      <c r="BQ278" s="61" t="n">
        <f aca="false">IFERROR(IF(AND(ISERROR(SEARCH(" mh"," "&amp;LOWER(W278))),ISNA(MATCH(LEFT(TRIM(BP278),255),{"0000a","000a","00a","0000aa","000aa","00.00.0000","00/00/0000","00-00-0000","0000-00-00","00.00.00","00/00/00","00-00-00","0.00.0000","0/00/0000","0-00-0000"},0)),OR(SUMPRODUCT(--ISNUMBER(SEARCH({"a0","a-0","a_0","a/0","a.0","a#0","0a","0-a","0_a","0/a"},BP278)))&gt;0,ISNUMBER(SEARCH("000000",BP278)))),1,0),0)</f>
        <v>0</v>
      </c>
      <c r="BR2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278,"supervisor",""),"inspector",""),"controller",""),"executive",""),"catering",""),"manager",""),"officer",""),"caterer",""),"station",""),"captain",""),"verified",""),"verifier",""),"checked",""),"senior",""),"leader",""),"cabin",""),"staff",""),"crew",""),"team",""),"duty",""),"lead",""),"head",""),"chef",""),"pasb",""),"mcat",""),"magcs",""),"qaqc",""),"ccic",""),"cic",""),"csm",""),"ops",""),"pic",""),"self",""),"qa",""),"qc",""),"by",""),"sr",""))</f>
        <v>0</v>
      </c>
      <c r="BS2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278,"supervisor",""),"inspector",""),"controller",""),"executive",""),"catering",""),"manager",""),"officer",""),"caterer",""),"station",""),"captain",""),"verified",""),"verifier",""),"checked",""),"senior",""),"leader",""),"cabin",""),"staff",""),"crew",""),"team",""),"duty",""),"lead",""),"head",""),"chef",""),"pasb",""),"mcat",""),"magcs",""),"qaqc",""),"ccic",""),"cic",""),"csm",""),"ops",""),"pic",""),"self",""),"qa",""),"qc",""),"by",""),"sr",""))</f>
        <v>0</v>
      </c>
      <c r="BT278" s="61"/>
      <c r="BU278" s="61"/>
      <c r="BV278" s="61" t="n">
        <f aca="false">0</f>
        <v>0</v>
      </c>
      <c r="BW278" s="61"/>
      <c r="BX278" s="61"/>
      <c r="BY278" s="62" t="n">
        <f aca="false">Q278-T12EarlyH/24</f>
        <v>46304.0659722222</v>
      </c>
      <c r="BZ278" s="61" t="n">
        <f aca="false">IFERROR(IF(IF(TRIM(S278)="Link / file path",AND(LEN(TRIM(Z278))&gt;=5,SUMPRODUCT(--ISNUMBER(SEARCH({"http","www.","\\",":\",".pdf",".jpg",".jpeg",".png",".heic",".xls",".doc",".msg",".eml",".ppt",".txt",".zip"},Z278)))&gt;0),AND(ISERROR(FIND(" ",TRIM(Z278))),NOT(OR(LOWER(TRIM(Z278))=LOWER(Flights!$F$12),AND(LEFT(LOWER(TRIM(Z278)),2)="mh",(LEN(BN278)-LEN(SUBSTITUTE(BN278,"a","")))&lt;=2))),NOT(ISNUMBER(MATCH(LEFT(BN278,255),{"0000a","000a","00a","0000aa","000aa","00.00.0000","00/00/0000","00-00-0000","0000-00-00","00.00.00","00/00/00","00-00-00","0.00.0000","0/00/0000","0-00-0000"},0))),OR(AND((LEN(BN278)-LEN(SUBSTITUTE(BN278,"a","")))&gt;=1,(LEN(BN278)-LEN(SUBSTITUTE(BN278,"0","")))&gt;=2,SUMPRODUCT(--ISNUMBER(SEARCH({"a0","a-0","a_0","a/0","a.0","a#0","0a","0-a","0_a","0/a"},BN278)))&gt;0),AND((LEN(BN278)-LEN(SUBSTITUTE(BN278,"a","")))=0,(LEN(BN278)-LEN(SUBSTITUTE(BN278,"0","")))&gt;=5)))),1,0),0)</f>
        <v>0</v>
      </c>
    </row>
    <row r="279" customFormat="false" ht="41.25" hidden="false" customHeight="true" outlineLevel="0" collapsed="false">
      <c r="A279" s="57" t="s">
        <v>852</v>
      </c>
      <c r="B279" s="57" t="s">
        <v>238</v>
      </c>
      <c r="C279" s="57" t="str">
        <f aca="false">Flights!$F$12</f>
        <v>MH0752</v>
      </c>
      <c r="D279" s="58" t="n">
        <f aca="false">Flights!$D$12</f>
        <v>46305</v>
      </c>
      <c r="E279" s="57" t="str">
        <f aca="false">Flights!$G$12&amp;"-"&amp;Flights!$H$12</f>
        <v>KUL-HAN</v>
      </c>
      <c r="F279" s="57" t="str">
        <f aca="false">Flights!$K$12</f>
        <v>EY</v>
      </c>
      <c r="G279" s="57" t="s">
        <v>420</v>
      </c>
      <c r="H279" s="57" t="s">
        <v>378</v>
      </c>
      <c r="I279" s="57" t="s">
        <v>447</v>
      </c>
      <c r="J279" s="57" t="s">
        <v>448</v>
      </c>
      <c r="K279" s="67" t="s">
        <v>449</v>
      </c>
      <c r="L279" s="67" t="s">
        <v>853</v>
      </c>
      <c r="M279" s="67" t="s">
        <v>451</v>
      </c>
      <c r="N279" s="67" t="s">
        <v>383</v>
      </c>
      <c r="O279" s="67" t="s">
        <v>503</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60"/>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open",IF(AND(NOT(OR(LEN(AZ279)&lt;15,ISNUMBER(MATCH(AZ279,L_Placeholder,0)))),BK279=0,NOT(OR(LEN(AU279)&lt;2,ISNUMBER(MATCH(AU279,L_Placeholder,0)))),NOT(OR(LEN(AX279)&lt;2,ISNUMBER(MATCH(AX279,L_Placeholder,0)))),TRIM(AE279)&lt;&gt;TRIM(T279)),"N/A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missing",IF(OR(OR(LEN(AU279)&lt;2,ISNUMBER(MATCH(AU279,L_Placeholder,0))),BR279&lt;3),"INVALID – PIC missing or not a named person (a role such as QA / CSM is not a name)",IF(OR(LEN(AV279)&lt;2,ISNUMBER(MATCH(AV279,L_Placeholder,0))),"INVALID – result / assessment missing",IF(OR(OR(LEN(AW279)&lt;3,ISNUMBER(MATCH(AW279,L_Placeholder,0))),SUMPRODUCT(--ISNUMBER(SEARCH(" "&amp;L_EvidencePhrase&amp;" ",BD279)))&gt;0,BI279=1),"INVALID – evidence missing, placeholder or not yet on file",IF(ISNA(MATCH(TRIM(S279),L_EvidenceType,0)),"INVALID – choose the evidence type from the list (column S)",IF(BL279=0,"INVALID – evidence ID must be the record's ID only (e.g. SF-2210, IMG_2231, 1045521), or a link / path for links",IF(OR(OR(LEN(AX279)&lt;2,ISNUMBER(MATCH(AX279,L_Placeholder,0))),BS279&lt;3),"INVALID – verifier missing or not a named person (a role such as QA / CSM is not a name)",IF(OR(AX279=AU279,AND(LEN(AU279)&gt;=4,ISNUMBER(SEARCH(AU279,AX279))),AND(LEN(AX279)&gt;=4,ISNUMBER(SEARCH(AX279,AU279)))),"INVALID – verifier must be a different, named person (not the PIC or a role)",IF(BH279=1,"INVALID – result not yet available (awaiting / TBC)",IF(BV279=1,"INVALID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future",IF(AND(ISNUMBER(BY279),AG279&lt;BY279),IF(H279="Physical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")))/(LEN(L_PendNeg)+1))+SUMPRODUCT((LEN(BC279)-LEN(SUBSTITUTE(BC279," "&amp;L_PendPrep&amp;" "," ")))/(LEN(L_PendPrep)+1)),1,0),1)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")))/(LEN(L_PendNeg)+1))+SUMPRODUCT((LEN(BE279)-LEN(SUBSTITUTE(BE279," "&amp;L_PendPrep&amp;" "," ")))/(LEN(L_PendPrep)+1)),1,0),1)</f>
        <v>0</v>
      </c>
      <c r="BK279" s="61" t="n">
        <f aca="false">IFERROR(IF(SUMPRODUCT((LEN(BF279)-LEN(SUBSTITUTE(BF279," "&amp;L_PendStrict&amp;" "," ")))/(LEN(L_PendStrict)+1))&gt;SUMPRODUCT((LEN(BF279)-LEN(SUBSTITUTE(BF279," "&amp;L_PendNeg&amp;" "," ")))/(LEN(L_PendNeg)+1)),1,0),1)</f>
        <v>0</v>
      </c>
      <c r="BL279" s="61" t="n">
        <f aca="false">IF(ISNA(MATCH(TRIM(S279),L_EvidenceType,0)),0,BZ279)</f>
        <v>0</v>
      </c>
      <c r="BM279" s="61" t="str">
        <f aca="false">SUBSTITUTE(SUBSTITUTE(SUBSTITUTE(SUBSTITUTE(SUBSTITUTE(SUBSTITUTE(SUBSTITUTE(SUBSTITUTE(SUBSTITUTE(LOWER(Z279&amp;""),"1","0"),"2","0"),"3","0"),"4","0"),"5","0"),"6","0"),"7","0"),"8","0"),"9","0")</f>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279,"jan",""),"feb",""),"mar",""),"apr",""),"may",""),"jun",""),"jul",""),"aug",""),"sep",""),"oct",""),"nov",""),"dec",""),"hrs",""),"hr",""),"lt",""),"utc",""),"am",""),"pm",""),"rev",""),"ver",""),"b","a"),"c","a"),"d","a"),"e","a"),"f","a"),"g","a"),"h","a"),"i","a"),"j","a"),"k","a"),"l","a"),"m","a"),"n","a"),"o","a"),"p","a"),"q","a"),"r","a"),"s","a"),"t","a"),"u","a"),"v","a"),"w","a"),"x","a"),"y","a"),"z","a")</f>
        <v/>
      </c>
      <c r="BO279" s="61" t="str">
        <f aca="false">SUBSTITUTE(SUBSTITUTE(SUBSTITUTE(SUBSTITUTE(SUBSTITUTE(SUBSTITUTE(SUBSTITUTE(SUBSTITUTE(SUBSTITUTE(LOWER(W279&amp;""),"1","0"),"2","0"),"3","0"),"4","0"),"5","0"),"6","0"),"7","0"),"8","0"),"9","0")</f>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c>
      <c r="BQ279" s="61" t="n">
        <f aca="false">IFERROR(IF(AND(ISERROR(SEARCH(" mh"," "&amp;LOWER(W279))),ISNA(MATCH(LEFT(TRIM(BP279),255),{"0000a","000a","00a","0000aa","000aa","00.00.0000","00/00/0000","00-00-0000","0000-00-00","00.00.00","00/00/00","00-00-00","0.00.0000","0/00/0000","0-00-0000"},0)),OR(SUMPRODUCT(--ISNUMBER(SEARCH({"a0","a-0","a_0","a/0","a.0","a#0","0a","0-a","0_a","0/a"},BP279)))&gt;0,ISNUMBER(SEARCH("000000",BP279)))),1,0),0)</f>
        <v>0</v>
      </c>
      <c r="BR2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279,"supervisor",""),"inspector",""),"controller",""),"executive",""),"catering",""),"manager",""),"officer",""),"caterer",""),"station",""),"captain",""),"verified",""),"verifier",""),"checked",""),"senior",""),"leader",""),"cabin",""),"staff",""),"crew",""),"team",""),"duty",""),"lead",""),"head",""),"chef",""),"pasb",""),"mcat",""),"magcs",""),"qaqc",""),"ccic",""),"cic",""),"csm",""),"ops",""),"pic",""),"self",""),"qa",""),"qc",""),"by",""),"sr",""))</f>
        <v>0</v>
      </c>
      <c r="BS2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279,"supervisor",""),"inspector",""),"controller",""),"executive",""),"catering",""),"manager",""),"officer",""),"caterer",""),"station",""),"captain",""),"verified",""),"verifier",""),"checked",""),"senior",""),"leader",""),"cabin",""),"staff",""),"crew",""),"team",""),"duty",""),"lead",""),"head",""),"chef",""),"pasb",""),"mcat",""),"magcs",""),"qaqc",""),"ccic",""),"cic",""),"csm",""),"ops",""),"pic",""),"self",""),"qa",""),"qc",""),"by",""),"sr",""))</f>
        <v>0</v>
      </c>
      <c r="BT279" s="61"/>
      <c r="BU279" s="61"/>
      <c r="BV279" s="61" t="n">
        <f aca="false">0</f>
        <v>0</v>
      </c>
      <c r="BW279" s="61"/>
      <c r="BX279" s="61"/>
      <c r="BY279" s="62" t="n">
        <f aca="false">Q279-T12EarlyH/24</f>
        <v>46304.0659722222</v>
      </c>
      <c r="BZ279" s="61" t="n">
        <f aca="false">IFERROR(IF(IF(TRIM(S279)="Link / file path",AND(LEN(TRIM(Z279))&gt;=5,SUMPRODUCT(--ISNUMBER(SEARCH({"http","www.","\\",":\",".pdf",".jpg",".jpeg",".png",".heic",".xls",".doc",".msg",".eml",".ppt",".txt",".zip"},Z279)))&gt;0),AND(ISERROR(FIND(" ",TRIM(Z279))),NOT(OR(LOWER(TRIM(Z279))=LOWER(Flights!$F$12),AND(LEFT(LOWER(TRIM(Z279)),2)="mh",(LEN(BN279)-LEN(SUBSTITUTE(BN279,"a","")))&lt;=2))),NOT(ISNUMBER(MATCH(LEFT(BN279,255),{"0000a","000a","00a","0000aa","000aa","00.00.0000","00/00/0000","00-00-0000","0000-00-00","00.00.00","00/00/00","00-00-00","0.00.0000","0/00/0000","0-00-0000"},0))),OR(AND((LEN(BN279)-LEN(SUBSTITUTE(BN279,"a","")))&gt;=1,(LEN(BN279)-LEN(SUBSTITUTE(BN279,"0","")))&gt;=2,SUMPRODUCT(--ISNUMBER(SEARCH({"a0","a-0","a_0","a/0","a.0","a#0","0a","0-a","0_a","0/a"},BN279)))&gt;0),AND((LEN(BN279)-LEN(SUBSTITUTE(BN279,"a","")))=0,(LEN(BN279)-LEN(SUBSTITUTE(BN279,"0","")))&gt;=5)))),1,0),0)</f>
        <v>0</v>
      </c>
    </row>
    <row r="280" customFormat="false" ht="39.75" hidden="false" customHeight="true" outlineLevel="0" collapsed="false">
      <c r="A280" s="57" t="s">
        <v>854</v>
      </c>
      <c r="B280" s="57" t="s">
        <v>238</v>
      </c>
      <c r="C280" s="57" t="str">
        <f aca="false">Flights!$F$12</f>
        <v>MH0752</v>
      </c>
      <c r="D280" s="58" t="n">
        <f aca="false">Flights!$D$12</f>
        <v>46305</v>
      </c>
      <c r="E280" s="57" t="str">
        <f aca="false">Flights!$G$12&amp;"-"&amp;Flights!$H$12</f>
        <v>KUL-HAN</v>
      </c>
      <c r="F280" s="57" t="str">
        <f aca="false">Flights!$K$12</f>
        <v>EY</v>
      </c>
      <c r="G280" s="57" t="s">
        <v>459</v>
      </c>
      <c r="H280" s="57" t="s">
        <v>460</v>
      </c>
      <c r="I280" s="57" t="s">
        <v>379</v>
      </c>
      <c r="J280" s="57" t="s">
        <v>461</v>
      </c>
      <c r="K280" s="67" t="s">
        <v>426</v>
      </c>
      <c r="L280" s="67" t="s">
        <v>462</v>
      </c>
      <c r="M280" s="67"/>
      <c r="N280" s="67" t="s">
        <v>383</v>
      </c>
      <c r="O280" s="67" t="s">
        <v>463</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60"/>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open",IF(AND(NOT(OR(LEN(AZ280)&lt;15,ISNUMBER(MATCH(AZ280,L_Placeholder,0)))),BK280=0,NOT(OR(LEN(AU280)&lt;2,ISNUMBER(MATCH(AU280,L_Placeholder,0)))),NOT(OR(LEN(AX280)&lt;2,ISNUMBER(MATCH(AX280,L_Placeholder,0)))),TRIM(AE280)&lt;&gt;TRIM(T280)),"N/A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missing",IF(OR(OR(LEN(AU280)&lt;2,ISNUMBER(MATCH(AU280,L_Placeholder,0))),BR280&lt;3),"INVALID – PIC missing or not a named person (a role such as QA / CSM is not a name)",IF(OR(LEN(AV280)&lt;2,ISNUMBER(MATCH(AV280,L_Placeholder,0))),"INVALID – result / assessment missing",IF(OR(OR(LEN(AW280)&lt;3,ISNUMBER(MATCH(AW280,L_Placeholder,0))),SUMPRODUCT(--ISNUMBER(SEARCH(" "&amp;L_EvidencePhrase&amp;" ",BD280)))&gt;0,BI280=1),"INVALID – evidence missing, placeholder or not yet on file",IF(ISNA(MATCH(TRIM(S280),L_EvidenceType,0)),"INVALID – choose the evidence type from the list (column S)",IF(BL280=0,"INVALID – evidence ID must be the record's ID only (e.g. SF-2210, IMG_2231, 1045521), or a link / path for links",IF(OR(OR(LEN(AX280)&lt;2,ISNUMBER(MATCH(AX280,L_Placeholder,0))),BS280&lt;3),"INVALID – verifier missing or not a named person (a role such as QA / CSM is not a name)",IF(OR(AX280=AU280,AND(LEN(AU280)&gt;=4,ISNUMBER(SEARCH(AU280,AX280))),AND(LEN(AX280)&gt;=4,ISNUMBER(SEARCH(AX280,AU280)))),"INVALID – verifier must be a different, named person (not the PIC or a role)",IF(BH280=1,"INVALID – result not yet available (awaiting / TBC)",IF(BV280=1,"INVALID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future",IF(AND(ISNUMBER(BY280),AG280&lt;BY280),IF(H280="Physical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IF(ISNA(MATCH(TRIM(S280),L_EvidenceType,0)),0,BZ280)</f>
        <v>0</v>
      </c>
      <c r="BM280" s="61" t="str">
        <f aca="false">SUBSTITUTE(SUBSTITUTE(SUBSTITUTE(SUBSTITUTE(SUBSTITUTE(SUBSTITUTE(SUBSTITUTE(SUBSTITUTE(SUBSTITUTE(LOWER(Z280&amp;""),"1","0"),"2","0"),"3","0"),"4","0"),"5","0"),"6","0"),"7","0"),"8","0"),"9","0")</f>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280,"jan",""),"feb",""),"mar",""),"apr",""),"may",""),"jun",""),"jul",""),"aug",""),"sep",""),"oct",""),"nov",""),"dec",""),"hrs",""),"hr",""),"lt",""),"utc",""),"am",""),"pm",""),"rev",""),"ver",""),"b","a"),"c","a"),"d","a"),"e","a"),"f","a"),"g","a"),"h","a"),"i","a"),"j","a"),"k","a"),"l","a"),"m","a"),"n","a"),"o","a"),"p","a"),"q","a"),"r","a"),"s","a"),"t","a"),"u","a"),"v","a"),"w","a"),"x","a"),"y","a"),"z","a")</f>
        <v/>
      </c>
      <c r="BO280" s="61" t="str">
        <f aca="false">SUBSTITUTE(SUBSTITUTE(SUBSTITUTE(SUBSTITUTE(SUBSTITUTE(SUBSTITUTE(SUBSTITUTE(SUBSTITUTE(SUBSTITUTE(LOWER(W280&amp;""),"1","0"),"2","0"),"3","0"),"4","0"),"5","0"),"6","0"),"7","0"),"8","0"),"9","0")</f>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c>
      <c r="BQ280" s="61" t="n">
        <f aca="false">IFERROR(IF(AND(ISERROR(SEARCH(" mh"," "&amp;LOWER(W280))),ISNA(MATCH(LEFT(TRIM(BP280),255),{"0000a","000a","00a","0000aa","000aa","00.00.0000","00/00/0000","00-00-0000","0000-00-00","00.00.00","00/00/00","00-00-00","0.00.0000","0/00/0000","0-00-0000"},0)),OR(SUMPRODUCT(--ISNUMBER(SEARCH({"a0","a-0","a_0","a/0","a.0","a#0","0a","0-a","0_a","0/a"},BP280)))&gt;0,ISNUMBER(SEARCH("000000",BP280)))),1,0),0)</f>
        <v>0</v>
      </c>
      <c r="BR2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280,"supervisor",""),"inspector",""),"controller",""),"executive",""),"catering",""),"manager",""),"officer",""),"caterer",""),"station",""),"captain",""),"verified",""),"verifier",""),"checked",""),"senior",""),"leader",""),"cabin",""),"staff",""),"crew",""),"team",""),"duty",""),"lead",""),"head",""),"chef",""),"pasb",""),"mcat",""),"magcs",""),"qaqc",""),"ccic",""),"cic",""),"csm",""),"ops",""),"pic",""),"self",""),"qa",""),"qc",""),"by",""),"sr",""))</f>
        <v>0</v>
      </c>
      <c r="BS2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280,"supervisor",""),"inspector",""),"controller",""),"executive",""),"catering",""),"manager",""),"officer",""),"caterer",""),"station",""),"captain",""),"verified",""),"verifier",""),"checked",""),"senior",""),"leader",""),"cabin",""),"staff",""),"crew",""),"team",""),"duty",""),"lead",""),"head",""),"chef",""),"pasb",""),"mcat",""),"magcs",""),"qaqc",""),"ccic",""),"cic",""),"csm",""),"ops",""),"pic",""),"self",""),"qa",""),"qc",""),"by",""),"sr",""))</f>
        <v>0</v>
      </c>
      <c r="BT280" s="61"/>
      <c r="BU280" s="61"/>
      <c r="BV280" s="61" t="n">
        <f aca="false">IFERROR(IF(OR(SUMPRODUCT((LEN(BC280)-LEN(SUBSTITUTE(BC280," "&amp;L_NotLoaded&amp;" "," ")))/(LEN(L_NotLoaded)+1))&gt;SUMPRODUCT((LEN(BC280)-LEN(SUBSTITUTE(BC280," "&amp;L_NotLoadedNeg&amp;" "," ")))/(LEN(L_NotLoadedNeg)+1)),SUMPRODUCT((LEN(BD280)-LEN(SUBSTITUTE(BD280," "&amp;L_NotLoaded&amp;" "," ")))/(LEN(L_NotLoaded)+1))&gt;SUMPRODUCT((LEN(BD280)-LEN(SUBSTITUTE(BD280," "&amp;L_NotLoadedNeg&amp;" "," ")))/(LEN(L_NotLoadedNeg)+1))),1,0),0)</f>
        <v>0</v>
      </c>
      <c r="BW280" s="61"/>
      <c r="BX280" s="61"/>
      <c r="BY280" s="62" t="n">
        <f aca="false">IF(ISNUMBER(Flights!$AZ$12),MAX(Q280-UpliftWindowH/24,Flights!$AZ$12),Q280-UpliftWindowH/24)</f>
        <v>46304.8159722222</v>
      </c>
      <c r="BZ280" s="61" t="n">
        <f aca="false">IFERROR(IF(IF(TRIM(S280)="Link / file path",AND(LEN(TRIM(Z280))&gt;=5,SUMPRODUCT(--ISNUMBER(SEARCH({"http","www.","\\",":\",".pdf",".jpg",".jpeg",".png",".heic",".xls",".doc",".msg",".eml",".ppt",".txt",".zip"},Z280)))&gt;0),AND(ISERROR(FIND(" ",TRIM(Z280))),NOT(OR(LOWER(TRIM(Z280))=LOWER(Flights!$F$12),AND(LEFT(LOWER(TRIM(Z280)),2)="mh",(LEN(BN280)-LEN(SUBSTITUTE(BN280,"a","")))&lt;=2))),NOT(ISNUMBER(MATCH(LEFT(BN280,255),{"0000a","000a","00a","0000aa","000aa","00.00.0000","00/00/0000","00-00-0000","0000-00-00","00.00.00","00/00/00","00-00-00","0.00.0000","0/00/0000","0-00-0000"},0))),OR(AND((LEN(BN280)-LEN(SUBSTITUTE(BN280,"a","")))&gt;=1,(LEN(BN280)-LEN(SUBSTITUTE(BN280,"0","")))&gt;=2,SUMPRODUCT(--ISNUMBER(SEARCH({"a0","a-0","a_0","a/0","a.0","a#0","0a","0-a","0_a","0/a"},BN280)))&gt;0),AND((LEN(BN280)-LEN(SUBSTITUTE(BN280,"a","")))=0,(LEN(BN280)-LEN(SUBSTITUTE(BN280,"0","")))&gt;=5)))),1,0),0)</f>
        <v>0</v>
      </c>
    </row>
    <row r="281" customFormat="false" ht="39.75" hidden="false" customHeight="true" outlineLevel="0" collapsed="false">
      <c r="A281" s="57" t="s">
        <v>855</v>
      </c>
      <c r="B281" s="57" t="s">
        <v>238</v>
      </c>
      <c r="C281" s="57" t="str">
        <f aca="false">Flights!$F$12</f>
        <v>MH0752</v>
      </c>
      <c r="D281" s="58" t="n">
        <f aca="false">Flights!$D$12</f>
        <v>46305</v>
      </c>
      <c r="E281" s="57" t="str">
        <f aca="false">Flights!$G$12&amp;"-"&amp;Flights!$H$12</f>
        <v>KUL-HAN</v>
      </c>
      <c r="F281" s="57" t="str">
        <f aca="false">Flights!$K$12</f>
        <v>EY</v>
      </c>
      <c r="G281" s="57" t="s">
        <v>459</v>
      </c>
      <c r="H281" s="57" t="s">
        <v>460</v>
      </c>
      <c r="I281" s="57" t="s">
        <v>428</v>
      </c>
      <c r="J281" s="57" t="s">
        <v>465</v>
      </c>
      <c r="K281" s="67" t="s">
        <v>426</v>
      </c>
      <c r="L281" s="67" t="s">
        <v>462</v>
      </c>
      <c r="M281" s="67"/>
      <c r="N281" s="67" t="s">
        <v>383</v>
      </c>
      <c r="O281" s="67" t="s">
        <v>463</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60"/>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open",IF(AND(NOT(OR(LEN(AZ281)&lt;15,ISNUMBER(MATCH(AZ281,L_Placeholder,0)))),BK281=0,NOT(OR(LEN(AU281)&lt;2,ISNUMBER(MATCH(AU281,L_Placeholder,0)))),NOT(OR(LEN(AX281)&lt;2,ISNUMBER(MATCH(AX281,L_Placeholder,0)))),TRIM(AE281)&lt;&gt;TRIM(T281)),"N/A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missing",IF(OR(OR(LEN(AU281)&lt;2,ISNUMBER(MATCH(AU281,L_Placeholder,0))),BR281&lt;3),"INVALID – PIC missing or not a named person (a role such as QA / CSM is not a name)",IF(OR(LEN(AV281)&lt;2,ISNUMBER(MATCH(AV281,L_Placeholder,0))),"INVALID – result / assessment missing",IF(OR(OR(LEN(AW281)&lt;3,ISNUMBER(MATCH(AW281,L_Placeholder,0))),SUMPRODUCT(--ISNUMBER(SEARCH(" "&amp;L_EvidencePhrase&amp;" ",BD281)))&gt;0,BI281=1),"INVALID – evidence missing, placeholder or not yet on file",IF(ISNA(MATCH(TRIM(S281),L_EvidenceType,0)),"INVALID – choose the evidence type from the list (column S)",IF(BL281=0,"INVALID – evidence ID must be the record's ID only (e.g. SF-2210, IMG_2231, 1045521), or a link / path for links",IF(OR(OR(LEN(AX281)&lt;2,ISNUMBER(MATCH(AX281,L_Placeholder,0))),BS281&lt;3),"INVALID – verifier missing or not a named person (a role such as QA / CSM is not a name)",IF(OR(AX281=AU281,AND(LEN(AU281)&gt;=4,ISNUMBER(SEARCH(AU281,AX281))),AND(LEN(AX281)&gt;=4,ISNUMBER(SEARCH(AX281,AU281)))),"INVALID – verifier must be a different, named person (not the PIC or a role)",IF(BH281=1,"INVALID – result not yet available (awaiting / TBC)",IF(BV281=1,"INVALID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future",IF(AND(ISNUMBER(BY281),AG281&lt;BY281),IF(H281="Physical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IF(ISNA(MATCH(TRIM(S281),L_EvidenceType,0)),0,BZ281)</f>
        <v>0</v>
      </c>
      <c r="BM281" s="61" t="str">
        <f aca="false">SUBSTITUTE(SUBSTITUTE(SUBSTITUTE(SUBSTITUTE(SUBSTITUTE(SUBSTITUTE(SUBSTITUTE(SUBSTITUTE(SUBSTITUTE(LOWER(Z281&amp;""),"1","0"),"2","0"),"3","0"),"4","0"),"5","0"),"6","0"),"7","0"),"8","0"),"9","0")</f>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281,"jan",""),"feb",""),"mar",""),"apr",""),"may",""),"jun",""),"jul",""),"aug",""),"sep",""),"oct",""),"nov",""),"dec",""),"hrs",""),"hr",""),"lt",""),"utc",""),"am",""),"pm",""),"rev",""),"ver",""),"b","a"),"c","a"),"d","a"),"e","a"),"f","a"),"g","a"),"h","a"),"i","a"),"j","a"),"k","a"),"l","a"),"m","a"),"n","a"),"o","a"),"p","a"),"q","a"),"r","a"),"s","a"),"t","a"),"u","a"),"v","a"),"w","a"),"x","a"),"y","a"),"z","a")</f>
        <v/>
      </c>
      <c r="BO281" s="61" t="str">
        <f aca="false">SUBSTITUTE(SUBSTITUTE(SUBSTITUTE(SUBSTITUTE(SUBSTITUTE(SUBSTITUTE(SUBSTITUTE(SUBSTITUTE(SUBSTITUTE(LOWER(W281&amp;""),"1","0"),"2","0"),"3","0"),"4","0"),"5","0"),"6","0"),"7","0"),"8","0"),"9","0")</f>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c>
      <c r="BQ281" s="61" t="n">
        <f aca="false">IFERROR(IF(AND(ISERROR(SEARCH(" mh"," "&amp;LOWER(W281))),ISNA(MATCH(LEFT(TRIM(BP281),255),{"0000a","000a","00a","0000aa","000aa","00.00.0000","00/00/0000","00-00-0000","0000-00-00","00.00.00","00/00/00","00-00-00","0.00.0000","0/00/0000","0-00-0000"},0)),OR(SUMPRODUCT(--ISNUMBER(SEARCH({"a0","a-0","a_0","a/0","a.0","a#0","0a","0-a","0_a","0/a"},BP281)))&gt;0,ISNUMBER(SEARCH("000000",BP281)))),1,0),0)</f>
        <v>0</v>
      </c>
      <c r="BR2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281,"supervisor",""),"inspector",""),"controller",""),"executive",""),"catering",""),"manager",""),"officer",""),"caterer",""),"station",""),"captain",""),"verified",""),"verifier",""),"checked",""),"senior",""),"leader",""),"cabin",""),"staff",""),"crew",""),"team",""),"duty",""),"lead",""),"head",""),"chef",""),"pasb",""),"mcat",""),"magcs",""),"qaqc",""),"ccic",""),"cic",""),"csm",""),"ops",""),"pic",""),"self",""),"qa",""),"qc",""),"by",""),"sr",""))</f>
        <v>0</v>
      </c>
      <c r="BS2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281,"supervisor",""),"inspector",""),"controller",""),"executive",""),"catering",""),"manager",""),"officer",""),"caterer",""),"station",""),"captain",""),"verified",""),"verifier",""),"checked",""),"senior",""),"leader",""),"cabin",""),"staff",""),"crew",""),"team",""),"duty",""),"lead",""),"head",""),"chef",""),"pasb",""),"mcat",""),"magcs",""),"qaqc",""),"ccic",""),"cic",""),"csm",""),"ops",""),"pic",""),"self",""),"qa",""),"qc",""),"by",""),"sr",""))</f>
        <v>0</v>
      </c>
      <c r="BT281" s="61"/>
      <c r="BU281" s="61"/>
      <c r="BV281" s="61" t="n">
        <f aca="false">IFERROR(IF(OR(SUMPRODUCT((LEN(BC281)-LEN(SUBSTITUTE(BC281," "&amp;L_NotLoaded&amp;" "," ")))/(LEN(L_NotLoaded)+1))&gt;SUMPRODUCT((LEN(BC281)-LEN(SUBSTITUTE(BC281," "&amp;L_NotLoadedNeg&amp;" "," ")))/(LEN(L_NotLoadedNeg)+1)),SUMPRODUCT((LEN(BD281)-LEN(SUBSTITUTE(BD281," "&amp;L_NotLoaded&amp;" "," ")))/(LEN(L_NotLoaded)+1))&gt;SUMPRODUCT((LEN(BD281)-LEN(SUBSTITUTE(BD281," "&amp;L_NotLoadedNeg&amp;" "," ")))/(LEN(L_NotLoadedNeg)+1))),1,0),0)</f>
        <v>0</v>
      </c>
      <c r="BW281" s="61"/>
      <c r="BX281" s="61"/>
      <c r="BY281" s="62" t="n">
        <f aca="false">IF(ISNUMBER(Flights!$AZ$12),MAX(Q281-UpliftWindowH/24,Flights!$AZ$12),Q281-UpliftWindowH/24)</f>
        <v>46304.8159722222</v>
      </c>
      <c r="BZ281" s="61" t="n">
        <f aca="false">IFERROR(IF(IF(TRIM(S281)="Link / file path",AND(LEN(TRIM(Z281))&gt;=5,SUMPRODUCT(--ISNUMBER(SEARCH({"http","www.","\\",":\",".pdf",".jpg",".jpeg",".png",".heic",".xls",".doc",".msg",".eml",".ppt",".txt",".zip"},Z281)))&gt;0),AND(ISERROR(FIND(" ",TRIM(Z281))),NOT(OR(LOWER(TRIM(Z281))=LOWER(Flights!$F$12),AND(LEFT(LOWER(TRIM(Z281)),2)="mh",(LEN(BN281)-LEN(SUBSTITUTE(BN281,"a","")))&lt;=2))),NOT(ISNUMBER(MATCH(LEFT(BN281,255),{"0000a","000a","00a","0000aa","000aa","00.00.0000","00/00/0000","00-00-0000","0000-00-00","00.00.00","00/00/00","00-00-00","0.00.0000","0/00/0000","0-00-0000"},0))),OR(AND((LEN(BN281)-LEN(SUBSTITUTE(BN281,"a","")))&gt;=1,(LEN(BN281)-LEN(SUBSTITUTE(BN281,"0","")))&gt;=2,SUMPRODUCT(--ISNUMBER(SEARCH({"a0","a-0","a_0","a/0","a.0","a#0","0a","0-a","0_a","0/a"},BN281)))&gt;0),AND((LEN(BN281)-LEN(SUBSTITUTE(BN281,"a","")))=0,(LEN(BN281)-LEN(SUBSTITUTE(BN281,"0","")))&gt;=5)))),1,0),0)</f>
        <v>0</v>
      </c>
    </row>
    <row r="282" customFormat="false" ht="39.75" hidden="false" customHeight="true" outlineLevel="0" collapsed="false">
      <c r="A282" s="57" t="s">
        <v>856</v>
      </c>
      <c r="B282" s="57" t="s">
        <v>238</v>
      </c>
      <c r="C282" s="57" t="str">
        <f aca="false">Flights!$F$12</f>
        <v>MH0752</v>
      </c>
      <c r="D282" s="58" t="n">
        <f aca="false">Flights!$D$12</f>
        <v>46305</v>
      </c>
      <c r="E282" s="57" t="str">
        <f aca="false">Flights!$G$12&amp;"-"&amp;Flights!$H$12</f>
        <v>KUL-HAN</v>
      </c>
      <c r="F282" s="57" t="str">
        <f aca="false">Flights!$K$12</f>
        <v>EY</v>
      </c>
      <c r="G282" s="57" t="s">
        <v>459</v>
      </c>
      <c r="H282" s="57" t="s">
        <v>460</v>
      </c>
      <c r="I282" s="57" t="s">
        <v>447</v>
      </c>
      <c r="J282" s="57" t="s">
        <v>469</v>
      </c>
      <c r="K282" s="67" t="s">
        <v>449</v>
      </c>
      <c r="L282" s="67" t="s">
        <v>853</v>
      </c>
      <c r="M282" s="67" t="s">
        <v>451</v>
      </c>
      <c r="N282" s="67" t="s">
        <v>383</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60"/>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open",IF(AND(NOT(OR(LEN(AZ282)&lt;15,ISNUMBER(MATCH(AZ282,L_Placeholder,0)))),BK282=0,NOT(OR(LEN(AU282)&lt;2,ISNUMBER(MATCH(AU282,L_Placeholder,0)))),NOT(OR(LEN(AX282)&lt;2,ISNUMBER(MATCH(AX282,L_Placeholder,0)))),TRIM(AE282)&lt;&gt;TRIM(T282)),"N/A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missing",IF(OR(OR(LEN(AU282)&lt;2,ISNUMBER(MATCH(AU282,L_Placeholder,0))),BR282&lt;3),"INVALID – PIC missing or not a named person (a role such as QA / CSM is not a name)",IF(OR(LEN(AV282)&lt;2,ISNUMBER(MATCH(AV282,L_Placeholder,0))),"INVALID – result / assessment missing",IF(OR(OR(LEN(AW282)&lt;3,ISNUMBER(MATCH(AW282,L_Placeholder,0))),SUMPRODUCT(--ISNUMBER(SEARCH(" "&amp;L_EvidencePhrase&amp;" ",BD282)))&gt;0,BI282=1),"INVALID – evidence missing, placeholder or not yet on file",IF(ISNA(MATCH(TRIM(S282),L_EvidenceType,0)),"INVALID – choose the evidence type from the list (column S)",IF(BL282=0,"INVALID – evidence ID must be the record's ID only (e.g. SF-2210, IMG_2231, 1045521), or a link / path for links",IF(OR(OR(LEN(AX282)&lt;2,ISNUMBER(MATCH(AX282,L_Placeholder,0))),BS282&lt;3),"INVALID – verifier missing or not a named person (a role such as QA / CSM is not a name)",IF(OR(AX282=AU282,AND(LEN(AU282)&gt;=4,ISNUMBER(SEARCH(AU282,AX282))),AND(LEN(AX282)&gt;=4,ISNUMBER(SEARCH(AX282,AU282)))),"INVALID – verifier must be a different, named person (not the PIC or a role)",IF(BH282=1,"INVALID – result not yet available (awaiting / TBC)",IF(BV282=1,"INVALID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future",IF(AND(ISNUMBER(BY282),AG282&lt;BY282),IF(H282="Physical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IF(ISNA(MATCH(TRIM(S282),L_EvidenceType,0)),0,BZ282)</f>
        <v>0</v>
      </c>
      <c r="BM282" s="61" t="str">
        <f aca="false">SUBSTITUTE(SUBSTITUTE(SUBSTITUTE(SUBSTITUTE(SUBSTITUTE(SUBSTITUTE(SUBSTITUTE(SUBSTITUTE(SUBSTITUTE(LOWER(Z282&amp;""),"1","0"),"2","0"),"3","0"),"4","0"),"5","0"),"6","0"),"7","0"),"8","0"),"9","0")</f>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282,"jan",""),"feb",""),"mar",""),"apr",""),"may",""),"jun",""),"jul",""),"aug",""),"sep",""),"oct",""),"nov",""),"dec",""),"hrs",""),"hr",""),"lt",""),"utc",""),"am",""),"pm",""),"rev",""),"ver",""),"b","a"),"c","a"),"d","a"),"e","a"),"f","a"),"g","a"),"h","a"),"i","a"),"j","a"),"k","a"),"l","a"),"m","a"),"n","a"),"o","a"),"p","a"),"q","a"),"r","a"),"s","a"),"t","a"),"u","a"),"v","a"),"w","a"),"x","a"),"y","a"),"z","a")</f>
        <v/>
      </c>
      <c r="BO282" s="61" t="str">
        <f aca="false">SUBSTITUTE(SUBSTITUTE(SUBSTITUTE(SUBSTITUTE(SUBSTITUTE(SUBSTITUTE(SUBSTITUTE(SUBSTITUTE(SUBSTITUTE(LOWER(W282&amp;""),"1","0"),"2","0"),"3","0"),"4","0"),"5","0"),"6","0"),"7","0"),"8","0"),"9","0")</f>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c>
      <c r="BQ282" s="61" t="n">
        <f aca="false">IFERROR(IF(AND(ISERROR(SEARCH(" mh"," "&amp;LOWER(W282))),ISNA(MATCH(LEFT(TRIM(BP282),255),{"0000a","000a","00a","0000aa","000aa","00.00.0000","00/00/0000","00-00-0000","0000-00-00","00.00.00","00/00/00","00-00-00","0.00.0000","0/00/0000","0-00-0000"},0)),OR(SUMPRODUCT(--ISNUMBER(SEARCH({"a0","a-0","a_0","a/0","a.0","a#0","0a","0-a","0_a","0/a"},BP282)))&gt;0,ISNUMBER(SEARCH("000000",BP282)))),1,0),0)</f>
        <v>0</v>
      </c>
      <c r="BR2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282,"supervisor",""),"inspector",""),"controller",""),"executive",""),"catering",""),"manager",""),"officer",""),"caterer",""),"station",""),"captain",""),"verified",""),"verifier",""),"checked",""),"senior",""),"leader",""),"cabin",""),"staff",""),"crew",""),"team",""),"duty",""),"lead",""),"head",""),"chef",""),"pasb",""),"mcat",""),"magcs",""),"qaqc",""),"ccic",""),"cic",""),"csm",""),"ops",""),"pic",""),"self",""),"qa",""),"qc",""),"by",""),"sr",""))</f>
        <v>0</v>
      </c>
      <c r="BS2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282,"supervisor",""),"inspector",""),"controller",""),"executive",""),"catering",""),"manager",""),"officer",""),"caterer",""),"station",""),"captain",""),"verified",""),"verifier",""),"checked",""),"senior",""),"leader",""),"cabin",""),"staff",""),"crew",""),"team",""),"duty",""),"lead",""),"head",""),"chef",""),"pasb",""),"mcat",""),"magcs",""),"qaqc",""),"ccic",""),"cic",""),"csm",""),"ops",""),"pic",""),"self",""),"qa",""),"qc",""),"by",""),"sr",""))</f>
        <v>0</v>
      </c>
      <c r="BT282" s="61"/>
      <c r="BU282" s="61"/>
      <c r="BV282" s="61" t="n">
        <f aca="false">IFERROR(IF(OR(SUMPRODUCT((LEN(BC282)-LEN(SUBSTITUTE(BC282," "&amp;L_NotLoaded&amp;" "," ")))/(LEN(L_NotLoaded)+1))&gt;SUMPRODUCT((LEN(BC282)-LEN(SUBSTITUTE(BC282," "&amp;L_NotLoadedNeg&amp;" "," ")))/(LEN(L_NotLoadedNeg)+1)),SUMPRODUCT((LEN(BD282)-LEN(SUBSTITUTE(BD282," "&amp;L_NotLoaded&amp;" "," ")))/(LEN(L_NotLoaded)+1))&gt;SUMPRODUCT((LEN(BD282)-LEN(SUBSTITUTE(BD282," "&amp;L_NotLoadedNeg&amp;" "," ")))/(LEN(L_NotLoadedNeg)+1))),1,0),0)</f>
        <v>0</v>
      </c>
      <c r="BW282" s="61"/>
      <c r="BX282" s="61"/>
      <c r="BY282" s="62" t="n">
        <f aca="false">IF(ISNUMBER(Flights!$AZ$12),MAX(Q282-UpliftWindowH/24,Flights!$AZ$12),Q282-UpliftWindowH/24)</f>
        <v>46304.8159722222</v>
      </c>
      <c r="BZ282" s="61" t="n">
        <f aca="false">IFERROR(IF(IF(TRIM(S282)="Link / file path",AND(LEN(TRIM(Z282))&gt;=5,SUMPRODUCT(--ISNUMBER(SEARCH({"http","www.","\\",":\",".pdf",".jpg",".jpeg",".png",".heic",".xls",".doc",".msg",".eml",".ppt",".txt",".zip"},Z282)))&gt;0),AND(ISERROR(FIND(" ",TRIM(Z282))),NOT(OR(LOWER(TRIM(Z282))=LOWER(Flights!$F$12),AND(LEFT(LOWER(TRIM(Z282)),2)="mh",(LEN(BN282)-LEN(SUBSTITUTE(BN282,"a","")))&lt;=2))),NOT(ISNUMBER(MATCH(LEFT(BN282,255),{"0000a","000a","00a","0000aa","000aa","00.00.0000","00/00/0000","00-00-0000","0000-00-00","00.00.00","00/00/00","00-00-00","0.00.0000","0/00/0000","0-00-0000"},0))),OR(AND((LEN(BN282)-LEN(SUBSTITUTE(BN282,"a","")))&gt;=1,(LEN(BN282)-LEN(SUBSTITUTE(BN282,"0","")))&gt;=2,SUMPRODUCT(--ISNUMBER(SEARCH({"a0","a-0","a_0","a/0","a.0","a#0","0a","0-a","0_a","0/a"},BN282)))&gt;0),AND((LEN(BN282)-LEN(SUBSTITUTE(BN282,"a","")))=0,(LEN(BN282)-LEN(SUBSTITUTE(BN282,"0","")))&gt;=5)))),1,0),0)</f>
        <v>0</v>
      </c>
    </row>
    <row r="283" customFormat="false" ht="39.75" hidden="false" customHeight="true" outlineLevel="0" collapsed="false">
      <c r="A283" s="57" t="s">
        <v>857</v>
      </c>
      <c r="B283" s="57" t="s">
        <v>246</v>
      </c>
      <c r="C283" s="57" t="str">
        <f aca="false">Flights!$F$13</f>
        <v>MH0753</v>
      </c>
      <c r="D283" s="58" t="n">
        <f aca="false">Flights!$D$13</f>
        <v>46306</v>
      </c>
      <c r="E283" s="57" t="str">
        <f aca="false">Flights!$G$13&amp;"-"&amp;Flights!$H$13</f>
        <v>HAN-KUL</v>
      </c>
      <c r="F283" s="57" t="str">
        <f aca="false">Flights!$K$13</f>
        <v>BC</v>
      </c>
      <c r="G283" s="57" t="s">
        <v>81</v>
      </c>
      <c r="H283" s="57" t="s">
        <v>378</v>
      </c>
      <c r="I283" s="57" t="s">
        <v>379</v>
      </c>
      <c r="J283" s="57" t="s">
        <v>380</v>
      </c>
      <c r="K283" s="67" t="s">
        <v>381</v>
      </c>
      <c r="L283" s="67" t="s">
        <v>382</v>
      </c>
      <c r="M283" s="67"/>
      <c r="N283" s="67" t="s">
        <v>383</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60"/>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open",IF(AND(NOT(OR(LEN(AZ283)&lt;15,ISNUMBER(MATCH(AZ283,L_Placeholder,0)))),BK283=0,NOT(OR(LEN(AU283)&lt;2,ISNUMBER(MATCH(AU283,L_Placeholder,0)))),NOT(OR(LEN(AX283)&lt;2,ISNUMBER(MATCH(AX283,L_Placeholder,0)))),TRIM(AE283)&lt;&gt;TRIM(T283)),"N/A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missing",IF(OR(OR(LEN(AU283)&lt;2,ISNUMBER(MATCH(AU283,L_Placeholder,0))),BR283&lt;3),"INVALID – PIC missing or not a named person (a role such as QA / CSM is not a name)",IF(OR(LEN(AV283)&lt;2,ISNUMBER(MATCH(AV283,L_Placeholder,0))),"INVALID – result / assessment missing",IF(OR(OR(LEN(AW283)&lt;3,ISNUMBER(MATCH(AW283,L_Placeholder,0))),SUMPRODUCT(--ISNUMBER(SEARCH(" "&amp;L_EvidencePhrase&amp;" ",BD283)))&gt;0,BI283=1),"INVALID – evidence missing, placeholder or not yet on file",IF(ISNA(MATCH(TRIM(S283),L_EvidenceType,0)),"INVALID – choose the evidence type from the list (column S)",IF(BL283=0,"INVALID – evidence ID must be the record's ID only (e.g. SF-2210, IMG_2231, 1045521), or a link / path for links",IF(OR(OR(LEN(AX283)&lt;2,ISNUMBER(MATCH(AX283,L_Placeholder,0))),BS283&lt;3),"INVALID – verifier missing or not a named person (a role such as QA / CSM is not a name)",IF(OR(AX283=AU283,AND(LEN(AU283)&gt;=4,ISNUMBER(SEARCH(AU283,AX283))),AND(LEN(AX283)&gt;=4,ISNUMBER(SEARCH(AX283,AU283)))),"INVALID – verifier must be a different, named person (not the PIC or a role)",IF(BH283=1,"INVALID – result not yet available (awaiting / TBC)",IF(BV283=1,"INVALID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future",IF(AND(ISNUMBER(BY283),AG283&lt;BY283),IF(H283="Physical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")))/(LEN(L_PendNeg)+1))+SUMPRODUCT((LEN(BC283)-LEN(SUBSTITUTE(BC283," "&amp;L_PendPrep&amp;" "," ")))/(LEN(L_PendPrep)+1)),1,0),1)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")))/(LEN(L_PendNeg)+1))+SUMPRODUCT((LEN(BE283)-LEN(SUBSTITUTE(BE283," "&amp;L_PendPrep&amp;" "," ")))/(LEN(L_PendPrep)+1)),1,0),1)</f>
        <v>0</v>
      </c>
      <c r="BK283" s="61" t="n">
        <f aca="false">IFERROR(IF(SUMPRODUCT((LEN(BF283)-LEN(SUBSTITUTE(BF283," "&amp;L_PendStrict&amp;" "," ")))/(LEN(L_PendStrict)+1))&gt;SUMPRODUCT((LEN(BF283)-LEN(SUBSTITUTE(BF283," "&amp;L_PendNeg&amp;" "," ")))/(LEN(L_PendNeg)+1)),1,0),1)</f>
        <v>0</v>
      </c>
      <c r="BL283" s="61" t="n">
        <f aca="false">IF(ISNA(MATCH(TRIM(S283),L_EvidenceType,0)),0,BZ283)</f>
        <v>0</v>
      </c>
      <c r="BM283" s="61" t="str">
        <f aca="false">SUBSTITUTE(SUBSTITUTE(SUBSTITUTE(SUBSTITUTE(SUBSTITUTE(SUBSTITUTE(SUBSTITUTE(SUBSTITUTE(SUBSTITUTE(LOWER(Z283&amp;""),"1","0"),"2","0"),"3","0"),"4","0"),"5","0"),"6","0"),"7","0"),"8","0"),"9","0")</f>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283,"jan",""),"feb",""),"mar",""),"apr",""),"may",""),"jun",""),"jul",""),"aug",""),"sep",""),"oct",""),"nov",""),"dec",""),"hrs",""),"hr",""),"lt",""),"utc",""),"am",""),"pm",""),"rev",""),"ver",""),"b","a"),"c","a"),"d","a"),"e","a"),"f","a"),"g","a"),"h","a"),"i","a"),"j","a"),"k","a"),"l","a"),"m","a"),"n","a"),"o","a"),"p","a"),"q","a"),"r","a"),"s","a"),"t","a"),"u","a"),"v","a"),"w","a"),"x","a"),"y","a"),"z","a")</f>
        <v/>
      </c>
      <c r="BO283" s="61" t="str">
        <f aca="false">SUBSTITUTE(SUBSTITUTE(SUBSTITUTE(SUBSTITUTE(SUBSTITUTE(SUBSTITUTE(SUBSTITUTE(SUBSTITUTE(SUBSTITUTE(LOWER(W283&amp;""),"1","0"),"2","0"),"3","0"),"4","0"),"5","0"),"6","0"),"7","0"),"8","0"),"9","0")</f>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c>
      <c r="BQ283" s="61" t="n">
        <f aca="false">IFERROR(IF(AND(ISERROR(SEARCH(" mh"," "&amp;LOWER(W283))),ISNA(MATCH(LEFT(TRIM(BP283),255),{"0000a","000a","00a","0000aa","000aa","00.00.0000","00/00/0000","00-00-0000","0000-00-00","00.00.00","00/00/00","00-00-00","0.00.0000","0/00/0000","0-00-0000"},0)),OR(SUMPRODUCT(--ISNUMBER(SEARCH({"a0","a-0","a_0","a/0","a.0","a#0","0a","0-a","0_a","0/a"},BP283)))&gt;0,ISNUMBER(SEARCH("000000",BP283)))),1,0),0)</f>
        <v>0</v>
      </c>
      <c r="BR2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283,"supervisor",""),"inspector",""),"controller",""),"executive",""),"catering",""),"manager",""),"officer",""),"caterer",""),"station",""),"captain",""),"verified",""),"verifier",""),"checked",""),"senior",""),"leader",""),"cabin",""),"staff",""),"crew",""),"team",""),"duty",""),"lead",""),"head",""),"chef",""),"pasb",""),"mcat",""),"magcs",""),"qaqc",""),"ccic",""),"cic",""),"csm",""),"ops",""),"pic",""),"self",""),"qa",""),"qc",""),"by",""),"sr",""))</f>
        <v>0</v>
      </c>
      <c r="BS2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283,"supervisor",""),"inspector",""),"controller",""),"executive",""),"catering",""),"manager",""),"officer",""),"caterer",""),"station",""),"captain",""),"verified",""),"verifier",""),"checked",""),"senior",""),"leader",""),"cabin",""),"staff",""),"crew",""),"team",""),"duty",""),"lead",""),"head",""),"chef",""),"pasb",""),"mcat",""),"magcs",""),"qaqc",""),"ccic",""),"cic",""),"csm",""),"ops",""),"pic",""),"self",""),"qa",""),"qc",""),"by",""),"sr",""))</f>
        <v>0</v>
      </c>
      <c r="BT283" s="61"/>
      <c r="BU283" s="61"/>
      <c r="BV283" s="61" t="n">
        <f aca="false">0</f>
        <v>0</v>
      </c>
      <c r="BW283" s="61"/>
      <c r="BX283" s="61"/>
      <c r="BY283" s="62" t="n">
        <f aca="false">Q283-T7EarlyD*24/24</f>
        <v>46285.2534722222</v>
      </c>
      <c r="BZ283" s="61" t="n">
        <f aca="false">IFERROR(IF(IF(TRIM(S283)="Link / file path",AND(LEN(TRIM(Z283))&gt;=5,SUMPRODUCT(--ISNUMBER(SEARCH({"http","www.","\\",":\",".pdf",".jpg",".jpeg",".png",".heic",".xls",".doc",".msg",".eml",".ppt",".txt",".zip"},Z283)))&gt;0),AND(ISERROR(FIND(" ",TRIM(Z283))),NOT(OR(LOWER(TRIM(Z283))=LOWER(Flights!$F$13),AND(LEFT(LOWER(TRIM(Z283)),2)="mh",(LEN(BN283)-LEN(SUBSTITUTE(BN283,"a","")))&lt;=2))),NOT(ISNUMBER(MATCH(LEFT(BN283,255),{"0000a","000a","00a","0000aa","000aa","00.00.0000","00/00/0000","00-00-0000","0000-00-00","00.00.00","00/00/00","00-00-00","0.00.0000","0/00/0000","0-00-0000"},0))),OR(AND((LEN(BN283)-LEN(SUBSTITUTE(BN283,"a","")))&gt;=1,(LEN(BN283)-LEN(SUBSTITUTE(BN283,"0","")))&gt;=2,SUMPRODUCT(--ISNUMBER(SEARCH({"a0","a-0","a_0","a/0","a.0","a#0","0a","0-a","0_a","0/a"},BN283)))&gt;0),AND((LEN(BN283)-LEN(SUBSTITUTE(BN283,"a","")))=0,(LEN(BN283)-LEN(SUBSTITUTE(BN283,"0","")))&gt;=5)))),1,0),0)</f>
        <v>0</v>
      </c>
    </row>
    <row r="284" customFormat="false" ht="39.75" hidden="false" customHeight="true" outlineLevel="0" collapsed="false">
      <c r="A284" s="57" t="s">
        <v>858</v>
      </c>
      <c r="B284" s="57" t="s">
        <v>246</v>
      </c>
      <c r="C284" s="57" t="str">
        <f aca="false">Flights!$F$13</f>
        <v>MH0753</v>
      </c>
      <c r="D284" s="58" t="n">
        <f aca="false">Flights!$D$13</f>
        <v>46306</v>
      </c>
      <c r="E284" s="57" t="str">
        <f aca="false">Flights!$G$13&amp;"-"&amp;Flights!$H$13</f>
        <v>HAN-KUL</v>
      </c>
      <c r="F284" s="57" t="str">
        <f aca="false">Flights!$K$13</f>
        <v>BC</v>
      </c>
      <c r="G284" s="57" t="s">
        <v>81</v>
      </c>
      <c r="H284" s="57" t="s">
        <v>378</v>
      </c>
      <c r="I284" s="57" t="s">
        <v>385</v>
      </c>
      <c r="J284" s="57" t="s">
        <v>386</v>
      </c>
      <c r="K284" s="67" t="s">
        <v>387</v>
      </c>
      <c r="L284" s="67" t="s">
        <v>382</v>
      </c>
      <c r="M284" s="67"/>
      <c r="N284" s="67" t="s">
        <v>383</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60"/>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open",IF(AND(NOT(OR(LEN(AZ284)&lt;15,ISNUMBER(MATCH(AZ284,L_Placeholder,0)))),BK284=0,NOT(OR(LEN(AU284)&lt;2,ISNUMBER(MATCH(AU284,L_Placeholder,0)))),NOT(OR(LEN(AX284)&lt;2,ISNUMBER(MATCH(AX284,L_Placeholder,0)))),TRIM(AE284)&lt;&gt;TRIM(T284)),"N/A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missing",IF(OR(OR(LEN(AU284)&lt;2,ISNUMBER(MATCH(AU284,L_Placeholder,0))),BR284&lt;3),"INVALID – PIC missing or not a named person (a role such as QA / CSM is not a name)",IF(OR(LEN(AV284)&lt;2,ISNUMBER(MATCH(AV284,L_Placeholder,0))),"INVALID – result / assessment missing",IF(OR(OR(LEN(AW284)&lt;3,ISNUMBER(MATCH(AW284,L_Placeholder,0))),SUMPRODUCT(--ISNUMBER(SEARCH(" "&amp;L_EvidencePhrase&amp;" ",BD284)))&gt;0,BI284=1),"INVALID – evidence missing, placeholder or not yet on file",IF(ISNA(MATCH(TRIM(S284),L_EvidenceType,0)),"INVALID – choose the evidence type from the list (column S)",IF(BL284=0,"INVALID – evidence ID must be the record's ID only (e.g. SF-2210, IMG_2231, 1045521), or a link / path for links",IF(OR(OR(LEN(AX284)&lt;2,ISNUMBER(MATCH(AX284,L_Placeholder,0))),BS284&lt;3),"INVALID – verifier missing or not a named person (a role such as QA / CSM is not a name)",IF(OR(AX284=AU284,AND(LEN(AU284)&gt;=4,ISNUMBER(SEARCH(AU284,AX284))),AND(LEN(AX284)&gt;=4,ISNUMBER(SEARCH(AX284,AU284)))),"INVALID – verifier must be a different, named person (not the PIC or a role)",IF(BH284=1,"INVALID – result not yet available (awaiting / TBC)",IF(BV284=1,"INVALID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future",IF(AND(ISNUMBER(BY284),AG284&lt;BY284),IF(H284="Physical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")))/(LEN(L_PendNeg)+1))+SUMPRODUCT((LEN(BC284)-LEN(SUBSTITUTE(BC284," "&amp;L_PendPrep&amp;" "," ")))/(LEN(L_PendPrep)+1)),1,0),1)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")))/(LEN(L_PendNeg)+1))+SUMPRODUCT((LEN(BE284)-LEN(SUBSTITUTE(BE284," "&amp;L_PendPrep&amp;" "," ")))/(LEN(L_PendPrep)+1)),1,0),1)</f>
        <v>0</v>
      </c>
      <c r="BK284" s="61" t="n">
        <f aca="false">IFERROR(IF(SUMPRODUCT((LEN(BF284)-LEN(SUBSTITUTE(BF284," "&amp;L_PendStrict&amp;" "," ")))/(LEN(L_PendStrict)+1))&gt;SUMPRODUCT((LEN(BF284)-LEN(SUBSTITUTE(BF284," "&amp;L_PendNeg&amp;" "," ")))/(LEN(L_PendNeg)+1)),1,0),1)</f>
        <v>0</v>
      </c>
      <c r="BL284" s="61" t="n">
        <f aca="false">IF(ISNA(MATCH(TRIM(S284),L_EvidenceType,0)),0,BZ284)</f>
        <v>0</v>
      </c>
      <c r="BM284" s="61" t="str">
        <f aca="false">SUBSTITUTE(SUBSTITUTE(SUBSTITUTE(SUBSTITUTE(SUBSTITUTE(SUBSTITUTE(SUBSTITUTE(SUBSTITUTE(SUBSTITUTE(LOWER(Z284&amp;""),"1","0"),"2","0"),"3","0"),"4","0"),"5","0"),"6","0"),"7","0"),"8","0"),"9","0")</f>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284,"jan",""),"feb",""),"mar",""),"apr",""),"may",""),"jun",""),"jul",""),"aug",""),"sep",""),"oct",""),"nov",""),"dec",""),"hrs",""),"hr",""),"lt",""),"utc",""),"am",""),"pm",""),"rev",""),"ver",""),"b","a"),"c","a"),"d","a"),"e","a"),"f","a"),"g","a"),"h","a"),"i","a"),"j","a"),"k","a"),"l","a"),"m","a"),"n","a"),"o","a"),"p","a"),"q","a"),"r","a"),"s","a"),"t","a"),"u","a"),"v","a"),"w","a"),"x","a"),"y","a"),"z","a")</f>
        <v/>
      </c>
      <c r="BO284" s="61" t="str">
        <f aca="false">SUBSTITUTE(SUBSTITUTE(SUBSTITUTE(SUBSTITUTE(SUBSTITUTE(SUBSTITUTE(SUBSTITUTE(SUBSTITUTE(SUBSTITUTE(LOWER(W284&amp;""),"1","0"),"2","0"),"3","0"),"4","0"),"5","0"),"6","0"),"7","0"),"8","0"),"9","0")</f>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c>
      <c r="BQ284" s="61" t="n">
        <f aca="false">IFERROR(IF(AND(ISERROR(SEARCH(" mh"," "&amp;LOWER(W284))),ISNA(MATCH(LEFT(TRIM(BP284),255),{"0000a","000a","00a","0000aa","000aa","00.00.0000","00/00/0000","00-00-0000","0000-00-00","00.00.00","00/00/00","00-00-00","0.00.0000","0/00/0000","0-00-0000"},0)),OR(SUMPRODUCT(--ISNUMBER(SEARCH({"a0","a-0","a_0","a/0","a.0","a#0","0a","0-a","0_a","0/a"},BP284)))&gt;0,ISNUMBER(SEARCH("000000",BP284)))),1,0),0)</f>
        <v>0</v>
      </c>
      <c r="BR2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284,"supervisor",""),"inspector",""),"controller",""),"executive",""),"catering",""),"manager",""),"officer",""),"caterer",""),"station",""),"captain",""),"verified",""),"verifier",""),"checked",""),"senior",""),"leader",""),"cabin",""),"staff",""),"crew",""),"team",""),"duty",""),"lead",""),"head",""),"chef",""),"pasb",""),"mcat",""),"magcs",""),"qaqc",""),"ccic",""),"cic",""),"csm",""),"ops",""),"pic",""),"self",""),"qa",""),"qc",""),"by",""),"sr",""))</f>
        <v>0</v>
      </c>
      <c r="BS2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284,"supervisor",""),"inspector",""),"controller",""),"executive",""),"catering",""),"manager",""),"officer",""),"caterer",""),"station",""),"captain",""),"verified",""),"verifier",""),"checked",""),"senior",""),"leader",""),"cabin",""),"staff",""),"crew",""),"team",""),"duty",""),"lead",""),"head",""),"chef",""),"pasb",""),"mcat",""),"magcs",""),"qaqc",""),"ccic",""),"cic",""),"csm",""),"ops",""),"pic",""),"self",""),"qa",""),"qc",""),"by",""),"sr",""))</f>
        <v>0</v>
      </c>
      <c r="BT284" s="61"/>
      <c r="BU284" s="61"/>
      <c r="BV284" s="61" t="n">
        <f aca="false">0</f>
        <v>0</v>
      </c>
      <c r="BW284" s="61"/>
      <c r="BX284" s="61"/>
      <c r="BY284" s="62" t="n">
        <f aca="false">Q284-T7EarlyD*24/24</f>
        <v>46285.2534722222</v>
      </c>
      <c r="BZ284" s="61" t="n">
        <f aca="false">IFERROR(IF(IF(TRIM(S284)="Link / file path",AND(LEN(TRIM(Z284))&gt;=5,SUMPRODUCT(--ISNUMBER(SEARCH({"http","www.","\\",":\",".pdf",".jpg",".jpeg",".png",".heic",".xls",".doc",".msg",".eml",".ppt",".txt",".zip"},Z284)))&gt;0),AND(ISERROR(FIND(" ",TRIM(Z284))),NOT(OR(LOWER(TRIM(Z284))=LOWER(Flights!$F$13),AND(LEFT(LOWER(TRIM(Z284)),2)="mh",(LEN(BN284)-LEN(SUBSTITUTE(BN284,"a","")))&lt;=2))),NOT(ISNUMBER(MATCH(LEFT(BN284,255),{"0000a","000a","00a","0000aa","000aa","00.00.0000","00/00/0000","00-00-0000","0000-00-00","00.00.00","00/00/00","00-00-00","0.00.0000","0/00/0000","0-00-0000"},0))),OR(AND((LEN(BN284)-LEN(SUBSTITUTE(BN284,"a","")))&gt;=1,(LEN(BN284)-LEN(SUBSTITUTE(BN284,"0","")))&gt;=2,SUMPRODUCT(--ISNUMBER(SEARCH({"a0","a-0","a_0","a/0","a.0","a#0","0a","0-a","0_a","0/a"},BN284)))&gt;0),AND((LEN(BN284)-LEN(SUBSTITUTE(BN284,"a","")))=0,(LEN(BN284)-LEN(SUBSTITUTE(BN284,"0","")))&gt;=5)))),1,0),0)</f>
        <v>0</v>
      </c>
    </row>
    <row r="285" customFormat="false" ht="41.25" hidden="false" customHeight="true" outlineLevel="0" collapsed="false">
      <c r="A285" s="57" t="s">
        <v>859</v>
      </c>
      <c r="B285" s="57" t="s">
        <v>246</v>
      </c>
      <c r="C285" s="57" t="str">
        <f aca="false">Flights!$F$13</f>
        <v>MH0753</v>
      </c>
      <c r="D285" s="58" t="n">
        <f aca="false">Flights!$D$13</f>
        <v>46306</v>
      </c>
      <c r="E285" s="57" t="str">
        <f aca="false">Flights!$G$13&amp;"-"&amp;Flights!$H$13</f>
        <v>HAN-KUL</v>
      </c>
      <c r="F285" s="57" t="str">
        <f aca="false">Flights!$K$13</f>
        <v>BC</v>
      </c>
      <c r="G285" s="57" t="s">
        <v>81</v>
      </c>
      <c r="H285" s="57" t="s">
        <v>378</v>
      </c>
      <c r="I285" s="57" t="s">
        <v>389</v>
      </c>
      <c r="J285" s="57" t="s">
        <v>390</v>
      </c>
      <c r="K285" s="67" t="s">
        <v>391</v>
      </c>
      <c r="L285" s="67" t="s">
        <v>382</v>
      </c>
      <c r="M285" s="67"/>
      <c r="N285" s="67" t="str">
        <f aca="false">IF(TRIM(Flights!$L$13)="A339","Required","N/A – rule")</f>
        <v>N/A – rule</v>
      </c>
      <c r="O285" s="67" t="s">
        <v>392</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60"/>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open",IF(AND(NOT(OR(LEN(AZ285)&lt;15,ISNUMBER(MATCH(AZ285,L_Placeholder,0)))),BK285=0,NOT(OR(LEN(AU285)&lt;2,ISNUMBER(MATCH(AU285,L_Placeholder,0)))),NOT(OR(LEN(AX285)&lt;2,ISNUMBER(MATCH(AX285,L_Placeholder,0)))),TRIM(AE285)&lt;&gt;TRIM(T285)),"N/A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missing",IF(OR(OR(LEN(AU285)&lt;2,ISNUMBER(MATCH(AU285,L_Placeholder,0))),BR285&lt;3),"INVALID – PIC missing or not a named person (a role such as QA / CSM is not a name)",IF(OR(LEN(AV285)&lt;2,ISNUMBER(MATCH(AV285,L_Placeholder,0))),"INVALID – result / assessment missing",IF(OR(OR(LEN(AW285)&lt;3,ISNUMBER(MATCH(AW285,L_Placeholder,0))),SUMPRODUCT(--ISNUMBER(SEARCH(" "&amp;L_EvidencePhrase&amp;" ",BD285)))&gt;0,BI285=1),"INVALID – evidence missing, placeholder or not yet on file",IF(ISNA(MATCH(TRIM(S285),L_EvidenceType,0)),"INVALID – choose the evidence type from the list (column S)",IF(BL285=0,"INVALID – evidence ID must be the record's ID only (e.g. SF-2210, IMG_2231, 1045521), or a link / path for links",IF(OR(OR(LEN(AX285)&lt;2,ISNUMBER(MATCH(AX285,L_Placeholder,0))),BS285&lt;3),"INVALID – verifier missing or not a named person (a role such as QA / CSM is not a name)",IF(OR(AX285=AU285,AND(LEN(AU285)&gt;=4,ISNUMBER(SEARCH(AU285,AX285))),AND(LEN(AX285)&gt;=4,ISNUMBER(SEARCH(AX285,AU285)))),"INVALID – verifier must be a different, named person (not the PIC or a role)",IF(BH285=1,"INVALID – result not yet available (awaiting / TBC)",IF(BV285=1,"INVALID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future",IF(AND(ISNUMBER(BY285),AG285&lt;BY285),IF(H285="Physical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")))/(LEN(L_PendNeg)+1))+SUMPRODUCT((LEN(BC285)-LEN(SUBSTITUTE(BC285," "&amp;L_PendPrep&amp;" "," ")))/(LEN(L_PendPrep)+1)),1,0),1)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")))/(LEN(L_PendNeg)+1))+SUMPRODUCT((LEN(BE285)-LEN(SUBSTITUTE(BE285," "&amp;L_PendPrep&amp;" "," ")))/(LEN(L_PendPrep)+1)),1,0),1)</f>
        <v>0</v>
      </c>
      <c r="BK285" s="61" t="n">
        <f aca="false">IFERROR(IF(SUMPRODUCT((LEN(BF285)-LEN(SUBSTITUTE(BF285," "&amp;L_PendStrict&amp;" "," ")))/(LEN(L_PendStrict)+1))&gt;SUMPRODUCT((LEN(BF285)-LEN(SUBSTITUTE(BF285," "&amp;L_PendNeg&amp;" "," ")))/(LEN(L_PendNeg)+1)),1,0),1)</f>
        <v>0</v>
      </c>
      <c r="BL285" s="61" t="n">
        <f aca="false">IF(ISNA(MATCH(TRIM(S285),L_EvidenceType,0)),0,BZ285)</f>
        <v>0</v>
      </c>
      <c r="BM285" s="61" t="str">
        <f aca="false">SUBSTITUTE(SUBSTITUTE(SUBSTITUTE(SUBSTITUTE(SUBSTITUTE(SUBSTITUTE(SUBSTITUTE(SUBSTITUTE(SUBSTITUTE(LOWER(Z285&amp;""),"1","0"),"2","0"),"3","0"),"4","0"),"5","0"),"6","0"),"7","0"),"8","0"),"9","0")</f>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285,"jan",""),"feb",""),"mar",""),"apr",""),"may",""),"jun",""),"jul",""),"aug",""),"sep",""),"oct",""),"nov",""),"dec",""),"hrs",""),"hr",""),"lt",""),"utc",""),"am",""),"pm",""),"rev",""),"ver",""),"b","a"),"c","a"),"d","a"),"e","a"),"f","a"),"g","a"),"h","a"),"i","a"),"j","a"),"k","a"),"l","a"),"m","a"),"n","a"),"o","a"),"p","a"),"q","a"),"r","a"),"s","a"),"t","a"),"u","a"),"v","a"),"w","a"),"x","a"),"y","a"),"z","a")</f>
        <v/>
      </c>
      <c r="BO285" s="61" t="str">
        <f aca="false">SUBSTITUTE(SUBSTITUTE(SUBSTITUTE(SUBSTITUTE(SUBSTITUTE(SUBSTITUTE(SUBSTITUTE(SUBSTITUTE(SUBSTITUTE(LOWER(W285&amp;""),"1","0"),"2","0"),"3","0"),"4","0"),"5","0"),"6","0"),"7","0"),"8","0"),"9","0")</f>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c>
      <c r="BQ285" s="61" t="n">
        <f aca="false">IFERROR(IF(AND(ISERROR(SEARCH(" mh"," "&amp;LOWER(W285))),ISNA(MATCH(LEFT(TRIM(BP285),255),{"0000a","000a","00a","0000aa","000aa","00.00.0000","00/00/0000","00-00-0000","0000-00-00","00.00.00","00/00/00","00-00-00","0.00.0000","0/00/0000","0-00-0000"},0)),OR(SUMPRODUCT(--ISNUMBER(SEARCH({"a0","a-0","a_0","a/0","a.0","a#0","0a","0-a","0_a","0/a"},BP285)))&gt;0,ISNUMBER(SEARCH("000000",BP285)))),1,0),0)</f>
        <v>0</v>
      </c>
      <c r="BR2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285,"supervisor",""),"inspector",""),"controller",""),"executive",""),"catering",""),"manager",""),"officer",""),"caterer",""),"station",""),"captain",""),"verified",""),"verifier",""),"checked",""),"senior",""),"leader",""),"cabin",""),"staff",""),"crew",""),"team",""),"duty",""),"lead",""),"head",""),"chef",""),"pasb",""),"mcat",""),"magcs",""),"qaqc",""),"ccic",""),"cic",""),"csm",""),"ops",""),"pic",""),"self",""),"qa",""),"qc",""),"by",""),"sr",""))</f>
        <v>0</v>
      </c>
      <c r="BS2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285,"supervisor",""),"inspector",""),"controller",""),"executive",""),"catering",""),"manager",""),"officer",""),"caterer",""),"station",""),"captain",""),"verified",""),"verifier",""),"checked",""),"senior",""),"leader",""),"cabin",""),"staff",""),"crew",""),"team",""),"duty",""),"lead",""),"head",""),"chef",""),"pasb",""),"mcat",""),"magcs",""),"qaqc",""),"ccic",""),"cic",""),"csm",""),"ops",""),"pic",""),"self",""),"qa",""),"qc",""),"by",""),"sr",""))</f>
        <v>0</v>
      </c>
      <c r="BT285" s="61"/>
      <c r="BU285" s="61"/>
      <c r="BV285" s="61" t="n">
        <f aca="false">0</f>
        <v>0</v>
      </c>
      <c r="BW285" s="61"/>
      <c r="BX285" s="61"/>
      <c r="BY285" s="62" t="n">
        <f aca="false">Q285-T7EarlyD*24/24</f>
        <v>46285.2534722222</v>
      </c>
      <c r="BZ285" s="61" t="n">
        <f aca="false">IFERROR(IF(IF(TRIM(S285)="Link / file path",AND(LEN(TRIM(Z285))&gt;=5,SUMPRODUCT(--ISNUMBER(SEARCH({"http","www.","\\",":\",".pdf",".jpg",".jpeg",".png",".heic",".xls",".doc",".msg",".eml",".ppt",".txt",".zip"},Z285)))&gt;0),AND(ISERROR(FIND(" ",TRIM(Z285))),NOT(OR(LOWER(TRIM(Z285))=LOWER(Flights!$F$13),AND(LEFT(LOWER(TRIM(Z285)),2)="mh",(LEN(BN285)-LEN(SUBSTITUTE(BN285,"a","")))&lt;=2))),NOT(ISNUMBER(MATCH(LEFT(BN285,255),{"0000a","000a","00a","0000aa","000aa","00.00.0000","00/00/0000","00-00-0000","0000-00-00","00.00.00","00/00/00","00-00-00","0.00.0000","0/00/0000","0-00-0000"},0))),OR(AND((LEN(BN285)-LEN(SUBSTITUTE(BN285,"a","")))&gt;=1,(LEN(BN285)-LEN(SUBSTITUTE(BN285,"0","")))&gt;=2,SUMPRODUCT(--ISNUMBER(SEARCH({"a0","a-0","a_0","a/0","a.0","a#0","0a","0-a","0_a","0/a"},BN285)))&gt;0),AND((LEN(BN285)-LEN(SUBSTITUTE(BN285,"a","")))=0,(LEN(BN285)-LEN(SUBSTITUTE(BN285,"0","")))&gt;=5)))),1,0),0)</f>
        <v>0</v>
      </c>
    </row>
    <row r="286" customFormat="false" ht="39.75" hidden="false" customHeight="true" outlineLevel="0" collapsed="false">
      <c r="A286" s="57" t="s">
        <v>860</v>
      </c>
      <c r="B286" s="57" t="s">
        <v>246</v>
      </c>
      <c r="C286" s="57" t="str">
        <f aca="false">Flights!$F$13</f>
        <v>MH0753</v>
      </c>
      <c r="D286" s="58" t="n">
        <f aca="false">Flights!$D$13</f>
        <v>46306</v>
      </c>
      <c r="E286" s="57" t="str">
        <f aca="false">Flights!$G$13&amp;"-"&amp;Flights!$H$13</f>
        <v>HAN-KUL</v>
      </c>
      <c r="F286" s="57" t="str">
        <f aca="false">Flights!$K$13</f>
        <v>BC</v>
      </c>
      <c r="G286" s="57" t="s">
        <v>81</v>
      </c>
      <c r="H286" s="57" t="s">
        <v>378</v>
      </c>
      <c r="I286" s="57" t="s">
        <v>394</v>
      </c>
      <c r="J286" s="57" t="s">
        <v>395</v>
      </c>
      <c r="K286" s="67" t="s">
        <v>396</v>
      </c>
      <c r="L286" s="67" t="s">
        <v>382</v>
      </c>
      <c r="M286" s="67"/>
      <c r="N286" s="67" t="s">
        <v>383</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60"/>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open",IF(AND(NOT(OR(LEN(AZ286)&lt;15,ISNUMBER(MATCH(AZ286,L_Placeholder,0)))),BK286=0,NOT(OR(LEN(AU286)&lt;2,ISNUMBER(MATCH(AU286,L_Placeholder,0)))),NOT(OR(LEN(AX286)&lt;2,ISNUMBER(MATCH(AX286,L_Placeholder,0)))),TRIM(AE286)&lt;&gt;TRIM(T286)),"N/A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missing",IF(OR(OR(LEN(AU286)&lt;2,ISNUMBER(MATCH(AU286,L_Placeholder,0))),BR286&lt;3),"INVALID – PIC missing or not a named person (a role such as QA / CSM is not a name)",IF(OR(LEN(AV286)&lt;2,ISNUMBER(MATCH(AV286,L_Placeholder,0))),"INVALID – result / assessment missing",IF(OR(OR(LEN(AW286)&lt;3,ISNUMBER(MATCH(AW286,L_Placeholder,0))),SUMPRODUCT(--ISNUMBER(SEARCH(" "&amp;L_EvidencePhrase&amp;" ",BD286)))&gt;0,BI286=1),"INVALID – evidence missing, placeholder or not yet on file",IF(ISNA(MATCH(TRIM(S286),L_EvidenceType,0)),"INVALID – choose the evidence type from the list (column S)",IF(BL286=0,"INVALID – evidence ID must be the record's ID only (e.g. SF-2210, IMG_2231, 1045521), or a link / path for links",IF(OR(OR(LEN(AX286)&lt;2,ISNUMBER(MATCH(AX286,L_Placeholder,0))),BS286&lt;3),"INVALID – verifier missing or not a named person (a role such as QA / CSM is not a name)",IF(OR(AX286=AU286,AND(LEN(AU286)&gt;=4,ISNUMBER(SEARCH(AU286,AX286))),AND(LEN(AX286)&gt;=4,ISNUMBER(SEARCH(AX286,AU286)))),"INVALID – verifier must be a different, named person (not the PIC or a role)",IF(BH286=1,"INVALID – result not yet available (awaiting / TBC)",IF(BV286=1,"INVALID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future",IF(AND(ISNUMBER(BY286),AG286&lt;BY286),IF(H286="Physical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")))/(LEN(L_PendNeg)+1))+SUMPRODUCT((LEN(BC286)-LEN(SUBSTITUTE(BC286," "&amp;L_PendPrep&amp;" "," ")))/(LEN(L_PendPrep)+1)),1,0),1)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")))/(LEN(L_PendNeg)+1))+SUMPRODUCT((LEN(BE286)-LEN(SUBSTITUTE(BE286," "&amp;L_PendPrep&amp;" "," ")))/(LEN(L_PendPrep)+1)),1,0),1)</f>
        <v>0</v>
      </c>
      <c r="BK286" s="61" t="n">
        <f aca="false">IFERROR(IF(SUMPRODUCT((LEN(BF286)-LEN(SUBSTITUTE(BF286," "&amp;L_PendStrict&amp;" "," ")))/(LEN(L_PendStrict)+1))&gt;SUMPRODUCT((LEN(BF286)-LEN(SUBSTITUTE(BF286," "&amp;L_PendNeg&amp;" "," ")))/(LEN(L_PendNeg)+1)),1,0),1)</f>
        <v>0</v>
      </c>
      <c r="BL286" s="61" t="n">
        <f aca="false">IF(ISNA(MATCH(TRIM(S286),L_EvidenceType,0)),0,BZ286)</f>
        <v>0</v>
      </c>
      <c r="BM286" s="61" t="str">
        <f aca="false">SUBSTITUTE(SUBSTITUTE(SUBSTITUTE(SUBSTITUTE(SUBSTITUTE(SUBSTITUTE(SUBSTITUTE(SUBSTITUTE(SUBSTITUTE(LOWER(Z286&amp;""),"1","0"),"2","0"),"3","0"),"4","0"),"5","0"),"6","0"),"7","0"),"8","0"),"9","0")</f>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286,"jan",""),"feb",""),"mar",""),"apr",""),"may",""),"jun",""),"jul",""),"aug",""),"sep",""),"oct",""),"nov",""),"dec",""),"hrs",""),"hr",""),"lt",""),"utc",""),"am",""),"pm",""),"rev",""),"ver",""),"b","a"),"c","a"),"d","a"),"e","a"),"f","a"),"g","a"),"h","a"),"i","a"),"j","a"),"k","a"),"l","a"),"m","a"),"n","a"),"o","a"),"p","a"),"q","a"),"r","a"),"s","a"),"t","a"),"u","a"),"v","a"),"w","a"),"x","a"),"y","a"),"z","a")</f>
        <v/>
      </c>
      <c r="BO286" s="61" t="str">
        <f aca="false">SUBSTITUTE(SUBSTITUTE(SUBSTITUTE(SUBSTITUTE(SUBSTITUTE(SUBSTITUTE(SUBSTITUTE(SUBSTITUTE(SUBSTITUTE(LOWER(W286&amp;""),"1","0"),"2","0"),"3","0"),"4","0"),"5","0"),"6","0"),"7","0"),"8","0"),"9","0")</f>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c>
      <c r="BQ286" s="61" t="n">
        <f aca="false">IFERROR(IF(AND(ISERROR(SEARCH(" mh"," "&amp;LOWER(W286))),ISNA(MATCH(LEFT(TRIM(BP286),255),{"0000a","000a","00a","0000aa","000aa","00.00.0000","00/00/0000","00-00-0000","0000-00-00","00.00.00","00/00/00","00-00-00","0.00.0000","0/00/0000","0-00-0000"},0)),OR(SUMPRODUCT(--ISNUMBER(SEARCH({"a0","a-0","a_0","a/0","a.0","a#0","0a","0-a","0_a","0/a"},BP286)))&gt;0,ISNUMBER(SEARCH("000000",BP286)))),1,0),0)</f>
        <v>0</v>
      </c>
      <c r="BR2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286,"supervisor",""),"inspector",""),"controller",""),"executive",""),"catering",""),"manager",""),"officer",""),"caterer",""),"station",""),"captain",""),"verified",""),"verifier",""),"checked",""),"senior",""),"leader",""),"cabin",""),"staff",""),"crew",""),"team",""),"duty",""),"lead",""),"head",""),"chef",""),"pasb",""),"mcat",""),"magcs",""),"qaqc",""),"ccic",""),"cic",""),"csm",""),"ops",""),"pic",""),"self",""),"qa",""),"qc",""),"by",""),"sr",""))</f>
        <v>0</v>
      </c>
      <c r="BS2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286,"supervisor",""),"inspector",""),"controller",""),"executive",""),"catering",""),"manager",""),"officer",""),"caterer",""),"station",""),"captain",""),"verified",""),"verifier",""),"checked",""),"senior",""),"leader",""),"cabin",""),"staff",""),"crew",""),"team",""),"duty",""),"lead",""),"head",""),"chef",""),"pasb",""),"mcat",""),"magcs",""),"qaqc",""),"ccic",""),"cic",""),"csm",""),"ops",""),"pic",""),"self",""),"qa",""),"qc",""),"by",""),"sr",""))</f>
        <v>0</v>
      </c>
      <c r="BT286" s="61"/>
      <c r="BU286" s="61"/>
      <c r="BV286" s="61" t="n">
        <f aca="false">0</f>
        <v>0</v>
      </c>
      <c r="BW286" s="61"/>
      <c r="BX286" s="61"/>
      <c r="BY286" s="62" t="n">
        <f aca="false">Q286-T7EarlyD*24/24</f>
        <v>46285.2534722222</v>
      </c>
      <c r="BZ286" s="61" t="n">
        <f aca="false">IFERROR(IF(IF(TRIM(S286)="Link / file path",AND(LEN(TRIM(Z286))&gt;=5,SUMPRODUCT(--ISNUMBER(SEARCH({"http","www.","\\",":\",".pdf",".jpg",".jpeg",".png",".heic",".xls",".doc",".msg",".eml",".ppt",".txt",".zip"},Z286)))&gt;0),AND(ISERROR(FIND(" ",TRIM(Z286))),NOT(OR(LOWER(TRIM(Z286))=LOWER(Flights!$F$13),AND(LEFT(LOWER(TRIM(Z286)),2)="mh",(LEN(BN286)-LEN(SUBSTITUTE(BN286,"a","")))&lt;=2))),NOT(ISNUMBER(MATCH(LEFT(BN286,255),{"0000a","000a","00a","0000aa","000aa","00.00.0000","00/00/0000","00-00-0000","0000-00-00","00.00.00","00/00/00","00-00-00","0.00.0000","0/00/0000","0-00-0000"},0))),OR(AND((LEN(BN286)-LEN(SUBSTITUTE(BN286,"a","")))&gt;=1,(LEN(BN286)-LEN(SUBSTITUTE(BN286,"0","")))&gt;=2,SUMPRODUCT(--ISNUMBER(SEARCH({"a0","a-0","a_0","a/0","a.0","a#0","0a","0-a","0_a","0/a"},BN286)))&gt;0),AND((LEN(BN286)-LEN(SUBSTITUTE(BN286,"a","")))=0,(LEN(BN286)-LEN(SUBSTITUTE(BN286,"0","")))&gt;=5)))),1,0),0)</f>
        <v>0</v>
      </c>
    </row>
    <row r="287" customFormat="false" ht="39.75" hidden="false" customHeight="true" outlineLevel="0" collapsed="false">
      <c r="A287" s="57" t="s">
        <v>861</v>
      </c>
      <c r="B287" s="57" t="s">
        <v>246</v>
      </c>
      <c r="C287" s="57" t="str">
        <f aca="false">Flights!$F$13</f>
        <v>MH0753</v>
      </c>
      <c r="D287" s="58" t="n">
        <f aca="false">Flights!$D$13</f>
        <v>46306</v>
      </c>
      <c r="E287" s="57" t="str">
        <f aca="false">Flights!$G$13&amp;"-"&amp;Flights!$H$13</f>
        <v>HAN-KUL</v>
      </c>
      <c r="F287" s="57" t="str">
        <f aca="false">Flights!$K$13</f>
        <v>BC</v>
      </c>
      <c r="G287" s="57" t="s">
        <v>81</v>
      </c>
      <c r="H287" s="57" t="s">
        <v>378</v>
      </c>
      <c r="I287" s="57" t="s">
        <v>398</v>
      </c>
      <c r="J287" s="57" t="s">
        <v>399</v>
      </c>
      <c r="K287" s="67" t="s">
        <v>400</v>
      </c>
      <c r="L287" s="67" t="s">
        <v>382</v>
      </c>
      <c r="M287" s="67"/>
      <c r="N287" s="67" t="s">
        <v>383</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60"/>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open",IF(AND(NOT(OR(LEN(AZ287)&lt;15,ISNUMBER(MATCH(AZ287,L_Placeholder,0)))),BK287=0,NOT(OR(LEN(AU287)&lt;2,ISNUMBER(MATCH(AU287,L_Placeholder,0)))),NOT(OR(LEN(AX287)&lt;2,ISNUMBER(MATCH(AX287,L_Placeholder,0)))),TRIM(AE287)&lt;&gt;TRIM(T287)),"N/A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missing",IF(OR(OR(LEN(AU287)&lt;2,ISNUMBER(MATCH(AU287,L_Placeholder,0))),BR287&lt;3),"INVALID – PIC missing or not a named person (a role such as QA / CSM is not a name)",IF(OR(LEN(AV287)&lt;2,ISNUMBER(MATCH(AV287,L_Placeholder,0))),"INVALID – result / assessment missing",IF(OR(OR(LEN(AW287)&lt;3,ISNUMBER(MATCH(AW287,L_Placeholder,0))),SUMPRODUCT(--ISNUMBER(SEARCH(" "&amp;L_EvidencePhrase&amp;" ",BD287)))&gt;0,BI287=1),"INVALID – evidence missing, placeholder or not yet on file",IF(ISNA(MATCH(TRIM(S287),L_EvidenceType,0)),"INVALID – choose the evidence type from the list (column S)",IF(BL287=0,"INVALID – evidence ID must be the record's ID only (e.g. SF-2210, IMG_2231, 1045521), or a link / path for links",IF(OR(OR(LEN(AX287)&lt;2,ISNUMBER(MATCH(AX287,L_Placeholder,0))),BS287&lt;3),"INVALID – verifier missing or not a named person (a role such as QA / CSM is not a name)",IF(OR(AX287=AU287,AND(LEN(AU287)&gt;=4,ISNUMBER(SEARCH(AU287,AX287))),AND(LEN(AX287)&gt;=4,ISNUMBER(SEARCH(AX287,AU287)))),"INVALID – verifier must be a different, named person (not the PIC or a role)",IF(BH287=1,"INVALID – result not yet available (awaiting / TBC)",IF(BV287=1,"INVALID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future",IF(AND(ISNUMBER(BY287),AG287&lt;BY287),IF(H287="Physical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")))/(LEN(L_PendNeg)+1))+SUMPRODUCT((LEN(BC287)-LEN(SUBSTITUTE(BC287," "&amp;L_PendPrep&amp;" "," ")))/(LEN(L_PendPrep)+1)),1,0),1)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")))/(LEN(L_PendNeg)+1))+SUMPRODUCT((LEN(BE287)-LEN(SUBSTITUTE(BE287," "&amp;L_PendPrep&amp;" "," ")))/(LEN(L_PendPrep)+1)),1,0),1)</f>
        <v>0</v>
      </c>
      <c r="BK287" s="61" t="n">
        <f aca="false">IFERROR(IF(SUMPRODUCT((LEN(BF287)-LEN(SUBSTITUTE(BF287," "&amp;L_PendStrict&amp;" "," ")))/(LEN(L_PendStrict)+1))&gt;SUMPRODUCT((LEN(BF287)-LEN(SUBSTITUTE(BF287," "&amp;L_PendNeg&amp;" "," ")))/(LEN(L_PendNeg)+1)),1,0),1)</f>
        <v>0</v>
      </c>
      <c r="BL287" s="61" t="n">
        <f aca="false">IF(ISNA(MATCH(TRIM(S287),L_EvidenceType,0)),0,BZ287)</f>
        <v>0</v>
      </c>
      <c r="BM287" s="61" t="str">
        <f aca="false">SUBSTITUTE(SUBSTITUTE(SUBSTITUTE(SUBSTITUTE(SUBSTITUTE(SUBSTITUTE(SUBSTITUTE(SUBSTITUTE(SUBSTITUTE(LOWER(Z287&amp;""),"1","0"),"2","0"),"3","0"),"4","0"),"5","0"),"6","0"),"7","0"),"8","0"),"9","0")</f>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287,"jan",""),"feb",""),"mar",""),"apr",""),"may",""),"jun",""),"jul",""),"aug",""),"sep",""),"oct",""),"nov",""),"dec",""),"hrs",""),"hr",""),"lt",""),"utc",""),"am",""),"pm",""),"rev",""),"ver",""),"b","a"),"c","a"),"d","a"),"e","a"),"f","a"),"g","a"),"h","a"),"i","a"),"j","a"),"k","a"),"l","a"),"m","a"),"n","a"),"o","a"),"p","a"),"q","a"),"r","a"),"s","a"),"t","a"),"u","a"),"v","a"),"w","a"),"x","a"),"y","a"),"z","a")</f>
        <v/>
      </c>
      <c r="BO287" s="61" t="str">
        <f aca="false">SUBSTITUTE(SUBSTITUTE(SUBSTITUTE(SUBSTITUTE(SUBSTITUTE(SUBSTITUTE(SUBSTITUTE(SUBSTITUTE(SUBSTITUTE(LOWER(W287&amp;""),"1","0"),"2","0"),"3","0"),"4","0"),"5","0"),"6","0"),"7","0"),"8","0"),"9","0")</f>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c>
      <c r="BQ287" s="61" t="n">
        <f aca="false">IFERROR(IF(AND(ISERROR(SEARCH(" mh"," "&amp;LOWER(W287))),ISNA(MATCH(LEFT(TRIM(BP287),255),{"0000a","000a","00a","0000aa","000aa","00.00.0000","00/00/0000","00-00-0000","0000-00-00","00.00.00","00/00/00","00-00-00","0.00.0000","0/00/0000","0-00-0000"},0)),OR(SUMPRODUCT(--ISNUMBER(SEARCH({"a0","a-0","a_0","a/0","a.0","a#0","0a","0-a","0_a","0/a"},BP287)))&gt;0,ISNUMBER(SEARCH("000000",BP287)))),1,0),0)</f>
        <v>0</v>
      </c>
      <c r="BR2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287,"supervisor",""),"inspector",""),"controller",""),"executive",""),"catering",""),"manager",""),"officer",""),"caterer",""),"station",""),"captain",""),"verified",""),"verifier",""),"checked",""),"senior",""),"leader",""),"cabin",""),"staff",""),"crew",""),"team",""),"duty",""),"lead",""),"head",""),"chef",""),"pasb",""),"mcat",""),"magcs",""),"qaqc",""),"ccic",""),"cic",""),"csm",""),"ops",""),"pic",""),"self",""),"qa",""),"qc",""),"by",""),"sr",""))</f>
        <v>0</v>
      </c>
      <c r="BS2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287,"supervisor",""),"inspector",""),"controller",""),"executive",""),"catering",""),"manager",""),"officer",""),"caterer",""),"station",""),"captain",""),"verified",""),"verifier",""),"checked",""),"senior",""),"leader",""),"cabin",""),"staff",""),"crew",""),"team",""),"duty",""),"lead",""),"head",""),"chef",""),"pasb",""),"mcat",""),"magcs",""),"qaqc",""),"ccic",""),"cic",""),"csm",""),"ops",""),"pic",""),"self",""),"qa",""),"qc",""),"by",""),"sr",""))</f>
        <v>0</v>
      </c>
      <c r="BT287" s="61"/>
      <c r="BU287" s="61"/>
      <c r="BV287" s="61" t="n">
        <f aca="false">0</f>
        <v>0</v>
      </c>
      <c r="BW287" s="61"/>
      <c r="BX287" s="61"/>
      <c r="BY287" s="62" t="n">
        <f aca="false">Q287-T7EarlyD*24/24</f>
        <v>46285.2534722222</v>
      </c>
      <c r="BZ287" s="61" t="n">
        <f aca="false">IFERROR(IF(IF(TRIM(S287)="Link / file path",AND(LEN(TRIM(Z287))&gt;=5,SUMPRODUCT(--ISNUMBER(SEARCH({"http","www.","\\",":\",".pdf",".jpg",".jpeg",".png",".heic",".xls",".doc",".msg",".eml",".ppt",".txt",".zip"},Z287)))&gt;0),AND(ISERROR(FIND(" ",TRIM(Z287))),NOT(OR(LOWER(TRIM(Z287))=LOWER(Flights!$F$13),AND(LEFT(LOWER(TRIM(Z287)),2)="mh",(LEN(BN287)-LEN(SUBSTITUTE(BN287,"a","")))&lt;=2))),NOT(ISNUMBER(MATCH(LEFT(BN287,255),{"0000a","000a","00a","0000aa","000aa","00.00.0000","00/00/0000","00-00-0000","0000-00-00","00.00.00","00/00/00","00-00-00","0.00.0000","0/00/0000","0-00-0000"},0))),OR(AND((LEN(BN287)-LEN(SUBSTITUTE(BN287,"a","")))&gt;=1,(LEN(BN287)-LEN(SUBSTITUTE(BN287,"0","")))&gt;=2,SUMPRODUCT(--ISNUMBER(SEARCH({"a0","a-0","a_0","a/0","a.0","a#0","0a","0-a","0_a","0/a"},BN287)))&gt;0),AND((LEN(BN287)-LEN(SUBSTITUTE(BN287,"a","")))=0,(LEN(BN287)-LEN(SUBSTITUTE(BN287,"0","")))&gt;=5)))),1,0),0)</f>
        <v>0</v>
      </c>
    </row>
    <row r="288" customFormat="false" ht="39.75" hidden="false" customHeight="true" outlineLevel="0" collapsed="false">
      <c r="A288" s="57" t="s">
        <v>862</v>
      </c>
      <c r="B288" s="57" t="s">
        <v>246</v>
      </c>
      <c r="C288" s="57" t="str">
        <f aca="false">Flights!$F$13</f>
        <v>MH0753</v>
      </c>
      <c r="D288" s="58" t="n">
        <f aca="false">Flights!$D$13</f>
        <v>46306</v>
      </c>
      <c r="E288" s="57" t="str">
        <f aca="false">Flights!$G$13&amp;"-"&amp;Flights!$H$13</f>
        <v>HAN-KUL</v>
      </c>
      <c r="F288" s="57" t="str">
        <f aca="false">Flights!$K$13</f>
        <v>BC</v>
      </c>
      <c r="G288" s="57" t="s">
        <v>81</v>
      </c>
      <c r="H288" s="57" t="s">
        <v>378</v>
      </c>
      <c r="I288" s="57" t="s">
        <v>398</v>
      </c>
      <c r="J288" s="57" t="s">
        <v>402</v>
      </c>
      <c r="K288" s="67" t="s">
        <v>403</v>
      </c>
      <c r="L288" s="67" t="s">
        <v>382</v>
      </c>
      <c r="M288" s="67"/>
      <c r="N288" s="67" t="s">
        <v>383</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60"/>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open",IF(AND(NOT(OR(LEN(AZ288)&lt;15,ISNUMBER(MATCH(AZ288,L_Placeholder,0)))),BK288=0,NOT(OR(LEN(AU288)&lt;2,ISNUMBER(MATCH(AU288,L_Placeholder,0)))),NOT(OR(LEN(AX288)&lt;2,ISNUMBER(MATCH(AX288,L_Placeholder,0)))),TRIM(AE288)&lt;&gt;TRIM(T288)),"N/A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missing",IF(OR(OR(LEN(AU288)&lt;2,ISNUMBER(MATCH(AU288,L_Placeholder,0))),BR288&lt;3),"INVALID – PIC missing or not a named person (a role such as QA / CSM is not a name)",IF(OR(LEN(AV288)&lt;2,ISNUMBER(MATCH(AV288,L_Placeholder,0))),"INVALID – result / assessment missing",IF(OR(OR(LEN(AW288)&lt;3,ISNUMBER(MATCH(AW288,L_Placeholder,0))),SUMPRODUCT(--ISNUMBER(SEARCH(" "&amp;L_EvidencePhrase&amp;" ",BD288)))&gt;0,BI288=1),"INVALID – evidence missing, placeholder or not yet on file",IF(ISNA(MATCH(TRIM(S288),L_EvidenceType,0)),"INVALID – choose the evidence type from the list (column S)",IF(BL288=0,"INVALID – evidence ID must be the record's ID only (e.g. SF-2210, IMG_2231, 1045521), or a link / path for links",IF(OR(OR(LEN(AX288)&lt;2,ISNUMBER(MATCH(AX288,L_Placeholder,0))),BS288&lt;3),"INVALID – verifier missing or not a named person (a role such as QA / CSM is not a name)",IF(OR(AX288=AU288,AND(LEN(AU288)&gt;=4,ISNUMBER(SEARCH(AU288,AX288))),AND(LEN(AX288)&gt;=4,ISNUMBER(SEARCH(AX288,AU288)))),"INVALID – verifier must be a different, named person (not the PIC or a role)",IF(BH288=1,"INVALID – result not yet available (awaiting / TBC)",IF(BV288=1,"INVALID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future",IF(AND(ISNUMBER(BY288),AG288&lt;BY288),IF(H288="Physical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t="n">
        <f aca="false">IF(ISNA(MATCH(TRIM(S288),L_EvidenceType,0)),0,BZ288)</f>
        <v>0</v>
      </c>
      <c r="BM288" s="61" t="str">
        <f aca="false">SUBSTITUTE(SUBSTITUTE(SUBSTITUTE(SUBSTITUTE(SUBSTITUTE(SUBSTITUTE(SUBSTITUTE(SUBSTITUTE(SUBSTITUTE(LOWER(Z288&amp;""),"1","0"),"2","0"),"3","0"),"4","0"),"5","0"),"6","0"),"7","0"),"8","0"),"9","0")</f>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288,"jan",""),"feb",""),"mar",""),"apr",""),"may",""),"jun",""),"jul",""),"aug",""),"sep",""),"oct",""),"nov",""),"dec",""),"hrs",""),"hr",""),"lt",""),"utc",""),"am",""),"pm",""),"rev",""),"ver",""),"b","a"),"c","a"),"d","a"),"e","a"),"f","a"),"g","a"),"h","a"),"i","a"),"j","a"),"k","a"),"l","a"),"m","a"),"n","a"),"o","a"),"p","a"),"q","a"),"r","a"),"s","a"),"t","a"),"u","a"),"v","a"),"w","a"),"x","a"),"y","a"),"z","a")</f>
        <v/>
      </c>
      <c r="BO288" s="61" t="str">
        <f aca="false">SUBSTITUTE(SUBSTITUTE(SUBSTITUTE(SUBSTITUTE(SUBSTITUTE(SUBSTITUTE(SUBSTITUTE(SUBSTITUTE(SUBSTITUTE(LOWER(W288&amp;""),"1","0"),"2","0"),"3","0"),"4","0"),"5","0"),"6","0"),"7","0"),"8","0"),"9","0")</f>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c>
      <c r="BQ288" s="61" t="n">
        <f aca="false">IFERROR(IF(AND(ISERROR(SEARCH(" mh"," "&amp;LOWER(W288))),ISNA(MATCH(LEFT(TRIM(BP288),255),{"0000a","000a","00a","0000aa","000aa","00.00.0000","00/00/0000","00-00-0000","0000-00-00","00.00.00","00/00/00","00-00-00","0.00.0000","0/00/0000","0-00-0000"},0)),OR(SUMPRODUCT(--ISNUMBER(SEARCH({"a0","a-0","a_0","a/0","a.0","a#0","0a","0-a","0_a","0/a"},BP288)))&gt;0,ISNUMBER(SEARCH("000000",BP288)))),1,0),0)</f>
        <v>0</v>
      </c>
      <c r="BR2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288,"supervisor",""),"inspector",""),"controller",""),"executive",""),"catering",""),"manager",""),"officer",""),"caterer",""),"station",""),"captain",""),"verified",""),"verifier",""),"checked",""),"senior",""),"leader",""),"cabin",""),"staff",""),"crew",""),"team",""),"duty",""),"lead",""),"head",""),"chef",""),"pasb",""),"mcat",""),"magcs",""),"qaqc",""),"ccic",""),"cic",""),"csm",""),"ops",""),"pic",""),"self",""),"qa",""),"qc",""),"by",""),"sr",""))</f>
        <v>0</v>
      </c>
      <c r="BS2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288,"supervisor",""),"inspector",""),"controller",""),"executive",""),"catering",""),"manager",""),"officer",""),"caterer",""),"station",""),"captain",""),"verified",""),"verifier",""),"checked",""),"senior",""),"leader",""),"cabin",""),"staff",""),"crew",""),"team",""),"duty",""),"lead",""),"head",""),"chef",""),"pasb",""),"mcat",""),"magcs",""),"qaqc",""),"ccic",""),"cic",""),"csm",""),"ops",""),"pic",""),"self",""),"qa",""),"qc",""),"by",""),"sr",""))</f>
        <v>0</v>
      </c>
      <c r="BT288" s="61"/>
      <c r="BU288" s="61"/>
      <c r="BV288" s="61" t="n">
        <f aca="false">0</f>
        <v>0</v>
      </c>
      <c r="BW288" s="61"/>
      <c r="BX288" s="61"/>
      <c r="BY288" s="62" t="n">
        <f aca="false">Q288-T7EarlyD*24/24</f>
        <v>46285.2534722222</v>
      </c>
      <c r="BZ288" s="61" t="n">
        <f aca="false">IFERROR(IF(IF(TRIM(S288)="Link / file path",AND(LEN(TRIM(Z288))&gt;=5,SUMPRODUCT(--ISNUMBER(SEARCH({"http","www.","\\",":\",".pdf",".jpg",".jpeg",".png",".heic",".xls",".doc",".msg",".eml",".ppt",".txt",".zip"},Z288)))&gt;0),AND(ISERROR(FIND(" ",TRIM(Z288))),NOT(OR(LOWER(TRIM(Z288))=LOWER(Flights!$F$13),AND(LEFT(LOWER(TRIM(Z288)),2)="mh",(LEN(BN288)-LEN(SUBSTITUTE(BN288,"a","")))&lt;=2))),NOT(ISNUMBER(MATCH(LEFT(BN288,255),{"0000a","000a","00a","0000aa","000aa","00.00.0000","00/00/0000","00-00-0000","0000-00-00","00.00.00","00/00/00","00-00-00","0.00.0000","0/00/0000","0-00-0000"},0))),OR(AND((LEN(BN288)-LEN(SUBSTITUTE(BN288,"a","")))&gt;=1,(LEN(BN288)-LEN(SUBSTITUTE(BN288,"0","")))&gt;=2,SUMPRODUCT(--ISNUMBER(SEARCH({"a0","a-0","a_0","a/0","a.0","a#0","0a","0-a","0_a","0/a"},BN288)))&gt;0),AND((LEN(BN288)-LEN(SUBSTITUTE(BN288,"a","")))=0,(LEN(BN288)-LEN(SUBSTITUTE(BN288,"0","")))&gt;=5)))),1,0),0)</f>
        <v>0</v>
      </c>
    </row>
    <row r="289" customFormat="false" ht="39.75" hidden="false" customHeight="true" outlineLevel="0" collapsed="false">
      <c r="A289" s="57" t="s">
        <v>863</v>
      </c>
      <c r="B289" s="57" t="s">
        <v>246</v>
      </c>
      <c r="C289" s="57" t="str">
        <f aca="false">Flights!$F$13</f>
        <v>MH0753</v>
      </c>
      <c r="D289" s="58" t="n">
        <f aca="false">Flights!$D$13</f>
        <v>46306</v>
      </c>
      <c r="E289" s="57" t="str">
        <f aca="false">Flights!$G$13&amp;"-"&amp;Flights!$H$13</f>
        <v>HAN-KUL</v>
      </c>
      <c r="F289" s="57" t="str">
        <f aca="false">Flights!$K$13</f>
        <v>BC</v>
      </c>
      <c r="G289" s="57" t="s">
        <v>81</v>
      </c>
      <c r="H289" s="57" t="s">
        <v>378</v>
      </c>
      <c r="I289" s="57" t="s">
        <v>405</v>
      </c>
      <c r="J289" s="57" t="s">
        <v>406</v>
      </c>
      <c r="K289" s="67" t="s">
        <v>407</v>
      </c>
      <c r="L289" s="67" t="s">
        <v>382</v>
      </c>
      <c r="M289" s="67"/>
      <c r="N289" s="67" t="s">
        <v>383</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60"/>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open",IF(AND(NOT(OR(LEN(AZ289)&lt;15,ISNUMBER(MATCH(AZ289,L_Placeholder,0)))),BK289=0,NOT(OR(LEN(AU289)&lt;2,ISNUMBER(MATCH(AU289,L_Placeholder,0)))),NOT(OR(LEN(AX289)&lt;2,ISNUMBER(MATCH(AX289,L_Placeholder,0)))),TRIM(AE289)&lt;&gt;TRIM(T289)),"N/A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missing",IF(OR(OR(LEN(AU289)&lt;2,ISNUMBER(MATCH(AU289,L_Placeholder,0))),BR289&lt;3),"INVALID – PIC missing or not a named person (a role such as QA / CSM is not a name)",IF(OR(LEN(AV289)&lt;2,ISNUMBER(MATCH(AV289,L_Placeholder,0))),"INVALID – result / assessment missing",IF(OR(OR(LEN(AW289)&lt;3,ISNUMBER(MATCH(AW289,L_Placeholder,0))),SUMPRODUCT(--ISNUMBER(SEARCH(" "&amp;L_EvidencePhrase&amp;" ",BD289)))&gt;0,BI289=1),"INVALID – evidence missing, placeholder or not yet on file",IF(ISNA(MATCH(TRIM(S289),L_EvidenceType,0)),"INVALID – choose the evidence type from the list (column S)",IF(BL289=0,"INVALID – evidence ID must be the record's ID only (e.g. SF-2210, IMG_2231, 1045521), or a link / path for links",IF(OR(OR(LEN(AX289)&lt;2,ISNUMBER(MATCH(AX289,L_Placeholder,0))),BS289&lt;3),"INVALID – verifier missing or not a named person (a role such as QA / CSM is not a name)",IF(OR(AX289=AU289,AND(LEN(AU289)&gt;=4,ISNUMBER(SEARCH(AU289,AX289))),AND(LEN(AX289)&gt;=4,ISNUMBER(SEARCH(AX289,AU289)))),"INVALID – verifier must be a different, named person (not the PIC or a role)",IF(BH289=1,"INVALID – result not yet available (awaiting / TBC)",IF(BV289=1,"INVALID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future",IF(AND(ISNUMBER(BY289),AG289&lt;BY289),IF(H289="Physical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t="n">
        <f aca="false">IF(ISNA(MATCH(TRIM(S289),L_EvidenceType,0)),0,BZ289)</f>
        <v>0</v>
      </c>
      <c r="BM289" s="61" t="str">
        <f aca="false">SUBSTITUTE(SUBSTITUTE(SUBSTITUTE(SUBSTITUTE(SUBSTITUTE(SUBSTITUTE(SUBSTITUTE(SUBSTITUTE(SUBSTITUTE(LOWER(Z289&amp;""),"1","0"),"2","0"),"3","0"),"4","0"),"5","0"),"6","0"),"7","0"),"8","0"),"9","0")</f>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289,"jan",""),"feb",""),"mar",""),"apr",""),"may",""),"jun",""),"jul",""),"aug",""),"sep",""),"oct",""),"nov",""),"dec",""),"hrs",""),"hr",""),"lt",""),"utc",""),"am",""),"pm",""),"rev",""),"ver",""),"b","a"),"c","a"),"d","a"),"e","a"),"f","a"),"g","a"),"h","a"),"i","a"),"j","a"),"k","a"),"l","a"),"m","a"),"n","a"),"o","a"),"p","a"),"q","a"),"r","a"),"s","a"),"t","a"),"u","a"),"v","a"),"w","a"),"x","a"),"y","a"),"z","a")</f>
        <v/>
      </c>
      <c r="BO289" s="61" t="str">
        <f aca="false">SUBSTITUTE(SUBSTITUTE(SUBSTITUTE(SUBSTITUTE(SUBSTITUTE(SUBSTITUTE(SUBSTITUTE(SUBSTITUTE(SUBSTITUTE(LOWER(W289&amp;""),"1","0"),"2","0"),"3","0"),"4","0"),"5","0"),"6","0"),"7","0"),"8","0"),"9","0")</f>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c>
      <c r="BQ289" s="61" t="n">
        <f aca="false">IFERROR(IF(AND(ISERROR(SEARCH(" mh"," "&amp;LOWER(W289))),ISNA(MATCH(LEFT(TRIM(BP289),255),{"0000a","000a","00a","0000aa","000aa","00.00.0000","00/00/0000","00-00-0000","0000-00-00","00.00.00","00/00/00","00-00-00","0.00.0000","0/00/0000","0-00-0000"},0)),OR(SUMPRODUCT(--ISNUMBER(SEARCH({"a0","a-0","a_0","a/0","a.0","a#0","0a","0-a","0_a","0/a"},BP289)))&gt;0,ISNUMBER(SEARCH("000000",BP289)))),1,0),0)</f>
        <v>0</v>
      </c>
      <c r="BR2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289,"supervisor",""),"inspector",""),"controller",""),"executive",""),"catering",""),"manager",""),"officer",""),"caterer",""),"station",""),"captain",""),"verified",""),"verifier",""),"checked",""),"senior",""),"leader",""),"cabin",""),"staff",""),"crew",""),"team",""),"duty",""),"lead",""),"head",""),"chef",""),"pasb",""),"mcat",""),"magcs",""),"qaqc",""),"ccic",""),"cic",""),"csm",""),"ops",""),"pic",""),"self",""),"qa",""),"qc",""),"by",""),"sr",""))</f>
        <v>0</v>
      </c>
      <c r="BS2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289,"supervisor",""),"inspector",""),"controller",""),"executive",""),"catering",""),"manager",""),"officer",""),"caterer",""),"station",""),"captain",""),"verified",""),"verifier",""),"checked",""),"senior",""),"leader",""),"cabin",""),"staff",""),"crew",""),"team",""),"duty",""),"lead",""),"head",""),"chef",""),"pasb",""),"mcat",""),"magcs",""),"qaqc",""),"ccic",""),"cic",""),"csm",""),"ops",""),"pic",""),"self",""),"qa",""),"qc",""),"by",""),"sr",""))</f>
        <v>0</v>
      </c>
      <c r="BT289" s="61"/>
      <c r="BU289" s="61"/>
      <c r="BV289" s="61" t="n">
        <f aca="false">0</f>
        <v>0</v>
      </c>
      <c r="BW289" s="61"/>
      <c r="BX289" s="61"/>
      <c r="BY289" s="62" t="n">
        <f aca="false">Q289-T7EarlyD*24/24</f>
        <v>46285.2534722222</v>
      </c>
      <c r="BZ289" s="61" t="n">
        <f aca="false">IFERROR(IF(IF(TRIM(S289)="Link / file path",AND(LEN(TRIM(Z289))&gt;=5,SUMPRODUCT(--ISNUMBER(SEARCH({"http","www.","\\",":\",".pdf",".jpg",".jpeg",".png",".heic",".xls",".doc",".msg",".eml",".ppt",".txt",".zip"},Z289)))&gt;0),AND(ISERROR(FIND(" ",TRIM(Z289))),NOT(OR(LOWER(TRIM(Z289))=LOWER(Flights!$F$13),AND(LEFT(LOWER(TRIM(Z289)),2)="mh",(LEN(BN289)-LEN(SUBSTITUTE(BN289,"a","")))&lt;=2))),NOT(ISNUMBER(MATCH(LEFT(BN289,255),{"0000a","000a","00a","0000aa","000aa","00.00.0000","00/00/0000","00-00-0000","0000-00-00","00.00.00","00/00/00","00-00-00","0.00.0000","0/00/0000","0-00-0000"},0))),OR(AND((LEN(BN289)-LEN(SUBSTITUTE(BN289,"a","")))&gt;=1,(LEN(BN289)-LEN(SUBSTITUTE(BN289,"0","")))&gt;=2,SUMPRODUCT(--ISNUMBER(SEARCH({"a0","a-0","a_0","a/0","a.0","a#0","0a","0-a","0_a","0/a"},BN289)))&gt;0),AND((LEN(BN289)-LEN(SUBSTITUTE(BN289,"a","")))=0,(LEN(BN289)-LEN(SUBSTITUTE(BN289,"0","")))&gt;=5)))),1,0),0)</f>
        <v>0</v>
      </c>
    </row>
    <row r="290" customFormat="false" ht="39.75" hidden="false" customHeight="true" outlineLevel="0" collapsed="false">
      <c r="A290" s="57" t="s">
        <v>864</v>
      </c>
      <c r="B290" s="57" t="s">
        <v>246</v>
      </c>
      <c r="C290" s="57" t="str">
        <f aca="false">Flights!$F$13</f>
        <v>MH0753</v>
      </c>
      <c r="D290" s="58" t="n">
        <f aca="false">Flights!$D$13</f>
        <v>46306</v>
      </c>
      <c r="E290" s="57" t="str">
        <f aca="false">Flights!$G$13&amp;"-"&amp;Flights!$H$13</f>
        <v>HAN-KUL</v>
      </c>
      <c r="F290" s="57" t="str">
        <f aca="false">Flights!$K$13</f>
        <v>BC</v>
      </c>
      <c r="G290" s="57" t="s">
        <v>81</v>
      </c>
      <c r="H290" s="57" t="s">
        <v>378</v>
      </c>
      <c r="I290" s="57" t="s">
        <v>405</v>
      </c>
      <c r="J290" s="57" t="s">
        <v>409</v>
      </c>
      <c r="K290" s="67" t="s">
        <v>407</v>
      </c>
      <c r="L290" s="67" t="s">
        <v>382</v>
      </c>
      <c r="M290" s="67"/>
      <c r="N290" s="67" t="s">
        <v>383</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60"/>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open",IF(AND(NOT(OR(LEN(AZ290)&lt;15,ISNUMBER(MATCH(AZ290,L_Placeholder,0)))),BK290=0,NOT(OR(LEN(AU290)&lt;2,ISNUMBER(MATCH(AU290,L_Placeholder,0)))),NOT(OR(LEN(AX290)&lt;2,ISNUMBER(MATCH(AX290,L_Placeholder,0)))),TRIM(AE290)&lt;&gt;TRIM(T290)),"N/A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missing",IF(OR(OR(LEN(AU290)&lt;2,ISNUMBER(MATCH(AU290,L_Placeholder,0))),BR290&lt;3),"INVALID – PIC missing or not a named person (a role such as QA / CSM is not a name)",IF(OR(LEN(AV290)&lt;2,ISNUMBER(MATCH(AV290,L_Placeholder,0))),"INVALID – result / assessment missing",IF(OR(OR(LEN(AW290)&lt;3,ISNUMBER(MATCH(AW290,L_Placeholder,0))),SUMPRODUCT(--ISNUMBER(SEARCH(" "&amp;L_EvidencePhrase&amp;" ",BD290)))&gt;0,BI290=1),"INVALID – evidence missing, placeholder or not yet on file",IF(ISNA(MATCH(TRIM(S290),L_EvidenceType,0)),"INVALID – choose the evidence type from the list (column S)",IF(BL290=0,"INVALID – evidence ID must be the record's ID only (e.g. SF-2210, IMG_2231, 1045521), or a link / path for links",IF(OR(OR(LEN(AX290)&lt;2,ISNUMBER(MATCH(AX290,L_Placeholder,0))),BS290&lt;3),"INVALID – verifier missing or not a named person (a role such as QA / CSM is not a name)",IF(OR(AX290=AU290,AND(LEN(AU290)&gt;=4,ISNUMBER(SEARCH(AU290,AX290))),AND(LEN(AX290)&gt;=4,ISNUMBER(SEARCH(AX290,AU290)))),"INVALID – verifier must be a different, named person (not the PIC or a role)",IF(BH290=1,"INVALID – result not yet available (awaiting / TBC)",IF(BV290=1,"INVALID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future",IF(AND(ISNUMBER(BY290),AG290&lt;BY290),IF(H290="Physical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t="n">
        <f aca="false">IF(ISNA(MATCH(TRIM(S290),L_EvidenceType,0)),0,BZ290)</f>
        <v>0</v>
      </c>
      <c r="BM290" s="61" t="str">
        <f aca="false">SUBSTITUTE(SUBSTITUTE(SUBSTITUTE(SUBSTITUTE(SUBSTITUTE(SUBSTITUTE(SUBSTITUTE(SUBSTITUTE(SUBSTITUTE(LOWER(Z290&amp;""),"1","0"),"2","0"),"3","0"),"4","0"),"5","0"),"6","0"),"7","0"),"8","0"),"9","0")</f>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290,"jan",""),"feb",""),"mar",""),"apr",""),"may",""),"jun",""),"jul",""),"aug",""),"sep",""),"oct",""),"nov",""),"dec",""),"hrs",""),"hr",""),"lt",""),"utc",""),"am",""),"pm",""),"rev",""),"ver",""),"b","a"),"c","a"),"d","a"),"e","a"),"f","a"),"g","a"),"h","a"),"i","a"),"j","a"),"k","a"),"l","a"),"m","a"),"n","a"),"o","a"),"p","a"),"q","a"),"r","a"),"s","a"),"t","a"),"u","a"),"v","a"),"w","a"),"x","a"),"y","a"),"z","a")</f>
        <v/>
      </c>
      <c r="BO290" s="61" t="str">
        <f aca="false">SUBSTITUTE(SUBSTITUTE(SUBSTITUTE(SUBSTITUTE(SUBSTITUTE(SUBSTITUTE(SUBSTITUTE(SUBSTITUTE(SUBSTITUTE(LOWER(W290&amp;""),"1","0"),"2","0"),"3","0"),"4","0"),"5","0"),"6","0"),"7","0"),"8","0"),"9","0")</f>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c>
      <c r="BQ290" s="61" t="n">
        <f aca="false">IFERROR(IF(AND(ISERROR(SEARCH(" mh"," "&amp;LOWER(W290))),ISNA(MATCH(LEFT(TRIM(BP290),255),{"0000a","000a","00a","0000aa","000aa","00.00.0000","00/00/0000","00-00-0000","0000-00-00","00.00.00","00/00/00","00-00-00","0.00.0000","0/00/0000","0-00-0000"},0)),OR(SUMPRODUCT(--ISNUMBER(SEARCH({"a0","a-0","a_0","a/0","a.0","a#0","0a","0-a","0_a","0/a"},BP290)))&gt;0,ISNUMBER(SEARCH("000000",BP290)))),1,0),0)</f>
        <v>0</v>
      </c>
      <c r="BR2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290,"supervisor",""),"inspector",""),"controller",""),"executive",""),"catering",""),"manager",""),"officer",""),"caterer",""),"station",""),"captain",""),"verified",""),"verifier",""),"checked",""),"senior",""),"leader",""),"cabin",""),"staff",""),"crew",""),"team",""),"duty",""),"lead",""),"head",""),"chef",""),"pasb",""),"mcat",""),"magcs",""),"qaqc",""),"ccic",""),"cic",""),"csm",""),"ops",""),"pic",""),"self",""),"qa",""),"qc",""),"by",""),"sr",""))</f>
        <v>0</v>
      </c>
      <c r="BS2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290,"supervisor",""),"inspector",""),"controller",""),"executive",""),"catering",""),"manager",""),"officer",""),"caterer",""),"station",""),"captain",""),"verified",""),"verifier",""),"checked",""),"senior",""),"leader",""),"cabin",""),"staff",""),"crew",""),"team",""),"duty",""),"lead",""),"head",""),"chef",""),"pasb",""),"mcat",""),"magcs",""),"qaqc",""),"ccic",""),"cic",""),"csm",""),"ops",""),"pic",""),"self",""),"qa",""),"qc",""),"by",""),"sr",""))</f>
        <v>0</v>
      </c>
      <c r="BT290" s="61"/>
      <c r="BU290" s="61"/>
      <c r="BV290" s="61" t="n">
        <f aca="false">0</f>
        <v>0</v>
      </c>
      <c r="BW290" s="61"/>
      <c r="BX290" s="61"/>
      <c r="BY290" s="62" t="n">
        <f aca="false">Q290-T7EarlyD*24/24</f>
        <v>46285.2534722222</v>
      </c>
      <c r="BZ290" s="61" t="n">
        <f aca="false">IFERROR(IF(IF(TRIM(S290)="Link / file path",AND(LEN(TRIM(Z290))&gt;=5,SUMPRODUCT(--ISNUMBER(SEARCH({"http","www.","\\",":\",".pdf",".jpg",".jpeg",".png",".heic",".xls",".doc",".msg",".eml",".ppt",".txt",".zip"},Z290)))&gt;0),AND(ISERROR(FIND(" ",TRIM(Z290))),NOT(OR(LOWER(TRIM(Z290))=LOWER(Flights!$F$13),AND(LEFT(LOWER(TRIM(Z290)),2)="mh",(LEN(BN290)-LEN(SUBSTITUTE(BN290,"a","")))&lt;=2))),NOT(ISNUMBER(MATCH(LEFT(BN290,255),{"0000a","000a","00a","0000aa","000aa","00.00.0000","00/00/0000","00-00-0000","0000-00-00","00.00.00","00/00/00","00-00-00","0.00.0000","0/00/0000","0-00-0000"},0))),OR(AND((LEN(BN290)-LEN(SUBSTITUTE(BN290,"a","")))&gt;=1,(LEN(BN290)-LEN(SUBSTITUTE(BN290,"0","")))&gt;=2,SUMPRODUCT(--ISNUMBER(SEARCH({"a0","a-0","a_0","a/0","a.0","a#0","0a","0-a","0_a","0/a"},BN290)))&gt;0),AND((LEN(BN290)-LEN(SUBSTITUTE(BN290,"a","")))=0,(LEN(BN290)-LEN(SUBSTITUTE(BN290,"0","")))&gt;=5)))),1,0),0)</f>
        <v>0</v>
      </c>
    </row>
    <row r="291" customFormat="false" ht="39.75" hidden="false" customHeight="true" outlineLevel="0" collapsed="false">
      <c r="A291" s="57" t="s">
        <v>865</v>
      </c>
      <c r="B291" s="57" t="s">
        <v>246</v>
      </c>
      <c r="C291" s="57" t="str">
        <f aca="false">Flights!$F$13</f>
        <v>MH0753</v>
      </c>
      <c r="D291" s="58" t="n">
        <f aca="false">Flights!$D$13</f>
        <v>46306</v>
      </c>
      <c r="E291" s="57" t="str">
        <f aca="false">Flights!$G$13&amp;"-"&amp;Flights!$H$13</f>
        <v>HAN-KUL</v>
      </c>
      <c r="F291" s="57" t="str">
        <f aca="false">Flights!$K$13</f>
        <v>BC</v>
      </c>
      <c r="G291" s="57" t="s">
        <v>81</v>
      </c>
      <c r="H291" s="57" t="s">
        <v>378</v>
      </c>
      <c r="I291" s="57" t="s">
        <v>411</v>
      </c>
      <c r="J291" s="57" t="s">
        <v>412</v>
      </c>
      <c r="K291" s="67" t="s">
        <v>866</v>
      </c>
      <c r="L291" s="67" t="s">
        <v>843</v>
      </c>
      <c r="M291" s="67"/>
      <c r="N291" s="67" t="s">
        <v>383</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60"/>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open",IF(AND(NOT(OR(LEN(AZ291)&lt;15,ISNUMBER(MATCH(AZ291,L_Placeholder,0)))),BK291=0,NOT(OR(LEN(AU291)&lt;2,ISNUMBER(MATCH(AU291,L_Placeholder,0)))),NOT(OR(LEN(AX291)&lt;2,ISNUMBER(MATCH(AX291,L_Placeholder,0)))),TRIM(AE291)&lt;&gt;TRIM(T291)),"N/A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missing",IF(OR(OR(LEN(AU291)&lt;2,ISNUMBER(MATCH(AU291,L_Placeholder,0))),BR291&lt;3),"INVALID – PIC missing or not a named person (a role such as QA / CSM is not a name)",IF(OR(LEN(AV291)&lt;2,ISNUMBER(MATCH(AV291,L_Placeholder,0))),"INVALID – result / assessment missing",IF(OR(OR(LEN(AW291)&lt;3,ISNUMBER(MATCH(AW291,L_Placeholder,0))),SUMPRODUCT(--ISNUMBER(SEARCH(" "&amp;L_EvidencePhrase&amp;" ",BD291)))&gt;0,BI291=1),"INVALID – evidence missing, placeholder or not yet on file",IF(ISNA(MATCH(TRIM(S291),L_EvidenceType,0)),"INVALID – choose the evidence type from the list (column S)",IF(BL291=0,"INVALID – evidence ID must be the record's ID only (e.g. SF-2210, IMG_2231, 1045521), or a link / path for links",IF(OR(OR(LEN(AX291)&lt;2,ISNUMBER(MATCH(AX291,L_Placeholder,0))),BS291&lt;3),"INVALID – verifier missing or not a named person (a role such as QA / CSM is not a name)",IF(OR(AX291=AU291,AND(LEN(AU291)&gt;=4,ISNUMBER(SEARCH(AU291,AX291))),AND(LEN(AX291)&gt;=4,ISNUMBER(SEARCH(AX291,AU291)))),"INVALID – verifier must be a different, named person (not the PIC or a role)",IF(BH291=1,"INVALID – result not yet available (awaiting / TBC)",IF(BV291=1,"INVALID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future",IF(AND(ISNUMBER(BY291),AG291&lt;BY291),IF(H291="Physical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t="n">
        <f aca="false">IF(ISNA(MATCH(TRIM(S291),L_EvidenceType,0)),0,BZ291)</f>
        <v>0</v>
      </c>
      <c r="BM291" s="61" t="str">
        <f aca="false">SUBSTITUTE(SUBSTITUTE(SUBSTITUTE(SUBSTITUTE(SUBSTITUTE(SUBSTITUTE(SUBSTITUTE(SUBSTITUTE(SUBSTITUTE(LOWER(Z291&amp;""),"1","0"),"2","0"),"3","0"),"4","0"),"5","0"),"6","0"),"7","0"),"8","0"),"9","0")</f>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291,"jan",""),"feb",""),"mar",""),"apr",""),"may",""),"jun",""),"jul",""),"aug",""),"sep",""),"oct",""),"nov",""),"dec",""),"hrs",""),"hr",""),"lt",""),"utc",""),"am",""),"pm",""),"rev",""),"ver",""),"b","a"),"c","a"),"d","a"),"e","a"),"f","a"),"g","a"),"h","a"),"i","a"),"j","a"),"k","a"),"l","a"),"m","a"),"n","a"),"o","a"),"p","a"),"q","a"),"r","a"),"s","a"),"t","a"),"u","a"),"v","a"),"w","a"),"x","a"),"y","a"),"z","a")</f>
        <v/>
      </c>
      <c r="BO291" s="61" t="str">
        <f aca="false">SUBSTITUTE(SUBSTITUTE(SUBSTITUTE(SUBSTITUTE(SUBSTITUTE(SUBSTITUTE(SUBSTITUTE(SUBSTITUTE(SUBSTITUTE(LOWER(W291&amp;""),"1","0"),"2","0"),"3","0"),"4","0"),"5","0"),"6","0"),"7","0"),"8","0"),"9","0")</f>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c>
      <c r="BQ291" s="61" t="n">
        <f aca="false">IFERROR(IF(AND(ISERROR(SEARCH(" mh"," "&amp;LOWER(W291))),ISNA(MATCH(LEFT(TRIM(BP291),255),{"0000a","000a","00a","0000aa","000aa","00.00.0000","00/00/0000","00-00-0000","0000-00-00","00.00.00","00/00/00","00-00-00","0.00.0000","0/00/0000","0-00-0000"},0)),OR(SUMPRODUCT(--ISNUMBER(SEARCH({"a0","a-0","a_0","a/0","a.0","a#0","0a","0-a","0_a","0/a"},BP291)))&gt;0,ISNUMBER(SEARCH("000000",BP291)))),1,0),0)</f>
        <v>0</v>
      </c>
      <c r="BR2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291,"supervisor",""),"inspector",""),"controller",""),"executive",""),"catering",""),"manager",""),"officer",""),"caterer",""),"station",""),"captain",""),"verified",""),"verifier",""),"checked",""),"senior",""),"leader",""),"cabin",""),"staff",""),"crew",""),"team",""),"duty",""),"lead",""),"head",""),"chef",""),"pasb",""),"mcat",""),"magcs",""),"qaqc",""),"ccic",""),"cic",""),"csm",""),"ops",""),"pic",""),"self",""),"qa",""),"qc",""),"by",""),"sr",""))</f>
        <v>0</v>
      </c>
      <c r="BS2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291,"supervisor",""),"inspector",""),"controller",""),"executive",""),"catering",""),"manager",""),"officer",""),"caterer",""),"station",""),"captain",""),"verified",""),"verifier",""),"checked",""),"senior",""),"leader",""),"cabin",""),"staff",""),"crew",""),"team",""),"duty",""),"lead",""),"head",""),"chef",""),"pasb",""),"mcat",""),"magcs",""),"qaqc",""),"ccic",""),"cic",""),"csm",""),"ops",""),"pic",""),"self",""),"qa",""),"qc",""),"by",""),"sr",""))</f>
        <v>0</v>
      </c>
      <c r="BT291" s="61"/>
      <c r="BU291" s="61"/>
      <c r="BV291" s="61" t="n">
        <f aca="false">0</f>
        <v>0</v>
      </c>
      <c r="BW291" s="61"/>
      <c r="BX291" s="61"/>
      <c r="BY291" s="62" t="n">
        <f aca="false">Q291-T7EarlyD*24/24</f>
        <v>46285.2534722222</v>
      </c>
      <c r="BZ291" s="61" t="n">
        <f aca="false">IFERROR(IF(IF(TRIM(S291)="Link / file path",AND(LEN(TRIM(Z291))&gt;=5,SUMPRODUCT(--ISNUMBER(SEARCH({"http","www.","\\",":\",".pdf",".jpg",".jpeg",".png",".heic",".xls",".doc",".msg",".eml",".ppt",".txt",".zip"},Z291)))&gt;0),AND(ISERROR(FIND(" ",TRIM(Z291))),NOT(OR(LOWER(TRIM(Z291))=LOWER(Flights!$F$13),AND(LEFT(LOWER(TRIM(Z291)),2)="mh",(LEN(BN291)-LEN(SUBSTITUTE(BN291,"a","")))&lt;=2))),NOT(ISNUMBER(MATCH(LEFT(BN291,255),{"0000a","000a","00a","0000aa","000aa","00.00.0000","00/00/0000","00-00-0000","0000-00-00","00.00.00","00/00/00","00-00-00","0.00.0000","0/00/0000","0-00-0000"},0))),OR(AND((LEN(BN291)-LEN(SUBSTITUTE(BN291,"a","")))&gt;=1,(LEN(BN291)-LEN(SUBSTITUTE(BN291,"0","")))&gt;=2,SUMPRODUCT(--ISNUMBER(SEARCH({"a0","a-0","a_0","a/0","a.0","a#0","0a","0-a","0_a","0/a"},BN291)))&gt;0),AND((LEN(BN291)-LEN(SUBSTITUTE(BN291,"a","")))=0,(LEN(BN291)-LEN(SUBSTITUTE(BN291,"0","")))&gt;=5)))),1,0),0)</f>
        <v>0</v>
      </c>
    </row>
    <row r="292" customFormat="false" ht="39.75" hidden="false" customHeight="true" outlineLevel="0" collapsed="false">
      <c r="A292" s="57" t="s">
        <v>867</v>
      </c>
      <c r="B292" s="57" t="s">
        <v>246</v>
      </c>
      <c r="C292" s="57" t="str">
        <f aca="false">Flights!$F$13</f>
        <v>MH0753</v>
      </c>
      <c r="D292" s="58" t="n">
        <f aca="false">Flights!$D$13</f>
        <v>46306</v>
      </c>
      <c r="E292" s="57" t="str">
        <f aca="false">Flights!$G$13&amp;"-"&amp;Flights!$H$13</f>
        <v>HAN-KUL</v>
      </c>
      <c r="F292" s="57" t="str">
        <f aca="false">Flights!$K$13</f>
        <v>BC</v>
      </c>
      <c r="G292" s="57" t="s">
        <v>83</v>
      </c>
      <c r="H292" s="57" t="s">
        <v>378</v>
      </c>
      <c r="I292" s="57" t="s">
        <v>379</v>
      </c>
      <c r="J292" s="57" t="s">
        <v>416</v>
      </c>
      <c r="K292" s="67" t="s">
        <v>417</v>
      </c>
      <c r="L292" s="67" t="s">
        <v>418</v>
      </c>
      <c r="M292" s="67"/>
      <c r="N292" s="67" t="s">
        <v>383</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60"/>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open",IF(AND(NOT(OR(LEN(AZ292)&lt;15,ISNUMBER(MATCH(AZ292,L_Placeholder,0)))),BK292=0,NOT(OR(LEN(AU292)&lt;2,ISNUMBER(MATCH(AU292,L_Placeholder,0)))),NOT(OR(LEN(AX292)&lt;2,ISNUMBER(MATCH(AX292,L_Placeholder,0)))),TRIM(AE292)&lt;&gt;TRIM(T292)),"N/A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missing",IF(OR(OR(LEN(AU292)&lt;2,ISNUMBER(MATCH(AU292,L_Placeholder,0))),BR292&lt;3),"INVALID – PIC missing or not a named person (a role such as QA / CSM is not a name)",IF(OR(LEN(AV292)&lt;2,ISNUMBER(MATCH(AV292,L_Placeholder,0))),"INVALID – result / assessment missing",IF(OR(OR(LEN(AW292)&lt;3,ISNUMBER(MATCH(AW292,L_Placeholder,0))),SUMPRODUCT(--ISNUMBER(SEARCH(" "&amp;L_EvidencePhrase&amp;" ",BD292)))&gt;0,BI292=1),"INVALID – evidence missing, placeholder or not yet on file",IF(ISNA(MATCH(TRIM(S292),L_EvidenceType,0)),"INVALID – choose the evidence type from the list (column S)",IF(BL292=0,"INVALID – evidence ID must be the record's ID only (e.g. SF-2210, IMG_2231, 1045521), or a link / path for links",IF(OR(OR(LEN(AX292)&lt;2,ISNUMBER(MATCH(AX292,L_Placeholder,0))),BS292&lt;3),"INVALID – verifier missing or not a named person (a role such as QA / CSM is not a name)",IF(OR(AX292=AU292,AND(LEN(AU292)&gt;=4,ISNUMBER(SEARCH(AU292,AX292))),AND(LEN(AX292)&gt;=4,ISNUMBER(SEARCH(AX292,AU292)))),"INVALID – verifier must be a different, named person (not the PIC or a role)",IF(BH292=1,"INVALID – result not yet available (awaiting / TBC)",IF(BV292=1,"INVALID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future",IF(AND(ISNUMBER(BY292),AG292&lt;BY292),IF(H292="Physical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t="n">
        <f aca="false">IF(ISNA(MATCH(TRIM(S292),L_EvidenceType,0)),0,BZ292)</f>
        <v>0</v>
      </c>
      <c r="BM292" s="61" t="str">
        <f aca="false">SUBSTITUTE(SUBSTITUTE(SUBSTITUTE(SUBSTITUTE(SUBSTITUTE(SUBSTITUTE(SUBSTITUTE(SUBSTITUTE(SUBSTITUTE(LOWER(Z292&amp;""),"1","0"),"2","0"),"3","0"),"4","0"),"5","0"),"6","0"),"7","0"),"8","0"),"9","0")</f>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292,"jan",""),"feb",""),"mar",""),"apr",""),"may",""),"jun",""),"jul",""),"aug",""),"sep",""),"oct",""),"nov",""),"dec",""),"hrs",""),"hr",""),"lt",""),"utc",""),"am",""),"pm",""),"rev",""),"ver",""),"b","a"),"c","a"),"d","a"),"e","a"),"f","a"),"g","a"),"h","a"),"i","a"),"j","a"),"k","a"),"l","a"),"m","a"),"n","a"),"o","a"),"p","a"),"q","a"),"r","a"),"s","a"),"t","a"),"u","a"),"v","a"),"w","a"),"x","a"),"y","a"),"z","a")</f>
        <v/>
      </c>
      <c r="BO292" s="61" t="str">
        <f aca="false">SUBSTITUTE(SUBSTITUTE(SUBSTITUTE(SUBSTITUTE(SUBSTITUTE(SUBSTITUTE(SUBSTITUTE(SUBSTITUTE(SUBSTITUTE(LOWER(W292&amp;""),"1","0"),"2","0"),"3","0"),"4","0"),"5","0"),"6","0"),"7","0"),"8","0"),"9","0")</f>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c>
      <c r="BQ292" s="61" t="n">
        <f aca="false">IFERROR(IF(AND(ISERROR(SEARCH(" mh"," "&amp;LOWER(W292))),ISNA(MATCH(LEFT(TRIM(BP292),255),{"0000a","000a","00a","0000aa","000aa","00.00.0000","00/00/0000","00-00-0000","0000-00-00","00.00.00","00/00/00","00-00-00","0.00.0000","0/00/0000","0-00-0000"},0)),OR(SUMPRODUCT(--ISNUMBER(SEARCH({"a0","a-0","a_0","a/0","a.0","a#0","0a","0-a","0_a","0/a"},BP292)))&gt;0,ISNUMBER(SEARCH("000000",BP292)))),1,0),0)</f>
        <v>0</v>
      </c>
      <c r="BR2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292,"supervisor",""),"inspector",""),"controller",""),"executive",""),"catering",""),"manager",""),"officer",""),"caterer",""),"station",""),"captain",""),"verified",""),"verifier",""),"checked",""),"senior",""),"leader",""),"cabin",""),"staff",""),"crew",""),"team",""),"duty",""),"lead",""),"head",""),"chef",""),"pasb",""),"mcat",""),"magcs",""),"qaqc",""),"ccic",""),"cic",""),"csm",""),"ops",""),"pic",""),"self",""),"qa",""),"qc",""),"by",""),"sr",""))</f>
        <v>0</v>
      </c>
      <c r="BS2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292,"supervisor",""),"inspector",""),"controller",""),"executive",""),"catering",""),"manager",""),"officer",""),"caterer",""),"station",""),"captain",""),"verified",""),"verifier",""),"checked",""),"senior",""),"leader",""),"cabin",""),"staff",""),"crew",""),"team",""),"duty",""),"lead",""),"head",""),"chef",""),"pasb",""),"mcat",""),"magcs",""),"qaqc",""),"ccic",""),"cic",""),"csm",""),"ops",""),"pic",""),"self",""),"qa",""),"qc",""),"by",""),"sr",""))</f>
        <v>0</v>
      </c>
      <c r="BT292" s="61"/>
      <c r="BU292" s="61"/>
      <c r="BV292" s="61" t="n">
        <f aca="false">0</f>
        <v>0</v>
      </c>
      <c r="BW292" s="61"/>
      <c r="BX292" s="61"/>
      <c r="BY292" s="62" t="n">
        <f aca="false">Q292-T24EarlyH/24</f>
        <v>46304.2534722222</v>
      </c>
      <c r="BZ292" s="61" t="n">
        <f aca="false">IFERROR(IF(IF(TRIM(S292)="Link / file path",AND(LEN(TRIM(Z292))&gt;=5,SUMPRODUCT(--ISNUMBER(SEARCH({"http","www.","\\",":\",".pdf",".jpg",".jpeg",".png",".heic",".xls",".doc",".msg",".eml",".ppt",".txt",".zip"},Z292)))&gt;0),AND(ISERROR(FIND(" ",TRIM(Z292))),NOT(OR(LOWER(TRIM(Z292))=LOWER(Flights!$F$13),AND(LEFT(LOWER(TRIM(Z292)),2)="mh",(LEN(BN292)-LEN(SUBSTITUTE(BN292,"a","")))&lt;=2))),NOT(ISNUMBER(MATCH(LEFT(BN292,255),{"0000a","000a","00a","0000aa","000aa","00.00.0000","00/00/0000","00-00-0000","0000-00-00","00.00.00","00/00/00","00-00-00","0.00.0000","0/00/0000","0-00-0000"},0))),OR(AND((LEN(BN292)-LEN(SUBSTITUTE(BN292,"a","")))&gt;=1,(LEN(BN292)-LEN(SUBSTITUTE(BN292,"0","")))&gt;=2,SUMPRODUCT(--ISNUMBER(SEARCH({"a0","a-0","a_0","a/0","a.0","a#0","0a","0-a","0_a","0/a"},BN292)))&gt;0),AND((LEN(BN292)-LEN(SUBSTITUTE(BN292,"a","")))=0,(LEN(BN292)-LEN(SUBSTITUTE(BN292,"0","")))&gt;=5)))),1,0),0)</f>
        <v>0</v>
      </c>
    </row>
    <row r="293" customFormat="false" ht="39.75" hidden="false" customHeight="true" outlineLevel="0" collapsed="false">
      <c r="A293" s="57" t="s">
        <v>868</v>
      </c>
      <c r="B293" s="57" t="s">
        <v>246</v>
      </c>
      <c r="C293" s="57" t="str">
        <f aca="false">Flights!$F$13</f>
        <v>MH0753</v>
      </c>
      <c r="D293" s="58" t="n">
        <f aca="false">Flights!$D$13</f>
        <v>46306</v>
      </c>
      <c r="E293" s="57" t="str">
        <f aca="false">Flights!$G$13&amp;"-"&amp;Flights!$H$13</f>
        <v>HAN-KUL</v>
      </c>
      <c r="F293" s="57" t="str">
        <f aca="false">Flights!$K$13</f>
        <v>BC</v>
      </c>
      <c r="G293" s="57" t="s">
        <v>420</v>
      </c>
      <c r="H293" s="57" t="s">
        <v>378</v>
      </c>
      <c r="I293" s="57" t="s">
        <v>379</v>
      </c>
      <c r="J293" s="57" t="s">
        <v>421</v>
      </c>
      <c r="K293" s="67"/>
      <c r="L293" s="67" t="s">
        <v>422</v>
      </c>
      <c r="M293" s="67"/>
      <c r="N293" s="67" t="s">
        <v>383</v>
      </c>
      <c r="O293" s="67" t="s">
        <v>423</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60"/>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open",IF(AND(NOT(OR(LEN(AZ293)&lt;15,ISNUMBER(MATCH(AZ293,L_Placeholder,0)))),BK293=0,NOT(OR(LEN(AU293)&lt;2,ISNUMBER(MATCH(AU293,L_Placeholder,0)))),NOT(OR(LEN(AX293)&lt;2,ISNUMBER(MATCH(AX293,L_Placeholder,0)))),TRIM(AE293)&lt;&gt;TRIM(T293)),"N/A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missing",IF(OR(OR(LEN(AU293)&lt;2,ISNUMBER(MATCH(AU293,L_Placeholder,0))),BR293&lt;3),"INVALID – PIC missing or not a named person (a role such as QA / CSM is not a name)",IF(OR(LEN(AV293)&lt;2,ISNUMBER(MATCH(AV293,L_Placeholder,0))),"INVALID – result / assessment missing",IF(OR(OR(LEN(AW293)&lt;3,ISNUMBER(MATCH(AW293,L_Placeholder,0))),SUMPRODUCT(--ISNUMBER(SEARCH(" "&amp;L_EvidencePhrase&amp;" ",BD293)))&gt;0,BI293=1),"INVALID – evidence missing, placeholder or not yet on file",IF(ISNA(MATCH(TRIM(S293),L_EvidenceType,0)),"INVALID – choose the evidence type from the list (column S)",IF(BL293=0,"INVALID – evidence ID must be the record's ID only (e.g. SF-2210, IMG_2231, 1045521), or a link / path for links",IF(OR(OR(LEN(AX293)&lt;2,ISNUMBER(MATCH(AX293,L_Placeholder,0))),BS293&lt;3),"INVALID – verifier missing or not a named person (a role such as QA / CSM is not a name)",IF(OR(AX293=AU293,AND(LEN(AU293)&gt;=4,ISNUMBER(SEARCH(AU293,AX293))),AND(LEN(AX293)&gt;=4,ISNUMBER(SEARCH(AX293,AU293)))),"INVALID – verifier must be a different, named person (not the PIC or a role)",IF(BH293=1,"INVALID – result not yet available (awaiting / TBC)",IF(BV293=1,"INVALID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future",IF(AND(ISNUMBER(BY293),AG293&lt;BY293),IF(H293="Physical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t="n">
        <f aca="false">IF(ISNA(MATCH(TRIM(S293),L_EvidenceType,0)),0,BZ293)</f>
        <v>0</v>
      </c>
      <c r="BM293" s="61" t="str">
        <f aca="false">SUBSTITUTE(SUBSTITUTE(SUBSTITUTE(SUBSTITUTE(SUBSTITUTE(SUBSTITUTE(SUBSTITUTE(SUBSTITUTE(SUBSTITUTE(LOWER(Z293&amp;""),"1","0"),"2","0"),"3","0"),"4","0"),"5","0"),"6","0"),"7","0"),"8","0"),"9","0")</f>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293,"jan",""),"feb",""),"mar",""),"apr",""),"may",""),"jun",""),"jul",""),"aug",""),"sep",""),"oct",""),"nov",""),"dec",""),"hrs",""),"hr",""),"lt",""),"utc",""),"am",""),"pm",""),"rev",""),"ver",""),"b","a"),"c","a"),"d","a"),"e","a"),"f","a"),"g","a"),"h","a"),"i","a"),"j","a"),"k","a"),"l","a"),"m","a"),"n","a"),"o","a"),"p","a"),"q","a"),"r","a"),"s","a"),"t","a"),"u","a"),"v","a"),"w","a"),"x","a"),"y","a"),"z","a")</f>
        <v/>
      </c>
      <c r="BO293" s="61" t="str">
        <f aca="false">SUBSTITUTE(SUBSTITUTE(SUBSTITUTE(SUBSTITUTE(SUBSTITUTE(SUBSTITUTE(SUBSTITUTE(SUBSTITUTE(SUBSTITUTE(LOWER(W293&amp;""),"1","0"),"2","0"),"3","0"),"4","0"),"5","0"),"6","0"),"7","0"),"8","0"),"9","0")</f>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c>
      <c r="BQ293" s="61" t="n">
        <f aca="false">IFERROR(IF(AND(ISERROR(SEARCH(" mh"," "&amp;LOWER(W293))),ISNA(MATCH(LEFT(TRIM(BP293),255),{"0000a","000a","00a","0000aa","000aa","00.00.0000","00/00/0000","00-00-0000","0000-00-00","00.00.00","00/00/00","00-00-00","0.00.0000","0/00/0000","0-00-0000"},0)),OR(SUMPRODUCT(--ISNUMBER(SEARCH({"a0","a-0","a_0","a/0","a.0","a#0","0a","0-a","0_a","0/a"},BP293)))&gt;0,ISNUMBER(SEARCH("000000",BP293)))),1,0),0)</f>
        <v>0</v>
      </c>
      <c r="BR2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293,"supervisor",""),"inspector",""),"controller",""),"executive",""),"catering",""),"manager",""),"officer",""),"caterer",""),"station",""),"captain",""),"verified",""),"verifier",""),"checked",""),"senior",""),"leader",""),"cabin",""),"staff",""),"crew",""),"team",""),"duty",""),"lead",""),"head",""),"chef",""),"pasb",""),"mcat",""),"magcs",""),"qaqc",""),"ccic",""),"cic",""),"csm",""),"ops",""),"pic",""),"self",""),"qa",""),"qc",""),"by",""),"sr",""))</f>
        <v>0</v>
      </c>
      <c r="BS2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293,"supervisor",""),"inspector",""),"controller",""),"executive",""),"catering",""),"manager",""),"officer",""),"caterer",""),"station",""),"captain",""),"verified",""),"verifier",""),"checked",""),"senior",""),"leader",""),"cabin",""),"staff",""),"crew",""),"team",""),"duty",""),"lead",""),"head",""),"chef",""),"pasb",""),"mcat",""),"magcs",""),"qaqc",""),"ccic",""),"cic",""),"csm",""),"ops",""),"pic",""),"self",""),"qa",""),"qc",""),"by",""),"sr",""))</f>
        <v>0</v>
      </c>
      <c r="BT293" s="61"/>
      <c r="BU293" s="61"/>
      <c r="BV293" s="61" t="n">
        <f aca="false">0</f>
        <v>0</v>
      </c>
      <c r="BW293" s="61"/>
      <c r="BX293" s="61"/>
      <c r="BY293" s="62" t="n">
        <f aca="false">Q293-T12EarlyH/24</f>
        <v>46305.2534722222</v>
      </c>
      <c r="BZ293" s="61" t="n">
        <f aca="false">IFERROR(IF(IF(TRIM(S293)="Link / file path",AND(LEN(TRIM(Z293))&gt;=5,SUMPRODUCT(--ISNUMBER(SEARCH({"http","www.","\\",":\",".pdf",".jpg",".jpeg",".png",".heic",".xls",".doc",".msg",".eml",".ppt",".txt",".zip"},Z293)))&gt;0),AND(ISERROR(FIND(" ",TRIM(Z293))),NOT(OR(LOWER(TRIM(Z293))=LOWER(Flights!$F$13),AND(LEFT(LOWER(TRIM(Z293)),2)="mh",(LEN(BN293)-LEN(SUBSTITUTE(BN293,"a","")))&lt;=2))),NOT(ISNUMBER(MATCH(LEFT(BN293,255),{"0000a","000a","00a","0000aa","000aa","00.00.0000","00/00/0000","00-00-0000","0000-00-00","00.00.00","00/00/00","00-00-00","0.00.0000","0/00/0000","0-00-0000"},0))),OR(AND((LEN(BN293)-LEN(SUBSTITUTE(BN293,"a","")))&gt;=1,(LEN(BN293)-LEN(SUBSTITUTE(BN293,"0","")))&gt;=2,SUMPRODUCT(--ISNUMBER(SEARCH({"a0","a-0","a_0","a/0","a.0","a#0","0a","0-a","0_a","0/a"},BN293)))&gt;0),AND((LEN(BN293)-LEN(SUBSTITUTE(BN293,"a","")))=0,(LEN(BN293)-LEN(SUBSTITUTE(BN293,"0","")))&gt;=5)))),1,0),0)</f>
        <v>0</v>
      </c>
    </row>
    <row r="294" customFormat="false" ht="39.75" hidden="false" customHeight="true" outlineLevel="0" collapsed="false">
      <c r="A294" s="57" t="s">
        <v>869</v>
      </c>
      <c r="B294" s="57" t="s">
        <v>246</v>
      </c>
      <c r="C294" s="57" t="str">
        <f aca="false">Flights!$F$13</f>
        <v>MH0753</v>
      </c>
      <c r="D294" s="58" t="n">
        <f aca="false">Flights!$D$13</f>
        <v>46306</v>
      </c>
      <c r="E294" s="57" t="str">
        <f aca="false">Flights!$G$13&amp;"-"&amp;Flights!$H$13</f>
        <v>HAN-KUL</v>
      </c>
      <c r="F294" s="57" t="str">
        <f aca="false">Flights!$K$13</f>
        <v>BC</v>
      </c>
      <c r="G294" s="57" t="s">
        <v>420</v>
      </c>
      <c r="H294" s="57" t="s">
        <v>378</v>
      </c>
      <c r="I294" s="57" t="s">
        <v>379</v>
      </c>
      <c r="J294" s="57" t="s">
        <v>425</v>
      </c>
      <c r="K294" s="67" t="s">
        <v>426</v>
      </c>
      <c r="L294" s="67" t="s">
        <v>422</v>
      </c>
      <c r="M294" s="67"/>
      <c r="N294" s="67" t="s">
        <v>383</v>
      </c>
      <c r="O294" s="67" t="s">
        <v>423</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60"/>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open",IF(AND(NOT(OR(LEN(AZ294)&lt;15,ISNUMBER(MATCH(AZ294,L_Placeholder,0)))),BK294=0,NOT(OR(LEN(AU294)&lt;2,ISNUMBER(MATCH(AU294,L_Placeholder,0)))),NOT(OR(LEN(AX294)&lt;2,ISNUMBER(MATCH(AX294,L_Placeholder,0)))),TRIM(AE294)&lt;&gt;TRIM(T294)),"N/A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missing",IF(OR(OR(LEN(AU294)&lt;2,ISNUMBER(MATCH(AU294,L_Placeholder,0))),BR294&lt;3),"INVALID – PIC missing or not a named person (a role such as QA / CSM is not a name)",IF(OR(LEN(AV294)&lt;2,ISNUMBER(MATCH(AV294,L_Placeholder,0))),"INVALID – result / assessment missing",IF(OR(OR(LEN(AW294)&lt;3,ISNUMBER(MATCH(AW294,L_Placeholder,0))),SUMPRODUCT(--ISNUMBER(SEARCH(" "&amp;L_EvidencePhrase&amp;" ",BD294)))&gt;0,BI294=1),"INVALID – evidence missing, placeholder or not yet on file",IF(ISNA(MATCH(TRIM(S294),L_EvidenceType,0)),"INVALID – choose the evidence type from the list (column S)",IF(BL294=0,"INVALID – evidence ID must be the record's ID only (e.g. SF-2210, IMG_2231, 1045521), or a link / path for links",IF(OR(OR(LEN(AX294)&lt;2,ISNUMBER(MATCH(AX294,L_Placeholder,0))),BS294&lt;3),"INVALID – verifier missing or not a named person (a role such as QA / CSM is not a name)",IF(OR(AX294=AU294,AND(LEN(AU294)&gt;=4,ISNUMBER(SEARCH(AU294,AX294))),AND(LEN(AX294)&gt;=4,ISNUMBER(SEARCH(AX294,AU294)))),"INVALID – verifier must be a different, named person (not the PIC or a role)",IF(BH294=1,"INVALID – result not yet available (awaiting / TBC)",IF(BV294=1,"INVALID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future",IF(AND(ISNUMBER(BY294),AG294&lt;BY294),IF(H294="Physical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t="n">
        <f aca="false">IF(ISNA(MATCH(TRIM(S294),L_EvidenceType,0)),0,BZ294)</f>
        <v>0</v>
      </c>
      <c r="BM294" s="61" t="str">
        <f aca="false">SUBSTITUTE(SUBSTITUTE(SUBSTITUTE(SUBSTITUTE(SUBSTITUTE(SUBSTITUTE(SUBSTITUTE(SUBSTITUTE(SUBSTITUTE(LOWER(Z294&amp;""),"1","0"),"2","0"),"3","0"),"4","0"),"5","0"),"6","0"),"7","0"),"8","0"),"9","0")</f>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294,"jan",""),"feb",""),"mar",""),"apr",""),"may",""),"jun",""),"jul",""),"aug",""),"sep",""),"oct",""),"nov",""),"dec",""),"hrs",""),"hr",""),"lt",""),"utc",""),"am",""),"pm",""),"rev",""),"ver",""),"b","a"),"c","a"),"d","a"),"e","a"),"f","a"),"g","a"),"h","a"),"i","a"),"j","a"),"k","a"),"l","a"),"m","a"),"n","a"),"o","a"),"p","a"),"q","a"),"r","a"),"s","a"),"t","a"),"u","a"),"v","a"),"w","a"),"x","a"),"y","a"),"z","a")</f>
        <v/>
      </c>
      <c r="BO294" s="61" t="str">
        <f aca="false">SUBSTITUTE(SUBSTITUTE(SUBSTITUTE(SUBSTITUTE(SUBSTITUTE(SUBSTITUTE(SUBSTITUTE(SUBSTITUTE(SUBSTITUTE(LOWER(W294&amp;""),"1","0"),"2","0"),"3","0"),"4","0"),"5","0"),"6","0"),"7","0"),"8","0"),"9","0")</f>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c>
      <c r="BQ294" s="61" t="n">
        <f aca="false">IFERROR(IF(AND(ISERROR(SEARCH(" mh"," "&amp;LOWER(W294))),ISNA(MATCH(LEFT(TRIM(BP294),255),{"0000a","000a","00a","0000aa","000aa","00.00.0000","00/00/0000","00-00-0000","0000-00-00","00.00.00","00/00/00","00-00-00","0.00.0000","0/00/0000","0-00-0000"},0)),OR(SUMPRODUCT(--ISNUMBER(SEARCH({"a0","a-0","a_0","a/0","a.0","a#0","0a","0-a","0_a","0/a"},BP294)))&gt;0,ISNUMBER(SEARCH("000000",BP294)))),1,0),0)</f>
        <v>0</v>
      </c>
      <c r="BR2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294,"supervisor",""),"inspector",""),"controller",""),"executive",""),"catering",""),"manager",""),"officer",""),"caterer",""),"station",""),"captain",""),"verified",""),"verifier",""),"checked",""),"senior",""),"leader",""),"cabin",""),"staff",""),"crew",""),"team",""),"duty",""),"lead",""),"head",""),"chef",""),"pasb",""),"mcat",""),"magcs",""),"qaqc",""),"ccic",""),"cic",""),"csm",""),"ops",""),"pic",""),"self",""),"qa",""),"qc",""),"by",""),"sr",""))</f>
        <v>0</v>
      </c>
      <c r="BS2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294,"supervisor",""),"inspector",""),"controller",""),"executive",""),"catering",""),"manager",""),"officer",""),"caterer",""),"station",""),"captain",""),"verified",""),"verifier",""),"checked",""),"senior",""),"leader",""),"cabin",""),"staff",""),"crew",""),"team",""),"duty",""),"lead",""),"head",""),"chef",""),"pasb",""),"mcat",""),"magcs",""),"qaqc",""),"ccic",""),"cic",""),"csm",""),"ops",""),"pic",""),"self",""),"qa",""),"qc",""),"by",""),"sr",""))</f>
        <v>0</v>
      </c>
      <c r="BT294" s="61"/>
      <c r="BU294" s="61"/>
      <c r="BV294" s="61" t="n">
        <f aca="false">0</f>
        <v>0</v>
      </c>
      <c r="BW294" s="61"/>
      <c r="BX294" s="61"/>
      <c r="BY294" s="62" t="n">
        <f aca="false">Q294-T12EarlyH/24</f>
        <v>46305.2534722222</v>
      </c>
      <c r="BZ294" s="61" t="n">
        <f aca="false">IFERROR(IF(IF(TRIM(S294)="Link / file path",AND(LEN(TRIM(Z294))&gt;=5,SUMPRODUCT(--ISNUMBER(SEARCH({"http","www.","\\",":\",".pdf",".jpg",".jpeg",".png",".heic",".xls",".doc",".msg",".eml",".ppt",".txt",".zip"},Z294)))&gt;0),AND(ISERROR(FIND(" ",TRIM(Z294))),NOT(OR(LOWER(TRIM(Z294))=LOWER(Flights!$F$13),AND(LEFT(LOWER(TRIM(Z294)),2)="mh",(LEN(BN294)-LEN(SUBSTITUTE(BN294,"a","")))&lt;=2))),NOT(ISNUMBER(MATCH(LEFT(BN294,255),{"0000a","000a","00a","0000aa","000aa","00.00.0000","00/00/0000","00-00-0000","0000-00-00","00.00.00","00/00/00","00-00-00","0.00.0000","0/00/0000","0-00-0000"},0))),OR(AND((LEN(BN294)-LEN(SUBSTITUTE(BN294,"a","")))&gt;=1,(LEN(BN294)-LEN(SUBSTITUTE(BN294,"0","")))&gt;=2,SUMPRODUCT(--ISNUMBER(SEARCH({"a0","a-0","a_0","a/0","a.0","a#0","0a","0-a","0_a","0/a"},BN294)))&gt;0),AND((LEN(BN294)-LEN(SUBSTITUTE(BN294,"a","")))=0,(LEN(BN294)-LEN(SUBSTITUTE(BN294,"0","")))&gt;=5)))),1,0),0)</f>
        <v>0</v>
      </c>
    </row>
    <row r="295" customFormat="false" ht="39.75" hidden="false" customHeight="true" outlineLevel="0" collapsed="false">
      <c r="A295" s="57" t="s">
        <v>870</v>
      </c>
      <c r="B295" s="57" t="s">
        <v>246</v>
      </c>
      <c r="C295" s="57" t="str">
        <f aca="false">Flights!$F$13</f>
        <v>MH0753</v>
      </c>
      <c r="D295" s="58" t="n">
        <f aca="false">Flights!$D$13</f>
        <v>46306</v>
      </c>
      <c r="E295" s="57" t="str">
        <f aca="false">Flights!$G$13&amp;"-"&amp;Flights!$H$13</f>
        <v>HAN-KUL</v>
      </c>
      <c r="F295" s="57" t="str">
        <f aca="false">Flights!$K$13</f>
        <v>BC</v>
      </c>
      <c r="G295" s="57" t="s">
        <v>420</v>
      </c>
      <c r="H295" s="57" t="s">
        <v>378</v>
      </c>
      <c r="I295" s="57" t="s">
        <v>428</v>
      </c>
      <c r="J295" s="57" t="s">
        <v>429</v>
      </c>
      <c r="K295" s="67"/>
      <c r="L295" s="67" t="s">
        <v>422</v>
      </c>
      <c r="M295" s="67"/>
      <c r="N295" s="67" t="s">
        <v>383</v>
      </c>
      <c r="O295" s="67" t="s">
        <v>423</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60"/>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open",IF(AND(NOT(OR(LEN(AZ295)&lt;15,ISNUMBER(MATCH(AZ295,L_Placeholder,0)))),BK295=0,NOT(OR(LEN(AU295)&lt;2,ISNUMBER(MATCH(AU295,L_Placeholder,0)))),NOT(OR(LEN(AX295)&lt;2,ISNUMBER(MATCH(AX295,L_Placeholder,0)))),TRIM(AE295)&lt;&gt;TRIM(T295)),"N/A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missing",IF(OR(OR(LEN(AU295)&lt;2,ISNUMBER(MATCH(AU295,L_Placeholder,0))),BR295&lt;3),"INVALID – PIC missing or not a named person (a role such as QA / CSM is not a name)",IF(OR(LEN(AV295)&lt;2,ISNUMBER(MATCH(AV295,L_Placeholder,0))),"INVALID – result / assessment missing",IF(OR(OR(LEN(AW295)&lt;3,ISNUMBER(MATCH(AW295,L_Placeholder,0))),SUMPRODUCT(--ISNUMBER(SEARCH(" "&amp;L_EvidencePhrase&amp;" ",BD295)))&gt;0,BI295=1),"INVALID – evidence missing, placeholder or not yet on file",IF(ISNA(MATCH(TRIM(S295),L_EvidenceType,0)),"INVALID – choose the evidence type from the list (column S)",IF(BL295=0,"INVALID – evidence ID must be the record's ID only (e.g. SF-2210, IMG_2231, 1045521), or a link / path for links",IF(OR(OR(LEN(AX295)&lt;2,ISNUMBER(MATCH(AX295,L_Placeholder,0))),BS295&lt;3),"INVALID – verifier missing or not a named person (a role such as QA / CSM is not a name)",IF(OR(AX295=AU295,AND(LEN(AU295)&gt;=4,ISNUMBER(SEARCH(AU295,AX295))),AND(LEN(AX295)&gt;=4,ISNUMBER(SEARCH(AX295,AU295)))),"INVALID – verifier must be a different, named person (not the PIC or a role)",IF(BH295=1,"INVALID – result not yet available (awaiting / TBC)",IF(BV295=1,"INVALID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future",IF(AND(ISNUMBER(BY295),AG295&lt;BY295),IF(H295="Physical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t="n">
        <f aca="false">IF(ISNA(MATCH(TRIM(S295),L_EvidenceType,0)),0,BZ295)</f>
        <v>0</v>
      </c>
      <c r="BM295" s="61" t="str">
        <f aca="false">SUBSTITUTE(SUBSTITUTE(SUBSTITUTE(SUBSTITUTE(SUBSTITUTE(SUBSTITUTE(SUBSTITUTE(SUBSTITUTE(SUBSTITUTE(LOWER(Z295&amp;""),"1","0"),"2","0"),"3","0"),"4","0"),"5","0"),"6","0"),"7","0"),"8","0"),"9","0")</f>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295,"jan",""),"feb",""),"mar",""),"apr",""),"may",""),"jun",""),"jul",""),"aug",""),"sep",""),"oct",""),"nov",""),"dec",""),"hrs",""),"hr",""),"lt",""),"utc",""),"am",""),"pm",""),"rev",""),"ver",""),"b","a"),"c","a"),"d","a"),"e","a"),"f","a"),"g","a"),"h","a"),"i","a"),"j","a"),"k","a"),"l","a"),"m","a"),"n","a"),"o","a"),"p","a"),"q","a"),"r","a"),"s","a"),"t","a"),"u","a"),"v","a"),"w","a"),"x","a"),"y","a"),"z","a")</f>
        <v/>
      </c>
      <c r="BO295" s="61" t="str">
        <f aca="false">SUBSTITUTE(SUBSTITUTE(SUBSTITUTE(SUBSTITUTE(SUBSTITUTE(SUBSTITUTE(SUBSTITUTE(SUBSTITUTE(SUBSTITUTE(LOWER(W295&amp;""),"1","0"),"2","0"),"3","0"),"4","0"),"5","0"),"6","0"),"7","0"),"8","0"),"9","0")</f>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c>
      <c r="BQ295" s="61" t="n">
        <f aca="false">IFERROR(IF(AND(ISERROR(SEARCH(" mh"," "&amp;LOWER(W295))),ISNA(MATCH(LEFT(TRIM(BP295),255),{"0000a","000a","00a","0000aa","000aa","00.00.0000","00/00/0000","00-00-0000","0000-00-00","00.00.00","00/00/00","00-00-00","0.00.0000","0/00/0000","0-00-0000"},0)),OR(SUMPRODUCT(--ISNUMBER(SEARCH({"a0","a-0","a_0","a/0","a.0","a#0","0a","0-a","0_a","0/a"},BP295)))&gt;0,ISNUMBER(SEARCH("000000",BP295)))),1,0),0)</f>
        <v>0</v>
      </c>
      <c r="BR2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295,"supervisor",""),"inspector",""),"controller",""),"executive",""),"catering",""),"manager",""),"officer",""),"caterer",""),"station",""),"captain",""),"verified",""),"verifier",""),"checked",""),"senior",""),"leader",""),"cabin",""),"staff",""),"crew",""),"team",""),"duty",""),"lead",""),"head",""),"chef",""),"pasb",""),"mcat",""),"magcs",""),"qaqc",""),"ccic",""),"cic",""),"csm",""),"ops",""),"pic",""),"self",""),"qa",""),"qc",""),"by",""),"sr",""))</f>
        <v>0</v>
      </c>
      <c r="BS2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295,"supervisor",""),"inspector",""),"controller",""),"executive",""),"catering",""),"manager",""),"officer",""),"caterer",""),"station",""),"captain",""),"verified",""),"verifier",""),"checked",""),"senior",""),"leader",""),"cabin",""),"staff",""),"crew",""),"team",""),"duty",""),"lead",""),"head",""),"chef",""),"pasb",""),"mcat",""),"magcs",""),"qaqc",""),"ccic",""),"cic",""),"csm",""),"ops",""),"pic",""),"self",""),"qa",""),"qc",""),"by",""),"sr",""))</f>
        <v>0</v>
      </c>
      <c r="BT295" s="61"/>
      <c r="BU295" s="61"/>
      <c r="BV295" s="61" t="n">
        <f aca="false">0</f>
        <v>0</v>
      </c>
      <c r="BW295" s="61"/>
      <c r="BX295" s="61"/>
      <c r="BY295" s="62" t="n">
        <f aca="false">Q295-T12EarlyH/24</f>
        <v>46305.2534722222</v>
      </c>
      <c r="BZ295" s="61" t="n">
        <f aca="false">IFERROR(IF(IF(TRIM(S295)="Link / file path",AND(LEN(TRIM(Z295))&gt;=5,SUMPRODUCT(--ISNUMBER(SEARCH({"http","www.","\\",":\",".pdf",".jpg",".jpeg",".png",".heic",".xls",".doc",".msg",".eml",".ppt",".txt",".zip"},Z295)))&gt;0),AND(ISERROR(FIND(" ",TRIM(Z295))),NOT(OR(LOWER(TRIM(Z295))=LOWER(Flights!$F$13),AND(LEFT(LOWER(TRIM(Z295)),2)="mh",(LEN(BN295)-LEN(SUBSTITUTE(BN295,"a","")))&lt;=2))),NOT(ISNUMBER(MATCH(LEFT(BN295,255),{"0000a","000a","00a","0000aa","000aa","00.00.0000","00/00/0000","00-00-0000","0000-00-00","00.00.00","00/00/00","00-00-00","0.00.0000","0/00/0000","0-00-0000"},0))),OR(AND((LEN(BN295)-LEN(SUBSTITUTE(BN295,"a","")))&gt;=1,(LEN(BN295)-LEN(SUBSTITUTE(BN295,"0","")))&gt;=2,SUMPRODUCT(--ISNUMBER(SEARCH({"a0","a-0","a_0","a/0","a.0","a#0","0a","0-a","0_a","0/a"},BN295)))&gt;0),AND((LEN(BN295)-LEN(SUBSTITUTE(BN295,"a","")))=0,(LEN(BN295)-LEN(SUBSTITUTE(BN295,"0","")))&gt;=5)))),1,0),0)</f>
        <v>0</v>
      </c>
    </row>
    <row r="296" customFormat="false" ht="39.75" hidden="false" customHeight="true" outlineLevel="0" collapsed="false">
      <c r="A296" s="57" t="s">
        <v>871</v>
      </c>
      <c r="B296" s="57" t="s">
        <v>246</v>
      </c>
      <c r="C296" s="57" t="str">
        <f aca="false">Flights!$F$13</f>
        <v>MH0753</v>
      </c>
      <c r="D296" s="58" t="n">
        <f aca="false">Flights!$D$13</f>
        <v>46306</v>
      </c>
      <c r="E296" s="57" t="str">
        <f aca="false">Flights!$G$13&amp;"-"&amp;Flights!$H$13</f>
        <v>HAN-KUL</v>
      </c>
      <c r="F296" s="57" t="str">
        <f aca="false">Flights!$K$13</f>
        <v>BC</v>
      </c>
      <c r="G296" s="57" t="s">
        <v>420</v>
      </c>
      <c r="H296" s="57" t="s">
        <v>378</v>
      </c>
      <c r="I296" s="57" t="s">
        <v>428</v>
      </c>
      <c r="J296" s="57" t="s">
        <v>431</v>
      </c>
      <c r="K296" s="67"/>
      <c r="L296" s="67" t="s">
        <v>422</v>
      </c>
      <c r="M296" s="67"/>
      <c r="N296" s="67" t="s">
        <v>383</v>
      </c>
      <c r="O296" s="67" t="s">
        <v>423</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60"/>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open",IF(AND(NOT(OR(LEN(AZ296)&lt;15,ISNUMBER(MATCH(AZ296,L_Placeholder,0)))),BK296=0,NOT(OR(LEN(AU296)&lt;2,ISNUMBER(MATCH(AU296,L_Placeholder,0)))),NOT(OR(LEN(AX296)&lt;2,ISNUMBER(MATCH(AX296,L_Placeholder,0)))),TRIM(AE296)&lt;&gt;TRIM(T296)),"N/A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missing",IF(OR(OR(LEN(AU296)&lt;2,ISNUMBER(MATCH(AU296,L_Placeholder,0))),BR296&lt;3),"INVALID – PIC missing or not a named person (a role such as QA / CSM is not a name)",IF(OR(LEN(AV296)&lt;2,ISNUMBER(MATCH(AV296,L_Placeholder,0))),"INVALID – result / assessment missing",IF(OR(OR(LEN(AW296)&lt;3,ISNUMBER(MATCH(AW296,L_Placeholder,0))),SUMPRODUCT(--ISNUMBER(SEARCH(" "&amp;L_EvidencePhrase&amp;" ",BD296)))&gt;0,BI296=1),"INVALID – evidence missing, placeholder or not yet on file",IF(ISNA(MATCH(TRIM(S296),L_EvidenceType,0)),"INVALID – choose the evidence type from the list (column S)",IF(BL296=0,"INVALID – evidence ID must be the record's ID only (e.g. SF-2210, IMG_2231, 1045521), or a link / path for links",IF(OR(OR(LEN(AX296)&lt;2,ISNUMBER(MATCH(AX296,L_Placeholder,0))),BS296&lt;3),"INVALID – verifier missing or not a named person (a role such as QA / CSM is not a name)",IF(OR(AX296=AU296,AND(LEN(AU296)&gt;=4,ISNUMBER(SEARCH(AU296,AX296))),AND(LEN(AX296)&gt;=4,ISNUMBER(SEARCH(AX296,AU296)))),"INVALID – verifier must be a different, named person (not the PIC or a role)",IF(BH296=1,"INVALID – result not yet available (awaiting / TBC)",IF(BV296=1,"INVALID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future",IF(AND(ISNUMBER(BY296),AG296&lt;BY296),IF(H296="Physical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t="n">
        <f aca="false">IF(ISNA(MATCH(TRIM(S296),L_EvidenceType,0)),0,BZ296)</f>
        <v>0</v>
      </c>
      <c r="BM296" s="61" t="str">
        <f aca="false">SUBSTITUTE(SUBSTITUTE(SUBSTITUTE(SUBSTITUTE(SUBSTITUTE(SUBSTITUTE(SUBSTITUTE(SUBSTITUTE(SUBSTITUTE(LOWER(Z296&amp;""),"1","0"),"2","0"),"3","0"),"4","0"),"5","0"),"6","0"),"7","0"),"8","0"),"9","0")</f>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296,"jan",""),"feb",""),"mar",""),"apr",""),"may",""),"jun",""),"jul",""),"aug",""),"sep",""),"oct",""),"nov",""),"dec",""),"hrs",""),"hr",""),"lt",""),"utc",""),"am",""),"pm",""),"rev",""),"ver",""),"b","a"),"c","a"),"d","a"),"e","a"),"f","a"),"g","a"),"h","a"),"i","a"),"j","a"),"k","a"),"l","a"),"m","a"),"n","a"),"o","a"),"p","a"),"q","a"),"r","a"),"s","a"),"t","a"),"u","a"),"v","a"),"w","a"),"x","a"),"y","a"),"z","a")</f>
        <v/>
      </c>
      <c r="BO296" s="61" t="str">
        <f aca="false">SUBSTITUTE(SUBSTITUTE(SUBSTITUTE(SUBSTITUTE(SUBSTITUTE(SUBSTITUTE(SUBSTITUTE(SUBSTITUTE(SUBSTITUTE(LOWER(W296&amp;""),"1","0"),"2","0"),"3","0"),"4","0"),"5","0"),"6","0"),"7","0"),"8","0"),"9","0")</f>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c>
      <c r="BQ296" s="61" t="n">
        <f aca="false">IFERROR(IF(AND(ISERROR(SEARCH(" mh"," "&amp;LOWER(W296))),ISNA(MATCH(LEFT(TRIM(BP296),255),{"0000a","000a","00a","0000aa","000aa","00.00.0000","00/00/0000","00-00-0000","0000-00-00","00.00.00","00/00/00","00-00-00","0.00.0000","0/00/0000","0-00-0000"},0)),OR(SUMPRODUCT(--ISNUMBER(SEARCH({"a0","a-0","a_0","a/0","a.0","a#0","0a","0-a","0_a","0/a"},BP296)))&gt;0,ISNUMBER(SEARCH("000000",BP296)))),1,0),0)</f>
        <v>0</v>
      </c>
      <c r="BR2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296,"supervisor",""),"inspector",""),"controller",""),"executive",""),"catering",""),"manager",""),"officer",""),"caterer",""),"station",""),"captain",""),"verified",""),"verifier",""),"checked",""),"senior",""),"leader",""),"cabin",""),"staff",""),"crew",""),"team",""),"duty",""),"lead",""),"head",""),"chef",""),"pasb",""),"mcat",""),"magcs",""),"qaqc",""),"ccic",""),"cic",""),"csm",""),"ops",""),"pic",""),"self",""),"qa",""),"qc",""),"by",""),"sr",""))</f>
        <v>0</v>
      </c>
      <c r="BS2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296,"supervisor",""),"inspector",""),"controller",""),"executive",""),"catering",""),"manager",""),"officer",""),"caterer",""),"station",""),"captain",""),"verified",""),"verifier",""),"checked",""),"senior",""),"leader",""),"cabin",""),"staff",""),"crew",""),"team",""),"duty",""),"lead",""),"head",""),"chef",""),"pasb",""),"mcat",""),"magcs",""),"qaqc",""),"ccic",""),"cic",""),"csm",""),"ops",""),"pic",""),"self",""),"qa",""),"qc",""),"by",""),"sr",""))</f>
        <v>0</v>
      </c>
      <c r="BT296" s="61"/>
      <c r="BU296" s="61"/>
      <c r="BV296" s="61" t="n">
        <f aca="false">0</f>
        <v>0</v>
      </c>
      <c r="BW296" s="61"/>
      <c r="BX296" s="61"/>
      <c r="BY296" s="62" t="n">
        <f aca="false">Q296-T12EarlyH/24</f>
        <v>46305.2534722222</v>
      </c>
      <c r="BZ296" s="61" t="n">
        <f aca="false">IFERROR(IF(IF(TRIM(S296)="Link / file path",AND(LEN(TRIM(Z296))&gt;=5,SUMPRODUCT(--ISNUMBER(SEARCH({"http","www.","\\",":\",".pdf",".jpg",".jpeg",".png",".heic",".xls",".doc",".msg",".eml",".ppt",".txt",".zip"},Z296)))&gt;0),AND(ISERROR(FIND(" ",TRIM(Z296))),NOT(OR(LOWER(TRIM(Z296))=LOWER(Flights!$F$13),AND(LEFT(LOWER(TRIM(Z296)),2)="mh",(LEN(BN296)-LEN(SUBSTITUTE(BN296,"a","")))&lt;=2))),NOT(ISNUMBER(MATCH(LEFT(BN296,255),{"0000a","000a","00a","0000aa","000aa","00.00.0000","00/00/0000","00-00-0000","0000-00-00","00.00.00","00/00/00","00-00-00","0.00.0000","0/00/0000","0-00-0000"},0))),OR(AND((LEN(BN296)-LEN(SUBSTITUTE(BN296,"a","")))&gt;=1,(LEN(BN296)-LEN(SUBSTITUTE(BN296,"0","")))&gt;=2,SUMPRODUCT(--ISNUMBER(SEARCH({"a0","a-0","a_0","a/0","a.0","a#0","0a","0-a","0_a","0/a"},BN296)))&gt;0),AND((LEN(BN296)-LEN(SUBSTITUTE(BN296,"a","")))=0,(LEN(BN296)-LEN(SUBSTITUTE(BN296,"0","")))&gt;=5)))),1,0),0)</f>
        <v>0</v>
      </c>
    </row>
    <row r="297" customFormat="false" ht="39.75" hidden="false" customHeight="true" outlineLevel="0" collapsed="false">
      <c r="A297" s="57" t="s">
        <v>872</v>
      </c>
      <c r="B297" s="57" t="s">
        <v>246</v>
      </c>
      <c r="C297" s="57" t="str">
        <f aca="false">Flights!$F$13</f>
        <v>MH0753</v>
      </c>
      <c r="D297" s="58" t="n">
        <f aca="false">Flights!$D$13</f>
        <v>46306</v>
      </c>
      <c r="E297" s="57" t="str">
        <f aca="false">Flights!$G$13&amp;"-"&amp;Flights!$H$13</f>
        <v>HAN-KUL</v>
      </c>
      <c r="F297" s="57" t="str">
        <f aca="false">Flights!$K$13</f>
        <v>BC</v>
      </c>
      <c r="G297" s="57" t="s">
        <v>420</v>
      </c>
      <c r="H297" s="57" t="s">
        <v>378</v>
      </c>
      <c r="I297" s="57" t="s">
        <v>428</v>
      </c>
      <c r="J297" s="57" t="s">
        <v>433</v>
      </c>
      <c r="K297" s="67"/>
      <c r="L297" s="67" t="s">
        <v>422</v>
      </c>
      <c r="M297" s="67"/>
      <c r="N297" s="67" t="s">
        <v>383</v>
      </c>
      <c r="O297" s="67" t="s">
        <v>423</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60"/>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open",IF(AND(NOT(OR(LEN(AZ297)&lt;15,ISNUMBER(MATCH(AZ297,L_Placeholder,0)))),BK297=0,NOT(OR(LEN(AU297)&lt;2,ISNUMBER(MATCH(AU297,L_Placeholder,0)))),NOT(OR(LEN(AX297)&lt;2,ISNUMBER(MATCH(AX297,L_Placeholder,0)))),TRIM(AE297)&lt;&gt;TRIM(T297)),"N/A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missing",IF(OR(OR(LEN(AU297)&lt;2,ISNUMBER(MATCH(AU297,L_Placeholder,0))),BR297&lt;3),"INVALID – PIC missing or not a named person (a role such as QA / CSM is not a name)",IF(OR(LEN(AV297)&lt;2,ISNUMBER(MATCH(AV297,L_Placeholder,0))),"INVALID – result / assessment missing",IF(OR(OR(LEN(AW297)&lt;3,ISNUMBER(MATCH(AW297,L_Placeholder,0))),SUMPRODUCT(--ISNUMBER(SEARCH(" "&amp;L_EvidencePhrase&amp;" ",BD297)))&gt;0,BI297=1),"INVALID – evidence missing, placeholder or not yet on file",IF(ISNA(MATCH(TRIM(S297),L_EvidenceType,0)),"INVALID – choose the evidence type from the list (column S)",IF(BL297=0,"INVALID – evidence ID must be the record's ID only (e.g. SF-2210, IMG_2231, 1045521), or a link / path for links",IF(OR(OR(LEN(AX297)&lt;2,ISNUMBER(MATCH(AX297,L_Placeholder,0))),BS297&lt;3),"INVALID – verifier missing or not a named person (a role such as QA / CSM is not a name)",IF(OR(AX297=AU297,AND(LEN(AU297)&gt;=4,ISNUMBER(SEARCH(AU297,AX297))),AND(LEN(AX297)&gt;=4,ISNUMBER(SEARCH(AX297,AU297)))),"INVALID – verifier must be a different, named person (not the PIC or a role)",IF(BH297=1,"INVALID – result not yet available (awaiting / TBC)",IF(BV297=1,"INVALID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future",IF(AND(ISNUMBER(BY297),AG297&lt;BY297),IF(H297="Physical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t="n">
        <f aca="false">IF(ISNA(MATCH(TRIM(S297),L_EvidenceType,0)),0,BZ297)</f>
        <v>0</v>
      </c>
      <c r="BM297" s="61" t="str">
        <f aca="false">SUBSTITUTE(SUBSTITUTE(SUBSTITUTE(SUBSTITUTE(SUBSTITUTE(SUBSTITUTE(SUBSTITUTE(SUBSTITUTE(SUBSTITUTE(LOWER(Z297&amp;""),"1","0"),"2","0"),"3","0"),"4","0"),"5","0"),"6","0"),"7","0"),"8","0"),"9","0")</f>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297,"jan",""),"feb",""),"mar",""),"apr",""),"may",""),"jun",""),"jul",""),"aug",""),"sep",""),"oct",""),"nov",""),"dec",""),"hrs",""),"hr",""),"lt",""),"utc",""),"am",""),"pm",""),"rev",""),"ver",""),"b","a"),"c","a"),"d","a"),"e","a"),"f","a"),"g","a"),"h","a"),"i","a"),"j","a"),"k","a"),"l","a"),"m","a"),"n","a"),"o","a"),"p","a"),"q","a"),"r","a"),"s","a"),"t","a"),"u","a"),"v","a"),"w","a"),"x","a"),"y","a"),"z","a")</f>
        <v/>
      </c>
      <c r="BO297" s="61" t="str">
        <f aca="false">SUBSTITUTE(SUBSTITUTE(SUBSTITUTE(SUBSTITUTE(SUBSTITUTE(SUBSTITUTE(SUBSTITUTE(SUBSTITUTE(SUBSTITUTE(LOWER(W297&amp;""),"1","0"),"2","0"),"3","0"),"4","0"),"5","0"),"6","0"),"7","0"),"8","0"),"9","0")</f>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c>
      <c r="BQ297" s="61" t="n">
        <f aca="false">IFERROR(IF(AND(ISERROR(SEARCH(" mh"," "&amp;LOWER(W297))),ISNA(MATCH(LEFT(TRIM(BP297),255),{"0000a","000a","00a","0000aa","000aa","00.00.0000","00/00/0000","00-00-0000","0000-00-00","00.00.00","00/00/00","00-00-00","0.00.0000","0/00/0000","0-00-0000"},0)),OR(SUMPRODUCT(--ISNUMBER(SEARCH({"a0","a-0","a_0","a/0","a.0","a#0","0a","0-a","0_a","0/a"},BP297)))&gt;0,ISNUMBER(SEARCH("000000",BP297)))),1,0),0)</f>
        <v>0</v>
      </c>
      <c r="BR2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297,"supervisor",""),"inspector",""),"controller",""),"executive",""),"catering",""),"manager",""),"officer",""),"caterer",""),"station",""),"captain",""),"verified",""),"verifier",""),"checked",""),"senior",""),"leader",""),"cabin",""),"staff",""),"crew",""),"team",""),"duty",""),"lead",""),"head",""),"chef",""),"pasb",""),"mcat",""),"magcs",""),"qaqc",""),"ccic",""),"cic",""),"csm",""),"ops",""),"pic",""),"self",""),"qa",""),"qc",""),"by",""),"sr",""))</f>
        <v>0</v>
      </c>
      <c r="BS2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297,"supervisor",""),"inspector",""),"controller",""),"executive",""),"catering",""),"manager",""),"officer",""),"caterer",""),"station",""),"captain",""),"verified",""),"verifier",""),"checked",""),"senior",""),"leader",""),"cabin",""),"staff",""),"crew",""),"team",""),"duty",""),"lead",""),"head",""),"chef",""),"pasb",""),"mcat",""),"magcs",""),"qaqc",""),"ccic",""),"cic",""),"csm",""),"ops",""),"pic",""),"self",""),"qa",""),"qc",""),"by",""),"sr",""))</f>
        <v>0</v>
      </c>
      <c r="BT297" s="61"/>
      <c r="BU297" s="61"/>
      <c r="BV297" s="61" t="n">
        <f aca="false">0</f>
        <v>0</v>
      </c>
      <c r="BW297" s="61"/>
      <c r="BX297" s="61"/>
      <c r="BY297" s="62" t="n">
        <f aca="false">Q297-T12EarlyH/24</f>
        <v>46305.2534722222</v>
      </c>
      <c r="BZ297" s="61" t="n">
        <f aca="false">IFERROR(IF(IF(TRIM(S297)="Link / file path",AND(LEN(TRIM(Z297))&gt;=5,SUMPRODUCT(--ISNUMBER(SEARCH({"http","www.","\\",":\",".pdf",".jpg",".jpeg",".png",".heic",".xls",".doc",".msg",".eml",".ppt",".txt",".zip"},Z297)))&gt;0),AND(ISERROR(FIND(" ",TRIM(Z297))),NOT(OR(LOWER(TRIM(Z297))=LOWER(Flights!$F$13),AND(LEFT(LOWER(TRIM(Z297)),2)="mh",(LEN(BN297)-LEN(SUBSTITUTE(BN297,"a","")))&lt;=2))),NOT(ISNUMBER(MATCH(LEFT(BN297,255),{"0000a","000a","00a","0000aa","000aa","00.00.0000","00/00/0000","00-00-0000","0000-00-00","00.00.00","00/00/00","00-00-00","0.00.0000","0/00/0000","0-00-0000"},0))),OR(AND((LEN(BN297)-LEN(SUBSTITUTE(BN297,"a","")))&gt;=1,(LEN(BN297)-LEN(SUBSTITUTE(BN297,"0","")))&gt;=2,SUMPRODUCT(--ISNUMBER(SEARCH({"a0","a-0","a_0","a/0","a.0","a#0","0a","0-a","0_a","0/a"},BN297)))&gt;0),AND((LEN(BN297)-LEN(SUBSTITUTE(BN297,"a","")))=0,(LEN(BN297)-LEN(SUBSTITUTE(BN297,"0","")))&gt;=5)))),1,0),0)</f>
        <v>0</v>
      </c>
    </row>
    <row r="298" customFormat="false" ht="78.75" hidden="false" customHeight="true" outlineLevel="0" collapsed="false">
      <c r="A298" s="57" t="s">
        <v>873</v>
      </c>
      <c r="B298" s="57" t="s">
        <v>246</v>
      </c>
      <c r="C298" s="57" t="str">
        <f aca="false">Flights!$F$13</f>
        <v>MH0753</v>
      </c>
      <c r="D298" s="58" t="n">
        <f aca="false">Flights!$D$13</f>
        <v>46306</v>
      </c>
      <c r="E298" s="57" t="str">
        <f aca="false">Flights!$G$13&amp;"-"&amp;Flights!$H$13</f>
        <v>HAN-KUL</v>
      </c>
      <c r="F298" s="57" t="str">
        <f aca="false">Flights!$K$13</f>
        <v>BC</v>
      </c>
      <c r="G298" s="57" t="s">
        <v>420</v>
      </c>
      <c r="H298" s="57" t="s">
        <v>378</v>
      </c>
      <c r="I298" s="57" t="s">
        <v>428</v>
      </c>
      <c r="J298" s="57" t="s">
        <v>435</v>
      </c>
      <c r="K298" s="67" t="s">
        <v>491</v>
      </c>
      <c r="L298" s="67" t="s">
        <v>422</v>
      </c>
      <c r="M298" s="67"/>
      <c r="N298" s="67" t="s">
        <v>383</v>
      </c>
      <c r="O298" s="67" t="s">
        <v>423</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60"/>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open",IF(AND(NOT(OR(LEN(AZ298)&lt;15,ISNUMBER(MATCH(AZ298,L_Placeholder,0)))),BK298=0,NOT(OR(LEN(AU298)&lt;2,ISNUMBER(MATCH(AU298,L_Placeholder,0)))),NOT(OR(LEN(AX298)&lt;2,ISNUMBER(MATCH(AX298,L_Placeholder,0)))),TRIM(AE298)&lt;&gt;TRIM(T298)),"N/A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missing",IF(OR(OR(LEN(AU298)&lt;2,ISNUMBER(MATCH(AU298,L_Placeholder,0))),BR298&lt;3),"INVALID – PIC missing or not a named person (a role such as QA / CSM is not a name)",IF(OR(LEN(AV298)&lt;2,ISNUMBER(MATCH(AV298,L_Placeholder,0))),"INVALID – result / assessment missing",IF(OR(OR(LEN(AW298)&lt;3,ISNUMBER(MATCH(AW298,L_Placeholder,0))),SUMPRODUCT(--ISNUMBER(SEARCH(" "&amp;L_EvidencePhrase&amp;" ",BD298)))&gt;0,BI298=1),"INVALID – evidence missing, placeholder or not yet on file",IF(ISNA(MATCH(TRIM(S298),L_EvidenceType,0)),"INVALID – choose the evidence type from the list (column S)",IF(BL298=0,"INVALID – evidence ID must be the record's ID only (e.g. SF-2210, IMG_2231, 1045521), or a link / path for links",IF(OR(OR(LEN(AX298)&lt;2,ISNUMBER(MATCH(AX298,L_Placeholder,0))),BS298&lt;3),"INVALID – verifier missing or not a named person (a role such as QA / CSM is not a name)",IF(OR(AX298=AU298,AND(LEN(AU298)&gt;=4,ISNUMBER(SEARCH(AU298,AX298))),AND(LEN(AX298)&gt;=4,ISNUMBER(SEARCH(AX298,AU298)))),"INVALID – verifier must be a different, named person (not the PIC or a role)",IF(BH298=1,"INVALID – result not yet available (awaiting / TBC)",IF(BV298=1,"INVALID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future",IF(AND(ISNUMBER(BY298),AG298&lt;BY298),IF(H298="Physical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t="n">
        <f aca="false">IF(ISNA(MATCH(TRIM(S298),L_EvidenceType,0)),0,BZ298)</f>
        <v>0</v>
      </c>
      <c r="BM298" s="61" t="str">
        <f aca="false">SUBSTITUTE(SUBSTITUTE(SUBSTITUTE(SUBSTITUTE(SUBSTITUTE(SUBSTITUTE(SUBSTITUTE(SUBSTITUTE(SUBSTITUTE(LOWER(Z298&amp;""),"1","0"),"2","0"),"3","0"),"4","0"),"5","0"),"6","0"),"7","0"),"8","0"),"9","0")</f>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298,"jan",""),"feb",""),"mar",""),"apr",""),"may",""),"jun",""),"jul",""),"aug",""),"sep",""),"oct",""),"nov",""),"dec",""),"hrs",""),"hr",""),"lt",""),"utc",""),"am",""),"pm",""),"rev",""),"ver",""),"b","a"),"c","a"),"d","a"),"e","a"),"f","a"),"g","a"),"h","a"),"i","a"),"j","a"),"k","a"),"l","a"),"m","a"),"n","a"),"o","a"),"p","a"),"q","a"),"r","a"),"s","a"),"t","a"),"u","a"),"v","a"),"w","a"),"x","a"),"y","a"),"z","a")</f>
        <v/>
      </c>
      <c r="BO298" s="61" t="str">
        <f aca="false">SUBSTITUTE(SUBSTITUTE(SUBSTITUTE(SUBSTITUTE(SUBSTITUTE(SUBSTITUTE(SUBSTITUTE(SUBSTITUTE(SUBSTITUTE(LOWER(W298&amp;""),"1","0"),"2","0"),"3","0"),"4","0"),"5","0"),"6","0"),"7","0"),"8","0"),"9","0")</f>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c>
      <c r="BQ298" s="61" t="n">
        <f aca="false">IFERROR(IF(AND(ISERROR(SEARCH(" mh"," "&amp;LOWER(W298))),ISNA(MATCH(LEFT(TRIM(BP298),255),{"0000a","000a","00a","0000aa","000aa","00.00.0000","00/00/0000","00-00-0000","0000-00-00","00.00.00","00/00/00","00-00-00","0.00.0000","0/00/0000","0-00-0000"},0)),OR(SUMPRODUCT(--ISNUMBER(SEARCH({"a0","a-0","a_0","a/0","a.0","a#0","0a","0-a","0_a","0/a"},BP298)))&gt;0,ISNUMBER(SEARCH("000000",BP298)))),1,0),0)</f>
        <v>0</v>
      </c>
      <c r="BR2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298,"supervisor",""),"inspector",""),"controller",""),"executive",""),"catering",""),"manager",""),"officer",""),"caterer",""),"station",""),"captain",""),"verified",""),"verifier",""),"checked",""),"senior",""),"leader",""),"cabin",""),"staff",""),"crew",""),"team",""),"duty",""),"lead",""),"head",""),"chef",""),"pasb",""),"mcat",""),"magcs",""),"qaqc",""),"ccic",""),"cic",""),"csm",""),"ops",""),"pic",""),"self",""),"qa",""),"qc",""),"by",""),"sr",""))</f>
        <v>0</v>
      </c>
      <c r="BS2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298,"supervisor",""),"inspector",""),"controller",""),"executive",""),"catering",""),"manager",""),"officer",""),"caterer",""),"station",""),"captain",""),"verified",""),"verifier",""),"checked",""),"senior",""),"leader",""),"cabin",""),"staff",""),"crew",""),"team",""),"duty",""),"lead",""),"head",""),"chef",""),"pasb",""),"mcat",""),"magcs",""),"qaqc",""),"ccic",""),"cic",""),"csm",""),"ops",""),"pic",""),"self",""),"qa",""),"qc",""),"by",""),"sr",""))</f>
        <v>0</v>
      </c>
      <c r="BT298" s="61"/>
      <c r="BU298" s="61"/>
      <c r="BV298" s="61" t="n">
        <f aca="false">0</f>
        <v>0</v>
      </c>
      <c r="BW298" s="61"/>
      <c r="BX298" s="61"/>
      <c r="BY298" s="62" t="n">
        <f aca="false">Q298-T12EarlyH/24</f>
        <v>46305.2534722222</v>
      </c>
      <c r="BZ298" s="61" t="n">
        <f aca="false">IFERROR(IF(IF(TRIM(S298)="Link / file path",AND(LEN(TRIM(Z298))&gt;=5,SUMPRODUCT(--ISNUMBER(SEARCH({"http","www.","\\",":\",".pdf",".jpg",".jpeg",".png",".heic",".xls",".doc",".msg",".eml",".ppt",".txt",".zip"},Z298)))&gt;0),AND(ISERROR(FIND(" ",TRIM(Z298))),NOT(OR(LOWER(TRIM(Z298))=LOWER(Flights!$F$13),AND(LEFT(LOWER(TRIM(Z298)),2)="mh",(LEN(BN298)-LEN(SUBSTITUTE(BN298,"a","")))&lt;=2))),NOT(ISNUMBER(MATCH(LEFT(BN298,255),{"0000a","000a","00a","0000aa","000aa","00.00.0000","00/00/0000","00-00-0000","0000-00-00","00.00.00","00/00/00","00-00-00","0.00.0000","0/00/0000","0-00-0000"},0))),OR(AND((LEN(BN298)-LEN(SUBSTITUTE(BN298,"a","")))&gt;=1,(LEN(BN298)-LEN(SUBSTITUTE(BN298,"0","")))&gt;=2,SUMPRODUCT(--ISNUMBER(SEARCH({"a0","a-0","a_0","a/0","a.0","a#0","0a","0-a","0_a","0/a"},BN298)))&gt;0),AND((LEN(BN298)-LEN(SUBSTITUTE(BN298,"a","")))=0,(LEN(BN298)-LEN(SUBSTITUTE(BN298,"0","")))&gt;=5)))),1,0),0)</f>
        <v>0</v>
      </c>
    </row>
    <row r="299" customFormat="false" ht="39.75" hidden="false" customHeight="true" outlineLevel="0" collapsed="false">
      <c r="A299" s="57" t="s">
        <v>874</v>
      </c>
      <c r="B299" s="57" t="s">
        <v>246</v>
      </c>
      <c r="C299" s="57" t="str">
        <f aca="false">Flights!$F$13</f>
        <v>MH0753</v>
      </c>
      <c r="D299" s="58" t="n">
        <f aca="false">Flights!$D$13</f>
        <v>46306</v>
      </c>
      <c r="E299" s="57" t="str">
        <f aca="false">Flights!$G$13&amp;"-"&amp;Flights!$H$13</f>
        <v>HAN-KUL</v>
      </c>
      <c r="F299" s="57" t="str">
        <f aca="false">Flights!$K$13</f>
        <v>BC</v>
      </c>
      <c r="G299" s="57" t="s">
        <v>420</v>
      </c>
      <c r="H299" s="57" t="s">
        <v>378</v>
      </c>
      <c r="I299" s="57" t="s">
        <v>428</v>
      </c>
      <c r="J299" s="57" t="s">
        <v>438</v>
      </c>
      <c r="K299" s="67"/>
      <c r="L299" s="67" t="s">
        <v>422</v>
      </c>
      <c r="M299" s="67"/>
      <c r="N299" s="67" t="s">
        <v>383</v>
      </c>
      <c r="O299" s="67" t="s">
        <v>423</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60"/>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open",IF(AND(NOT(OR(LEN(AZ299)&lt;15,ISNUMBER(MATCH(AZ299,L_Placeholder,0)))),BK299=0,NOT(OR(LEN(AU299)&lt;2,ISNUMBER(MATCH(AU299,L_Placeholder,0)))),NOT(OR(LEN(AX299)&lt;2,ISNUMBER(MATCH(AX299,L_Placeholder,0)))),TRIM(AE299)&lt;&gt;TRIM(T299)),"N/A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missing",IF(OR(OR(LEN(AU299)&lt;2,ISNUMBER(MATCH(AU299,L_Placeholder,0))),BR299&lt;3),"INVALID – PIC missing or not a named person (a role such as QA / CSM is not a name)",IF(OR(LEN(AV299)&lt;2,ISNUMBER(MATCH(AV299,L_Placeholder,0))),"INVALID – result / assessment missing",IF(OR(OR(LEN(AW299)&lt;3,ISNUMBER(MATCH(AW299,L_Placeholder,0))),SUMPRODUCT(--ISNUMBER(SEARCH(" "&amp;L_EvidencePhrase&amp;" ",BD299)))&gt;0,BI299=1),"INVALID – evidence missing, placeholder or not yet on file",IF(ISNA(MATCH(TRIM(S299),L_EvidenceType,0)),"INVALID – choose the evidence type from the list (column S)",IF(BL299=0,"INVALID – evidence ID must be the record's ID only (e.g. SF-2210, IMG_2231, 1045521), or a link / path for links",IF(OR(OR(LEN(AX299)&lt;2,ISNUMBER(MATCH(AX299,L_Placeholder,0))),BS299&lt;3),"INVALID – verifier missing or not a named person (a role such as QA / CSM is not a name)",IF(OR(AX299=AU299,AND(LEN(AU299)&gt;=4,ISNUMBER(SEARCH(AU299,AX299))),AND(LEN(AX299)&gt;=4,ISNUMBER(SEARCH(AX299,AU299)))),"INVALID – verifier must be a different, named person (not the PIC or a role)",IF(BH299=1,"INVALID – result not yet available (awaiting / TBC)",IF(BV299=1,"INVALID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future",IF(AND(ISNUMBER(BY299),AG299&lt;BY299),IF(H299="Physical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t="n">
        <f aca="false">IF(ISNA(MATCH(TRIM(S299),L_EvidenceType,0)),0,BZ299)</f>
        <v>0</v>
      </c>
      <c r="BM299" s="61" t="str">
        <f aca="false">SUBSTITUTE(SUBSTITUTE(SUBSTITUTE(SUBSTITUTE(SUBSTITUTE(SUBSTITUTE(SUBSTITUTE(SUBSTITUTE(SUBSTITUTE(LOWER(Z299&amp;""),"1","0"),"2","0"),"3","0"),"4","0"),"5","0"),"6","0"),"7","0"),"8","0"),"9","0")</f>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299,"jan",""),"feb",""),"mar",""),"apr",""),"may",""),"jun",""),"jul",""),"aug",""),"sep",""),"oct",""),"nov",""),"dec",""),"hrs",""),"hr",""),"lt",""),"utc",""),"am",""),"pm",""),"rev",""),"ver",""),"b","a"),"c","a"),"d","a"),"e","a"),"f","a"),"g","a"),"h","a"),"i","a"),"j","a"),"k","a"),"l","a"),"m","a"),"n","a"),"o","a"),"p","a"),"q","a"),"r","a"),"s","a"),"t","a"),"u","a"),"v","a"),"w","a"),"x","a"),"y","a"),"z","a")</f>
        <v/>
      </c>
      <c r="BO299" s="61" t="str">
        <f aca="false">SUBSTITUTE(SUBSTITUTE(SUBSTITUTE(SUBSTITUTE(SUBSTITUTE(SUBSTITUTE(SUBSTITUTE(SUBSTITUTE(SUBSTITUTE(LOWER(W299&amp;""),"1","0"),"2","0"),"3","0"),"4","0"),"5","0"),"6","0"),"7","0"),"8","0"),"9","0")</f>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c>
      <c r="BQ299" s="61" t="n">
        <f aca="false">IFERROR(IF(AND(ISERROR(SEARCH(" mh"," "&amp;LOWER(W299))),ISNA(MATCH(LEFT(TRIM(BP299),255),{"0000a","000a","00a","0000aa","000aa","00.00.0000","00/00/0000","00-00-0000","0000-00-00","00.00.00","00/00/00","00-00-00","0.00.0000","0/00/0000","0-00-0000"},0)),OR(SUMPRODUCT(--ISNUMBER(SEARCH({"a0","a-0","a_0","a/0","a.0","a#0","0a","0-a","0_a","0/a"},BP299)))&gt;0,ISNUMBER(SEARCH("000000",BP299)))),1,0),0)</f>
        <v>0</v>
      </c>
      <c r="BR2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299,"supervisor",""),"inspector",""),"controller",""),"executive",""),"catering",""),"manager",""),"officer",""),"caterer",""),"station",""),"captain",""),"verified",""),"verifier",""),"checked",""),"senior",""),"leader",""),"cabin",""),"staff",""),"crew",""),"team",""),"duty",""),"lead",""),"head",""),"chef",""),"pasb",""),"mcat",""),"magcs",""),"qaqc",""),"ccic",""),"cic",""),"csm",""),"ops",""),"pic",""),"self",""),"qa",""),"qc",""),"by",""),"sr",""))</f>
        <v>0</v>
      </c>
      <c r="BS2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299,"supervisor",""),"inspector",""),"controller",""),"executive",""),"catering",""),"manager",""),"officer",""),"caterer",""),"station",""),"captain",""),"verified",""),"verifier",""),"checked",""),"senior",""),"leader",""),"cabin",""),"staff",""),"crew",""),"team",""),"duty",""),"lead",""),"head",""),"chef",""),"pasb",""),"mcat",""),"magcs",""),"qaqc",""),"ccic",""),"cic",""),"csm",""),"ops",""),"pic",""),"self",""),"qa",""),"qc",""),"by",""),"sr",""))</f>
        <v>0</v>
      </c>
      <c r="BT299" s="61"/>
      <c r="BU299" s="61"/>
      <c r="BV299" s="61" t="n">
        <f aca="false">0</f>
        <v>0</v>
      </c>
      <c r="BW299" s="61"/>
      <c r="BX299" s="61"/>
      <c r="BY299" s="62" t="n">
        <f aca="false">Q299-T12EarlyH/24</f>
        <v>46305.2534722222</v>
      </c>
      <c r="BZ299" s="61" t="n">
        <f aca="false">IFERROR(IF(IF(TRIM(S299)="Link / file path",AND(LEN(TRIM(Z299))&gt;=5,SUMPRODUCT(--ISNUMBER(SEARCH({"http","www.","\\",":\",".pdf",".jpg",".jpeg",".png",".heic",".xls",".doc",".msg",".eml",".ppt",".txt",".zip"},Z299)))&gt;0),AND(ISERROR(FIND(" ",TRIM(Z299))),NOT(OR(LOWER(TRIM(Z299))=LOWER(Flights!$F$13),AND(LEFT(LOWER(TRIM(Z299)),2)="mh",(LEN(BN299)-LEN(SUBSTITUTE(BN299,"a","")))&lt;=2))),NOT(ISNUMBER(MATCH(LEFT(BN299,255),{"0000a","000a","00a","0000aa","000aa","00.00.0000","00/00/0000","00-00-0000","0000-00-00","00.00.00","00/00/00","00-00-00","0.00.0000","0/00/0000","0-00-0000"},0))),OR(AND((LEN(BN299)-LEN(SUBSTITUTE(BN299,"a","")))&gt;=1,(LEN(BN299)-LEN(SUBSTITUTE(BN299,"0","")))&gt;=2,SUMPRODUCT(--ISNUMBER(SEARCH({"a0","a-0","a_0","a/0","a.0","a#0","0a","0-a","0_a","0/a"},BN299)))&gt;0),AND((LEN(BN299)-LEN(SUBSTITUTE(BN299,"a","")))=0,(LEN(BN299)-LEN(SUBSTITUTE(BN299,"0","")))&gt;=5)))),1,0),0)</f>
        <v>0</v>
      </c>
    </row>
    <row r="300" customFormat="false" ht="66" hidden="false" customHeight="true" outlineLevel="0" collapsed="false">
      <c r="A300" s="57" t="s">
        <v>875</v>
      </c>
      <c r="B300" s="57" t="s">
        <v>246</v>
      </c>
      <c r="C300" s="57" t="str">
        <f aca="false">Flights!$F$13</f>
        <v>MH0753</v>
      </c>
      <c r="D300" s="58" t="n">
        <f aca="false">Flights!$D$13</f>
        <v>46306</v>
      </c>
      <c r="E300" s="57" t="str">
        <f aca="false">Flights!$G$13&amp;"-"&amp;Flights!$H$13</f>
        <v>HAN-KUL</v>
      </c>
      <c r="F300" s="57" t="str">
        <f aca="false">Flights!$K$13</f>
        <v>BC</v>
      </c>
      <c r="G300" s="57" t="s">
        <v>420</v>
      </c>
      <c r="H300" s="57" t="s">
        <v>378</v>
      </c>
      <c r="I300" s="57" t="s">
        <v>440</v>
      </c>
      <c r="J300" s="57" t="s">
        <v>494</v>
      </c>
      <c r="K300" s="67" t="s">
        <v>495</v>
      </c>
      <c r="L300" s="67" t="s">
        <v>876</v>
      </c>
      <c r="M300" s="67" t="s">
        <v>451</v>
      </c>
      <c r="N300" s="67" t="s">
        <v>383</v>
      </c>
      <c r="O300" s="67" t="s">
        <v>877</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60"/>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open",IF(AND(NOT(OR(LEN(AZ300)&lt;15,ISNUMBER(MATCH(AZ300,L_Placeholder,0)))),BK300=0,NOT(OR(LEN(AU300)&lt;2,ISNUMBER(MATCH(AU300,L_Placeholder,0)))),NOT(OR(LEN(AX300)&lt;2,ISNUMBER(MATCH(AX300,L_Placeholder,0)))),TRIM(AE300)&lt;&gt;TRIM(T300)),"N/A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missing",IF(OR(OR(LEN(AU300)&lt;2,ISNUMBER(MATCH(AU300,L_Placeholder,0))),BR300&lt;3),"INVALID – PIC missing or not a named person (a role such as QA / CSM is not a name)",IF(OR(LEN(AV300)&lt;2,ISNUMBER(MATCH(AV300,L_Placeholder,0))),"INVALID – result / assessment missing",IF(OR(OR(LEN(AW300)&lt;3,ISNUMBER(MATCH(AW300,L_Placeholder,0))),SUMPRODUCT(--ISNUMBER(SEARCH(" "&amp;L_EvidencePhrase&amp;" ",BD300)))&gt;0,BI300=1),"INVALID – evidence missing, placeholder or not yet on file",IF(ISNA(MATCH(TRIM(S300),L_EvidenceType,0)),"INVALID – choose the evidence type from the list (column S)",IF(BL300=0,"INVALID – evidence ID must be the record's ID only (e.g. SF-2210, IMG_2231, 1045521), or a link / path for links",IF(OR(OR(LEN(AX300)&lt;2,ISNUMBER(MATCH(AX300,L_Placeholder,0))),BS300&lt;3),"INVALID – verifier missing or not a named person (a role such as QA / CSM is not a name)",IF(OR(AX300=AU300,AND(LEN(AU300)&gt;=4,ISNUMBER(SEARCH(AU300,AX300))),AND(LEN(AX300)&gt;=4,ISNUMBER(SEARCH(AX300,AU300)))),"INVALID – verifier must be a different, named person (not the PIC or a role)",IF(BH300=1,"INVALID – result not yet available (awaiting / TBC)",IF(BV300=1,"INVALID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future",IF(AND(ISNUMBER(BY300),AG300&lt;BY300),IF(H300="Physical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t="n">
        <f aca="false">IF(ISNA(MATCH(TRIM(S300),L_EvidenceType,0)),0,BZ300)</f>
        <v>0</v>
      </c>
      <c r="BM300" s="61" t="str">
        <f aca="false">SUBSTITUTE(SUBSTITUTE(SUBSTITUTE(SUBSTITUTE(SUBSTITUTE(SUBSTITUTE(SUBSTITUTE(SUBSTITUTE(SUBSTITUTE(LOWER(Z300&amp;""),"1","0"),"2","0"),"3","0"),"4","0"),"5","0"),"6","0"),"7","0"),"8","0"),"9","0")</f>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300,"jan",""),"feb",""),"mar",""),"apr",""),"may",""),"jun",""),"jul",""),"aug",""),"sep",""),"oct",""),"nov",""),"dec",""),"hrs",""),"hr",""),"lt",""),"utc",""),"am",""),"pm",""),"rev",""),"ver",""),"b","a"),"c","a"),"d","a"),"e","a"),"f","a"),"g","a"),"h","a"),"i","a"),"j","a"),"k","a"),"l","a"),"m","a"),"n","a"),"o","a"),"p","a"),"q","a"),"r","a"),"s","a"),"t","a"),"u","a"),"v","a"),"w","a"),"x","a"),"y","a"),"z","a")</f>
        <v/>
      </c>
      <c r="BO300" s="61" t="str">
        <f aca="false">SUBSTITUTE(SUBSTITUTE(SUBSTITUTE(SUBSTITUTE(SUBSTITUTE(SUBSTITUTE(SUBSTITUTE(SUBSTITUTE(SUBSTITUTE(LOWER(W300&amp;""),"1","0"),"2","0"),"3","0"),"4","0"),"5","0"),"6","0"),"7","0"),"8","0"),"9","0")</f>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c>
      <c r="BQ300" s="61" t="n">
        <f aca="false">IFERROR(IF(AND(ISERROR(SEARCH(" mh"," "&amp;LOWER(W300))),ISNA(MATCH(LEFT(TRIM(BP300),255),{"0000a","000a","00a","0000aa","000aa","00.00.0000","00/00/0000","00-00-0000","0000-00-00","00.00.00","00/00/00","00-00-00","0.00.0000","0/00/0000","0-00-0000"},0)),OR(SUMPRODUCT(--ISNUMBER(SEARCH({"a0","a-0","a_0","a/0","a.0","a#0","0a","0-a","0_a","0/a"},BP300)))&gt;0,ISNUMBER(SEARCH("000000",BP300)))),1,0),0)</f>
        <v>0</v>
      </c>
      <c r="BR3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300,"supervisor",""),"inspector",""),"controller",""),"executive",""),"catering",""),"manager",""),"officer",""),"caterer",""),"station",""),"captain",""),"verified",""),"verifier",""),"checked",""),"senior",""),"leader",""),"cabin",""),"staff",""),"crew",""),"team",""),"duty",""),"lead",""),"head",""),"chef",""),"pasb",""),"mcat",""),"magcs",""),"qaqc",""),"ccic",""),"cic",""),"csm",""),"ops",""),"pic",""),"self",""),"qa",""),"qc",""),"by",""),"sr",""))</f>
        <v>0</v>
      </c>
      <c r="BS3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300,"supervisor",""),"inspector",""),"controller",""),"executive",""),"catering",""),"manager",""),"officer",""),"caterer",""),"station",""),"captain",""),"verified",""),"verifier",""),"checked",""),"senior",""),"leader",""),"cabin",""),"staff",""),"crew",""),"team",""),"duty",""),"lead",""),"head",""),"chef",""),"pasb",""),"mcat",""),"magcs",""),"qaqc",""),"ccic",""),"cic",""),"csm",""),"ops",""),"pic",""),"self",""),"qa",""),"qc",""),"by",""),"sr",""))</f>
        <v>0</v>
      </c>
      <c r="BT300" s="61"/>
      <c r="BU300" s="61"/>
      <c r="BV300" s="61" t="n">
        <f aca="false">0</f>
        <v>0</v>
      </c>
      <c r="BW300" s="61"/>
      <c r="BX300" s="61"/>
      <c r="BY300" s="62" t="n">
        <f aca="false">Q300-T12EarlyH/24</f>
        <v>46305.2534722222</v>
      </c>
      <c r="BZ300" s="61" t="n">
        <f aca="false">IFERROR(IF(IF(TRIM(S300)="Link / file path",AND(LEN(TRIM(Z300))&gt;=5,SUMPRODUCT(--ISNUMBER(SEARCH({"http","www.","\\",":\",".pdf",".jpg",".jpeg",".png",".heic",".xls",".doc",".msg",".eml",".ppt",".txt",".zip"},Z300)))&gt;0),AND(ISERROR(FIND(" ",TRIM(Z300))),NOT(OR(LOWER(TRIM(Z300))=LOWER(Flights!$F$13),AND(LEFT(LOWER(TRIM(Z300)),2)="mh",(LEN(BN300)-LEN(SUBSTITUTE(BN300,"a","")))&lt;=2))),NOT(ISNUMBER(MATCH(LEFT(BN300,255),{"0000a","000a","00a","0000aa","000aa","00.00.0000","00/00/0000","00-00-0000","0000-00-00","00.00.00","00/00/00","00-00-00","0.00.0000","0/00/0000","0-00-0000"},0))),OR(AND((LEN(BN300)-LEN(SUBSTITUTE(BN300,"a","")))&gt;=1,(LEN(BN300)-LEN(SUBSTITUTE(BN300,"0","")))&gt;=2,SUMPRODUCT(--ISNUMBER(SEARCH({"a0","a-0","a_0","a/0","a.0","a#0","0a","0-a","0_a","0/a"},BN300)))&gt;0),AND((LEN(BN300)-LEN(SUBSTITUTE(BN300,"a","")))=0,(LEN(BN300)-LEN(SUBSTITUTE(BN300,"0","")))&gt;=5)))),1,0),0)</f>
        <v>0</v>
      </c>
    </row>
    <row r="301" customFormat="false" ht="41.25" hidden="false" customHeight="true" outlineLevel="0" collapsed="false">
      <c r="A301" s="57" t="s">
        <v>878</v>
      </c>
      <c r="B301" s="57" t="s">
        <v>246</v>
      </c>
      <c r="C301" s="57" t="str">
        <f aca="false">Flights!$F$13</f>
        <v>MH0753</v>
      </c>
      <c r="D301" s="58" t="n">
        <f aca="false">Flights!$D$13</f>
        <v>46306</v>
      </c>
      <c r="E301" s="57" t="str">
        <f aca="false">Flights!$G$13&amp;"-"&amp;Flights!$H$13</f>
        <v>HAN-KUL</v>
      </c>
      <c r="F301" s="57" t="str">
        <f aca="false">Flights!$K$13</f>
        <v>BC</v>
      </c>
      <c r="G301" s="57" t="s">
        <v>420</v>
      </c>
      <c r="H301" s="57" t="s">
        <v>378</v>
      </c>
      <c r="I301" s="57" t="s">
        <v>499</v>
      </c>
      <c r="J301" s="57" t="s">
        <v>500</v>
      </c>
      <c r="K301" s="67" t="s">
        <v>501</v>
      </c>
      <c r="L301" s="67" t="s">
        <v>879</v>
      </c>
      <c r="M301" s="67" t="s">
        <v>451</v>
      </c>
      <c r="N301" s="67" t="s">
        <v>383</v>
      </c>
      <c r="O301" s="67" t="s">
        <v>880</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60"/>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open",IF(AND(NOT(OR(LEN(AZ301)&lt;15,ISNUMBER(MATCH(AZ301,L_Placeholder,0)))),BK301=0,NOT(OR(LEN(AU301)&lt;2,ISNUMBER(MATCH(AU301,L_Placeholder,0)))),NOT(OR(LEN(AX301)&lt;2,ISNUMBER(MATCH(AX301,L_Placeholder,0)))),TRIM(AE301)&lt;&gt;TRIM(T301)),"N/A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missing",IF(OR(OR(LEN(AU301)&lt;2,ISNUMBER(MATCH(AU301,L_Placeholder,0))),BR301&lt;3),"INVALID – PIC missing or not a named person (a role such as QA / CSM is not a name)",IF(OR(LEN(AV301)&lt;2,ISNUMBER(MATCH(AV301,L_Placeholder,0))),"INVALID – result / assessment missing",IF(OR(OR(LEN(AW301)&lt;3,ISNUMBER(MATCH(AW301,L_Placeholder,0))),SUMPRODUCT(--ISNUMBER(SEARCH(" "&amp;L_EvidencePhrase&amp;" ",BD301)))&gt;0,BI301=1),"INVALID – evidence missing, placeholder or not yet on file",IF(ISNA(MATCH(TRIM(S301),L_EvidenceType,0)),"INVALID – choose the evidence type from the list (column S)",IF(BL301=0,"INVALID – evidence ID must be the record's ID only (e.g. SF-2210, IMG_2231, 1045521), or a link / path for links",IF(OR(OR(LEN(AX301)&lt;2,ISNUMBER(MATCH(AX301,L_Placeholder,0))),BS301&lt;3),"INVALID – verifier missing or not a named person (a role such as QA / CSM is not a name)",IF(OR(AX301=AU301,AND(LEN(AU301)&gt;=4,ISNUMBER(SEARCH(AU301,AX301))),AND(LEN(AX301)&gt;=4,ISNUMBER(SEARCH(AX301,AU301)))),"INVALID – verifier must be a different, named person (not the PIC or a role)",IF(BH301=1,"INVALID – result not yet available (awaiting / TBC)",IF(BV301=1,"INVALID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future",IF(AND(ISNUMBER(BY301),AG301&lt;BY301),IF(H301="Physical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t="n">
        <f aca="false">IF(ISNA(MATCH(TRIM(S301),L_EvidenceType,0)),0,BZ301)</f>
        <v>0</v>
      </c>
      <c r="BM301" s="61" t="str">
        <f aca="false">SUBSTITUTE(SUBSTITUTE(SUBSTITUTE(SUBSTITUTE(SUBSTITUTE(SUBSTITUTE(SUBSTITUTE(SUBSTITUTE(SUBSTITUTE(LOWER(Z301&amp;""),"1","0"),"2","0"),"3","0"),"4","0"),"5","0"),"6","0"),"7","0"),"8","0"),"9","0")</f>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301,"jan",""),"feb",""),"mar",""),"apr",""),"may",""),"jun",""),"jul",""),"aug",""),"sep",""),"oct",""),"nov",""),"dec",""),"hrs",""),"hr",""),"lt",""),"utc",""),"am",""),"pm",""),"rev",""),"ver",""),"b","a"),"c","a"),"d","a"),"e","a"),"f","a"),"g","a"),"h","a"),"i","a"),"j","a"),"k","a"),"l","a"),"m","a"),"n","a"),"o","a"),"p","a"),"q","a"),"r","a"),"s","a"),"t","a"),"u","a"),"v","a"),"w","a"),"x","a"),"y","a"),"z","a")</f>
        <v/>
      </c>
      <c r="BO301" s="61" t="str">
        <f aca="false">SUBSTITUTE(SUBSTITUTE(SUBSTITUTE(SUBSTITUTE(SUBSTITUTE(SUBSTITUTE(SUBSTITUTE(SUBSTITUTE(SUBSTITUTE(LOWER(W301&amp;""),"1","0"),"2","0"),"3","0"),"4","0"),"5","0"),"6","0"),"7","0"),"8","0"),"9","0")</f>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c>
      <c r="BQ301" s="61" t="n">
        <f aca="false">IFERROR(IF(AND(ISERROR(SEARCH(" mh"," "&amp;LOWER(W301))),ISNA(MATCH(LEFT(TRIM(BP301),255),{"0000a","000a","00a","0000aa","000aa","00.00.0000","00/00/0000","00-00-0000","0000-00-00","00.00.00","00/00/00","00-00-00","0.00.0000","0/00/0000","0-00-0000"},0)),OR(SUMPRODUCT(--ISNUMBER(SEARCH({"a0","a-0","a_0","a/0","a.0","a#0","0a","0-a","0_a","0/a"},BP301)))&gt;0,ISNUMBER(SEARCH("000000",BP301)))),1,0),0)</f>
        <v>0</v>
      </c>
      <c r="BR3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301,"supervisor",""),"inspector",""),"controller",""),"executive",""),"catering",""),"manager",""),"officer",""),"caterer",""),"station",""),"captain",""),"verified",""),"verifier",""),"checked",""),"senior",""),"leader",""),"cabin",""),"staff",""),"crew",""),"team",""),"duty",""),"lead",""),"head",""),"chef",""),"pasb",""),"mcat",""),"magcs",""),"qaqc",""),"ccic",""),"cic",""),"csm",""),"ops",""),"pic",""),"self",""),"qa",""),"qc",""),"by",""),"sr",""))</f>
        <v>0</v>
      </c>
      <c r="BS3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301,"supervisor",""),"inspector",""),"controller",""),"executive",""),"catering",""),"manager",""),"officer",""),"caterer",""),"station",""),"captain",""),"verified",""),"verifier",""),"checked",""),"senior",""),"leader",""),"cabin",""),"staff",""),"crew",""),"team",""),"duty",""),"lead",""),"head",""),"chef",""),"pasb",""),"mcat",""),"magcs",""),"qaqc",""),"ccic",""),"cic",""),"csm",""),"ops",""),"pic",""),"self",""),"qa",""),"qc",""),"by",""),"sr",""))</f>
        <v>0</v>
      </c>
      <c r="BT301" s="61"/>
      <c r="BU301" s="61"/>
      <c r="BV301" s="61" t="n">
        <f aca="false">0</f>
        <v>0</v>
      </c>
      <c r="BW301" s="61"/>
      <c r="BX301" s="61"/>
      <c r="BY301" s="62" t="n">
        <f aca="false">Q301-T12EarlyH/24</f>
        <v>46305.2534722222</v>
      </c>
      <c r="BZ301" s="61" t="n">
        <f aca="false">IFERROR(IF(IF(TRIM(S301)="Link / file path",AND(LEN(TRIM(Z301))&gt;=5,SUMPRODUCT(--ISNUMBER(SEARCH({"http","www.","\\",":\",".pdf",".jpg",".jpeg",".png",".heic",".xls",".doc",".msg",".eml",".ppt",".txt",".zip"},Z301)))&gt;0),AND(ISERROR(FIND(" ",TRIM(Z301))),NOT(OR(LOWER(TRIM(Z301))=LOWER(Flights!$F$13),AND(LEFT(LOWER(TRIM(Z301)),2)="mh",(LEN(BN301)-LEN(SUBSTITUTE(BN301,"a","")))&lt;=2))),NOT(ISNUMBER(MATCH(LEFT(BN301,255),{"0000a","000a","00a","0000aa","000aa","00.00.0000","00/00/0000","00-00-0000","0000-00-00","00.00.00","00/00/00","00-00-00","0.00.0000","0/00/0000","0-00-0000"},0))),OR(AND((LEN(BN301)-LEN(SUBSTITUTE(BN301,"a","")))&gt;=1,(LEN(BN301)-LEN(SUBSTITUTE(BN301,"0","")))&gt;=2,SUMPRODUCT(--ISNUMBER(SEARCH({"a0","a-0","a_0","a/0","a.0","a#0","0a","0-a","0_a","0/a"},BN301)))&gt;0),AND((LEN(BN301)-LEN(SUBSTITUTE(BN301,"a","")))=0,(LEN(BN301)-LEN(SUBSTITUTE(BN301,"0","")))&gt;=5)))),1,0),0)</f>
        <v>0</v>
      </c>
    </row>
    <row r="302" customFormat="false" ht="41.25" hidden="false" customHeight="true" outlineLevel="0" collapsed="false">
      <c r="A302" s="57" t="s">
        <v>881</v>
      </c>
      <c r="B302" s="57" t="s">
        <v>246</v>
      </c>
      <c r="C302" s="57" t="str">
        <f aca="false">Flights!$F$13</f>
        <v>MH0753</v>
      </c>
      <c r="D302" s="58" t="n">
        <f aca="false">Flights!$D$13</f>
        <v>46306</v>
      </c>
      <c r="E302" s="57" t="str">
        <f aca="false">Flights!$G$13&amp;"-"&amp;Flights!$H$13</f>
        <v>HAN-KUL</v>
      </c>
      <c r="F302" s="57" t="str">
        <f aca="false">Flights!$K$13</f>
        <v>BC</v>
      </c>
      <c r="G302" s="57" t="s">
        <v>420</v>
      </c>
      <c r="H302" s="57" t="s">
        <v>378</v>
      </c>
      <c r="I302" s="57" t="s">
        <v>499</v>
      </c>
      <c r="J302" s="57" t="s">
        <v>505</v>
      </c>
      <c r="K302" s="67" t="s">
        <v>501</v>
      </c>
      <c r="L302" s="67" t="s">
        <v>882</v>
      </c>
      <c r="M302" s="67" t="s">
        <v>451</v>
      </c>
      <c r="N302" s="67" t="s">
        <v>383</v>
      </c>
      <c r="O302" s="67" t="s">
        <v>880</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60"/>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open",IF(AND(NOT(OR(LEN(AZ302)&lt;15,ISNUMBER(MATCH(AZ302,L_Placeholder,0)))),BK302=0,NOT(OR(LEN(AU302)&lt;2,ISNUMBER(MATCH(AU302,L_Placeholder,0)))),NOT(OR(LEN(AX302)&lt;2,ISNUMBER(MATCH(AX302,L_Placeholder,0)))),TRIM(AE302)&lt;&gt;TRIM(T302)),"N/A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missing",IF(OR(OR(LEN(AU302)&lt;2,ISNUMBER(MATCH(AU302,L_Placeholder,0))),BR302&lt;3),"INVALID – PIC missing or not a named person (a role such as QA / CSM is not a name)",IF(OR(LEN(AV302)&lt;2,ISNUMBER(MATCH(AV302,L_Placeholder,0))),"INVALID – result / assessment missing",IF(OR(OR(LEN(AW302)&lt;3,ISNUMBER(MATCH(AW302,L_Placeholder,0))),SUMPRODUCT(--ISNUMBER(SEARCH(" "&amp;L_EvidencePhrase&amp;" ",BD302)))&gt;0,BI302=1),"INVALID – evidence missing, placeholder or not yet on file",IF(ISNA(MATCH(TRIM(S302),L_EvidenceType,0)),"INVALID – choose the evidence type from the list (column S)",IF(BL302=0,"INVALID – evidence ID must be the record's ID only (e.g. SF-2210, IMG_2231, 1045521), or a link / path for links",IF(OR(OR(LEN(AX302)&lt;2,ISNUMBER(MATCH(AX302,L_Placeholder,0))),BS302&lt;3),"INVALID – verifier missing or not a named person (a role such as QA / CSM is not a name)",IF(OR(AX302=AU302,AND(LEN(AU302)&gt;=4,ISNUMBER(SEARCH(AU302,AX302))),AND(LEN(AX302)&gt;=4,ISNUMBER(SEARCH(AX302,AU302)))),"INVALID – verifier must be a different, named person (not the PIC or a role)",IF(BH302=1,"INVALID – result not yet available (awaiting / TBC)",IF(BV302=1,"INVALID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future",IF(AND(ISNUMBER(BY302),AG302&lt;BY302),IF(H302="Physical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t="n">
        <f aca="false">IF(ISNA(MATCH(TRIM(S302),L_EvidenceType,0)),0,BZ302)</f>
        <v>0</v>
      </c>
      <c r="BM302" s="61" t="str">
        <f aca="false">SUBSTITUTE(SUBSTITUTE(SUBSTITUTE(SUBSTITUTE(SUBSTITUTE(SUBSTITUTE(SUBSTITUTE(SUBSTITUTE(SUBSTITUTE(LOWER(Z302&amp;""),"1","0"),"2","0"),"3","0"),"4","0"),"5","0"),"6","0"),"7","0"),"8","0"),"9","0")</f>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302,"jan",""),"feb",""),"mar",""),"apr",""),"may",""),"jun",""),"jul",""),"aug",""),"sep",""),"oct",""),"nov",""),"dec",""),"hrs",""),"hr",""),"lt",""),"utc",""),"am",""),"pm",""),"rev",""),"ver",""),"b","a"),"c","a"),"d","a"),"e","a"),"f","a"),"g","a"),"h","a"),"i","a"),"j","a"),"k","a"),"l","a"),"m","a"),"n","a"),"o","a"),"p","a"),"q","a"),"r","a"),"s","a"),"t","a"),"u","a"),"v","a"),"w","a"),"x","a"),"y","a"),"z","a")</f>
        <v/>
      </c>
      <c r="BO302" s="61" t="str">
        <f aca="false">SUBSTITUTE(SUBSTITUTE(SUBSTITUTE(SUBSTITUTE(SUBSTITUTE(SUBSTITUTE(SUBSTITUTE(SUBSTITUTE(SUBSTITUTE(LOWER(W302&amp;""),"1","0"),"2","0"),"3","0"),"4","0"),"5","0"),"6","0"),"7","0"),"8","0"),"9","0")</f>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c>
      <c r="BQ302" s="61" t="n">
        <f aca="false">IFERROR(IF(AND(ISERROR(SEARCH(" mh"," "&amp;LOWER(W302))),ISNA(MATCH(LEFT(TRIM(BP302),255),{"0000a","000a","00a","0000aa","000aa","00.00.0000","00/00/0000","00-00-0000","0000-00-00","00.00.00","00/00/00","00-00-00","0.00.0000","0/00/0000","0-00-0000"},0)),OR(SUMPRODUCT(--ISNUMBER(SEARCH({"a0","a-0","a_0","a/0","a.0","a#0","0a","0-a","0_a","0/a"},BP302)))&gt;0,ISNUMBER(SEARCH("000000",BP302)))),1,0),0)</f>
        <v>0</v>
      </c>
      <c r="BR3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302,"supervisor",""),"inspector",""),"controller",""),"executive",""),"catering",""),"manager",""),"officer",""),"caterer",""),"station",""),"captain",""),"verified",""),"verifier",""),"checked",""),"senior",""),"leader",""),"cabin",""),"staff",""),"crew",""),"team",""),"duty",""),"lead",""),"head",""),"chef",""),"pasb",""),"mcat",""),"magcs",""),"qaqc",""),"ccic",""),"cic",""),"csm",""),"ops",""),"pic",""),"self",""),"qa",""),"qc",""),"by",""),"sr",""))</f>
        <v>0</v>
      </c>
      <c r="BS3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302,"supervisor",""),"inspector",""),"controller",""),"executive",""),"catering",""),"manager",""),"officer",""),"caterer",""),"station",""),"captain",""),"verified",""),"verifier",""),"checked",""),"senior",""),"leader",""),"cabin",""),"staff",""),"crew",""),"team",""),"duty",""),"lead",""),"head",""),"chef",""),"pasb",""),"mcat",""),"magcs",""),"qaqc",""),"ccic",""),"cic",""),"csm",""),"ops",""),"pic",""),"self",""),"qa",""),"qc",""),"by",""),"sr",""))</f>
        <v>0</v>
      </c>
      <c r="BT302" s="61"/>
      <c r="BU302" s="61"/>
      <c r="BV302" s="61" t="n">
        <f aca="false">0</f>
        <v>0</v>
      </c>
      <c r="BW302" s="61"/>
      <c r="BX302" s="61"/>
      <c r="BY302" s="62" t="n">
        <f aca="false">Q302-T12EarlyH/24</f>
        <v>46305.2534722222</v>
      </c>
      <c r="BZ302" s="61" t="n">
        <f aca="false">IFERROR(IF(IF(TRIM(S302)="Link / file path",AND(LEN(TRIM(Z302))&gt;=5,SUMPRODUCT(--ISNUMBER(SEARCH({"http","www.","\\",":\",".pdf",".jpg",".jpeg",".png",".heic",".xls",".doc",".msg",".eml",".ppt",".txt",".zip"},Z302)))&gt;0),AND(ISERROR(FIND(" ",TRIM(Z302))),NOT(OR(LOWER(TRIM(Z302))=LOWER(Flights!$F$13),AND(LEFT(LOWER(TRIM(Z302)),2)="mh",(LEN(BN302)-LEN(SUBSTITUTE(BN302,"a","")))&lt;=2))),NOT(ISNUMBER(MATCH(LEFT(BN302,255),{"0000a","000a","00a","0000aa","000aa","00.00.0000","00/00/0000","00-00-0000","0000-00-00","00.00.00","00/00/00","00-00-00","0.00.0000","0/00/0000","0-00-0000"},0))),OR(AND((LEN(BN302)-LEN(SUBSTITUTE(BN302,"a","")))&gt;=1,(LEN(BN302)-LEN(SUBSTITUTE(BN302,"0","")))&gt;=2,SUMPRODUCT(--ISNUMBER(SEARCH({"a0","a-0","a_0","a/0","a.0","a#0","0a","0-a","0_a","0/a"},BN302)))&gt;0),AND((LEN(BN302)-LEN(SUBSTITUTE(BN302,"a","")))=0,(LEN(BN302)-LEN(SUBSTITUTE(BN302,"0","")))&gt;=5)))),1,0),0)</f>
        <v>0</v>
      </c>
    </row>
    <row r="303" customFormat="false" ht="41.25" hidden="false" customHeight="true" outlineLevel="0" collapsed="false">
      <c r="A303" s="57" t="s">
        <v>883</v>
      </c>
      <c r="B303" s="57" t="s">
        <v>246</v>
      </c>
      <c r="C303" s="57" t="str">
        <f aca="false">Flights!$F$13</f>
        <v>MH0753</v>
      </c>
      <c r="D303" s="58" t="n">
        <f aca="false">Flights!$D$13</f>
        <v>46306</v>
      </c>
      <c r="E303" s="57" t="str">
        <f aca="false">Flights!$G$13&amp;"-"&amp;Flights!$H$13</f>
        <v>HAN-KUL</v>
      </c>
      <c r="F303" s="57" t="str">
        <f aca="false">Flights!$K$13</f>
        <v>BC</v>
      </c>
      <c r="G303" s="57" t="s">
        <v>420</v>
      </c>
      <c r="H303" s="57" t="s">
        <v>378</v>
      </c>
      <c r="I303" s="57" t="s">
        <v>499</v>
      </c>
      <c r="J303" s="57" t="s">
        <v>508</v>
      </c>
      <c r="K303" s="67" t="s">
        <v>501</v>
      </c>
      <c r="L303" s="67" t="s">
        <v>884</v>
      </c>
      <c r="M303" s="67" t="s">
        <v>451</v>
      </c>
      <c r="N303" s="67" t="s">
        <v>383</v>
      </c>
      <c r="O303" s="67" t="s">
        <v>880</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60"/>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open",IF(AND(NOT(OR(LEN(AZ303)&lt;15,ISNUMBER(MATCH(AZ303,L_Placeholder,0)))),BK303=0,NOT(OR(LEN(AU303)&lt;2,ISNUMBER(MATCH(AU303,L_Placeholder,0)))),NOT(OR(LEN(AX303)&lt;2,ISNUMBER(MATCH(AX303,L_Placeholder,0)))),TRIM(AE303)&lt;&gt;TRIM(T303)),"N/A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missing",IF(OR(OR(LEN(AU303)&lt;2,ISNUMBER(MATCH(AU303,L_Placeholder,0))),BR303&lt;3),"INVALID – PIC missing or not a named person (a role such as QA / CSM is not a name)",IF(OR(LEN(AV303)&lt;2,ISNUMBER(MATCH(AV303,L_Placeholder,0))),"INVALID – result / assessment missing",IF(OR(OR(LEN(AW303)&lt;3,ISNUMBER(MATCH(AW303,L_Placeholder,0))),SUMPRODUCT(--ISNUMBER(SEARCH(" "&amp;L_EvidencePhrase&amp;" ",BD303)))&gt;0,BI303=1),"INVALID – evidence missing, placeholder or not yet on file",IF(ISNA(MATCH(TRIM(S303),L_EvidenceType,0)),"INVALID – choose the evidence type from the list (column S)",IF(BL303=0,"INVALID – evidence ID must be the record's ID only (e.g. SF-2210, IMG_2231, 1045521), or a link / path for links",IF(OR(OR(LEN(AX303)&lt;2,ISNUMBER(MATCH(AX303,L_Placeholder,0))),BS303&lt;3),"INVALID – verifier missing or not a named person (a role such as QA / CSM is not a name)",IF(OR(AX303=AU303,AND(LEN(AU303)&gt;=4,ISNUMBER(SEARCH(AU303,AX303))),AND(LEN(AX303)&gt;=4,ISNUMBER(SEARCH(AX303,AU303)))),"INVALID – verifier must be a different, named person (not the PIC or a role)",IF(BH303=1,"INVALID – result not yet available (awaiting / TBC)",IF(BV303=1,"INVALID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future",IF(AND(ISNUMBER(BY303),AG303&lt;BY303),IF(H303="Physical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t="n">
        <f aca="false">IF(ISNA(MATCH(TRIM(S303),L_EvidenceType,0)),0,BZ303)</f>
        <v>0</v>
      </c>
      <c r="BM303" s="61" t="str">
        <f aca="false">SUBSTITUTE(SUBSTITUTE(SUBSTITUTE(SUBSTITUTE(SUBSTITUTE(SUBSTITUTE(SUBSTITUTE(SUBSTITUTE(SUBSTITUTE(LOWER(Z303&amp;""),"1","0"),"2","0"),"3","0"),"4","0"),"5","0"),"6","0"),"7","0"),"8","0"),"9","0")</f>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303,"jan",""),"feb",""),"mar",""),"apr",""),"may",""),"jun",""),"jul",""),"aug",""),"sep",""),"oct",""),"nov",""),"dec",""),"hrs",""),"hr",""),"lt",""),"utc",""),"am",""),"pm",""),"rev",""),"ver",""),"b","a"),"c","a"),"d","a"),"e","a"),"f","a"),"g","a"),"h","a"),"i","a"),"j","a"),"k","a"),"l","a"),"m","a"),"n","a"),"o","a"),"p","a"),"q","a"),"r","a"),"s","a"),"t","a"),"u","a"),"v","a"),"w","a"),"x","a"),"y","a"),"z","a")</f>
        <v/>
      </c>
      <c r="BO303" s="61" t="str">
        <f aca="false">SUBSTITUTE(SUBSTITUTE(SUBSTITUTE(SUBSTITUTE(SUBSTITUTE(SUBSTITUTE(SUBSTITUTE(SUBSTITUTE(SUBSTITUTE(LOWER(W303&amp;""),"1","0"),"2","0"),"3","0"),"4","0"),"5","0"),"6","0"),"7","0"),"8","0"),"9","0")</f>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c>
      <c r="BQ303" s="61" t="n">
        <f aca="false">IFERROR(IF(AND(ISERROR(SEARCH(" mh"," "&amp;LOWER(W303))),ISNA(MATCH(LEFT(TRIM(BP303),255),{"0000a","000a","00a","0000aa","000aa","00.00.0000","00/00/0000","00-00-0000","0000-00-00","00.00.00","00/00/00","00-00-00","0.00.0000","0/00/0000","0-00-0000"},0)),OR(SUMPRODUCT(--ISNUMBER(SEARCH({"a0","a-0","a_0","a/0","a.0","a#0","0a","0-a","0_a","0/a"},BP303)))&gt;0,ISNUMBER(SEARCH("000000",BP303)))),1,0),0)</f>
        <v>0</v>
      </c>
      <c r="BR3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303,"supervisor",""),"inspector",""),"controller",""),"executive",""),"catering",""),"manager",""),"officer",""),"caterer",""),"station",""),"captain",""),"verified",""),"verifier",""),"checked",""),"senior",""),"leader",""),"cabin",""),"staff",""),"crew",""),"team",""),"duty",""),"lead",""),"head",""),"chef",""),"pasb",""),"mcat",""),"magcs",""),"qaqc",""),"ccic",""),"cic",""),"csm",""),"ops",""),"pic",""),"self",""),"qa",""),"qc",""),"by",""),"sr",""))</f>
        <v>0</v>
      </c>
      <c r="BS3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303,"supervisor",""),"inspector",""),"controller",""),"executive",""),"catering",""),"manager",""),"officer",""),"caterer",""),"station",""),"captain",""),"verified",""),"verifier",""),"checked",""),"senior",""),"leader",""),"cabin",""),"staff",""),"crew",""),"team",""),"duty",""),"lead",""),"head",""),"chef",""),"pasb",""),"mcat",""),"magcs",""),"qaqc",""),"ccic",""),"cic",""),"csm",""),"ops",""),"pic",""),"self",""),"qa",""),"qc",""),"by",""),"sr",""))</f>
        <v>0</v>
      </c>
      <c r="BT303" s="61"/>
      <c r="BU303" s="61"/>
      <c r="BV303" s="61" t="n">
        <f aca="false">0</f>
        <v>0</v>
      </c>
      <c r="BW303" s="61"/>
      <c r="BX303" s="61"/>
      <c r="BY303" s="62" t="n">
        <f aca="false">Q303-T12EarlyH/24</f>
        <v>46305.2534722222</v>
      </c>
      <c r="BZ303" s="61" t="n">
        <f aca="false">IFERROR(IF(IF(TRIM(S303)="Link / file path",AND(LEN(TRIM(Z303))&gt;=5,SUMPRODUCT(--ISNUMBER(SEARCH({"http","www.","\\",":\",".pdf",".jpg",".jpeg",".png",".heic",".xls",".doc",".msg",".eml",".ppt",".txt",".zip"},Z303)))&gt;0),AND(ISERROR(FIND(" ",TRIM(Z303))),NOT(OR(LOWER(TRIM(Z303))=LOWER(Flights!$F$13),AND(LEFT(LOWER(TRIM(Z303)),2)="mh",(LEN(BN303)-LEN(SUBSTITUTE(BN303,"a","")))&lt;=2))),NOT(ISNUMBER(MATCH(LEFT(BN303,255),{"0000a","000a","00a","0000aa","000aa","00.00.0000","00/00/0000","00-00-0000","0000-00-00","00.00.00","00/00/00","00-00-00","0.00.0000","0/00/0000","0-00-0000"},0))),OR(AND((LEN(BN303)-LEN(SUBSTITUTE(BN303,"a","")))&gt;=1,(LEN(BN303)-LEN(SUBSTITUTE(BN303,"0","")))&gt;=2,SUMPRODUCT(--ISNUMBER(SEARCH({"a0","a-0","a_0","a/0","a.0","a#0","0a","0-a","0_a","0/a"},BN303)))&gt;0),AND((LEN(BN303)-LEN(SUBSTITUTE(BN303,"a","")))=0,(LEN(BN303)-LEN(SUBSTITUTE(BN303,"0","")))&gt;=5)))),1,0),0)</f>
        <v>0</v>
      </c>
    </row>
    <row r="304" customFormat="false" ht="116.25" hidden="false" customHeight="true" outlineLevel="0" collapsed="false">
      <c r="A304" s="57" t="s">
        <v>885</v>
      </c>
      <c r="B304" s="57" t="s">
        <v>246</v>
      </c>
      <c r="C304" s="57" t="str">
        <f aca="false">Flights!$F$13</f>
        <v>MH0753</v>
      </c>
      <c r="D304" s="58" t="n">
        <f aca="false">Flights!$D$13</f>
        <v>46306</v>
      </c>
      <c r="E304" s="57" t="str">
        <f aca="false">Flights!$G$13&amp;"-"&amp;Flights!$H$13</f>
        <v>HAN-KUL</v>
      </c>
      <c r="F304" s="57" t="str">
        <f aca="false">Flights!$K$13</f>
        <v>BC</v>
      </c>
      <c r="G304" s="57" t="s">
        <v>420</v>
      </c>
      <c r="H304" s="57" t="s">
        <v>378</v>
      </c>
      <c r="I304" s="57" t="s">
        <v>499</v>
      </c>
      <c r="J304" s="57" t="s">
        <v>511</v>
      </c>
      <c r="K304" s="67" t="s">
        <v>501</v>
      </c>
      <c r="L304" s="67" t="s">
        <v>886</v>
      </c>
      <c r="M304" s="67" t="s">
        <v>451</v>
      </c>
      <c r="N304" s="67" t="s">
        <v>444</v>
      </c>
      <c r="O304" s="67" t="s">
        <v>887</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60"/>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open",IF(AND(NOT(OR(LEN(AZ304)&lt;15,ISNUMBER(MATCH(AZ304,L_Placeholder,0)))),BK304=0,NOT(OR(LEN(AU304)&lt;2,ISNUMBER(MATCH(AU304,L_Placeholder,0)))),NOT(OR(LEN(AX304)&lt;2,ISNUMBER(MATCH(AX304,L_Placeholder,0)))),TRIM(AE304)&lt;&gt;TRIM(T304)),"N/A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missing",IF(OR(OR(LEN(AU304)&lt;2,ISNUMBER(MATCH(AU304,L_Placeholder,0))),BR304&lt;3),"INVALID – PIC missing or not a named person (a role such as QA / CSM is not a name)",IF(OR(LEN(AV304)&lt;2,ISNUMBER(MATCH(AV304,L_Placeholder,0))),"INVALID – result / assessment missing",IF(OR(OR(LEN(AW304)&lt;3,ISNUMBER(MATCH(AW304,L_Placeholder,0))),SUMPRODUCT(--ISNUMBER(SEARCH(" "&amp;L_EvidencePhrase&amp;" ",BD304)))&gt;0,BI304=1),"INVALID – evidence missing, placeholder or not yet on file",IF(ISNA(MATCH(TRIM(S304),L_EvidenceType,0)),"INVALID – choose the evidence type from the list (column S)",IF(BL304=0,"INVALID – evidence ID must be the record's ID only (e.g. SF-2210, IMG_2231, 1045521), or a link / path for links",IF(OR(OR(LEN(AX304)&lt;2,ISNUMBER(MATCH(AX304,L_Placeholder,0))),BS304&lt;3),"INVALID – verifier missing or not a named person (a role such as QA / CSM is not a name)",IF(OR(AX304=AU304,AND(LEN(AU304)&gt;=4,ISNUMBER(SEARCH(AU304,AX304))),AND(LEN(AX304)&gt;=4,ISNUMBER(SEARCH(AX304,AU304)))),"INVALID – verifier must be a different, named person (not the PIC or a role)",IF(BH304=1,"INVALID – result not yet available (awaiting / TBC)",IF(BV304=1,"INVALID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future",IF(AND(ISNUMBER(BY304),AG304&lt;BY304),IF(H304="Physical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t="n">
        <f aca="false">IF(ISNA(MATCH(TRIM(S304),L_EvidenceType,0)),0,BZ304)</f>
        <v>0</v>
      </c>
      <c r="BM304" s="61" t="str">
        <f aca="false">SUBSTITUTE(SUBSTITUTE(SUBSTITUTE(SUBSTITUTE(SUBSTITUTE(SUBSTITUTE(SUBSTITUTE(SUBSTITUTE(SUBSTITUTE(LOWER(Z304&amp;""),"1","0"),"2","0"),"3","0"),"4","0"),"5","0"),"6","0"),"7","0"),"8","0"),"9","0")</f>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304,"jan",""),"feb",""),"mar",""),"apr",""),"may",""),"jun",""),"jul",""),"aug",""),"sep",""),"oct",""),"nov",""),"dec",""),"hrs",""),"hr",""),"lt",""),"utc",""),"am",""),"pm",""),"rev",""),"ver",""),"b","a"),"c","a"),"d","a"),"e","a"),"f","a"),"g","a"),"h","a"),"i","a"),"j","a"),"k","a"),"l","a"),"m","a"),"n","a"),"o","a"),"p","a"),"q","a"),"r","a"),"s","a"),"t","a"),"u","a"),"v","a"),"w","a"),"x","a"),"y","a"),"z","a")</f>
        <v/>
      </c>
      <c r="BO304" s="61" t="str">
        <f aca="false">SUBSTITUTE(SUBSTITUTE(SUBSTITUTE(SUBSTITUTE(SUBSTITUTE(SUBSTITUTE(SUBSTITUTE(SUBSTITUTE(SUBSTITUTE(LOWER(W304&amp;""),"1","0"),"2","0"),"3","0"),"4","0"),"5","0"),"6","0"),"7","0"),"8","0"),"9","0")</f>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c>
      <c r="BQ304" s="61" t="n">
        <f aca="false">IFERROR(IF(AND(ISERROR(SEARCH(" mh"," "&amp;LOWER(W304))),ISNA(MATCH(LEFT(TRIM(BP304),255),{"0000a","000a","00a","0000aa","000aa","00.00.0000","00/00/0000","00-00-0000","0000-00-00","00.00.00","00/00/00","00-00-00","0.00.0000","0/00/0000","0-00-0000"},0)),OR(SUMPRODUCT(--ISNUMBER(SEARCH({"a0","a-0","a_0","a/0","a.0","a#0","0a","0-a","0_a","0/a"},BP304)))&gt;0,ISNUMBER(SEARCH("000000",BP304)))),1,0),0)</f>
        <v>0</v>
      </c>
      <c r="BR3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304,"supervisor",""),"inspector",""),"controller",""),"executive",""),"catering",""),"manager",""),"officer",""),"caterer",""),"station",""),"captain",""),"verified",""),"verifier",""),"checked",""),"senior",""),"leader",""),"cabin",""),"staff",""),"crew",""),"team",""),"duty",""),"lead",""),"head",""),"chef",""),"pasb",""),"mcat",""),"magcs",""),"qaqc",""),"ccic",""),"cic",""),"csm",""),"ops",""),"pic",""),"self",""),"qa",""),"qc",""),"by",""),"sr",""))</f>
        <v>0</v>
      </c>
      <c r="BS3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304,"supervisor",""),"inspector",""),"controller",""),"executive",""),"catering",""),"manager",""),"officer",""),"caterer",""),"station",""),"captain",""),"verified",""),"verifier",""),"checked",""),"senior",""),"leader",""),"cabin",""),"staff",""),"crew",""),"team",""),"duty",""),"lead",""),"head",""),"chef",""),"pasb",""),"mcat",""),"magcs",""),"qaqc",""),"ccic",""),"cic",""),"csm",""),"ops",""),"pic",""),"self",""),"qa",""),"qc",""),"by",""),"sr",""))</f>
        <v>0</v>
      </c>
      <c r="BT304" s="61"/>
      <c r="BU304" s="61"/>
      <c r="BV304" s="61" t="n">
        <f aca="false">0</f>
        <v>0</v>
      </c>
      <c r="BW304" s="61"/>
      <c r="BX304" s="61"/>
      <c r="BY304" s="62" t="n">
        <f aca="false">Q304-T12EarlyH/24</f>
        <v>46305.2534722222</v>
      </c>
      <c r="BZ304" s="61" t="n">
        <f aca="false">IFERROR(IF(IF(TRIM(S304)="Link / file path",AND(LEN(TRIM(Z304))&gt;=5,SUMPRODUCT(--ISNUMBER(SEARCH({"http","www.","\\",":\",".pdf",".jpg",".jpeg",".png",".heic",".xls",".doc",".msg",".eml",".ppt",".txt",".zip"},Z304)))&gt;0),AND(ISERROR(FIND(" ",TRIM(Z304))),NOT(OR(LOWER(TRIM(Z304))=LOWER(Flights!$F$13),AND(LEFT(LOWER(TRIM(Z304)),2)="mh",(LEN(BN304)-LEN(SUBSTITUTE(BN304,"a","")))&lt;=2))),NOT(ISNUMBER(MATCH(LEFT(BN304,255),{"0000a","000a","00a","0000aa","000aa","00.00.0000","00/00/0000","00-00-0000","0000-00-00","00.00.00","00/00/00","00-00-00","0.00.0000","0/00/0000","0-00-0000"},0))),OR(AND((LEN(BN304)-LEN(SUBSTITUTE(BN304,"a","")))&gt;=1,(LEN(BN304)-LEN(SUBSTITUTE(BN304,"0","")))&gt;=2,SUMPRODUCT(--ISNUMBER(SEARCH({"a0","a-0","a_0","a/0","a.0","a#0","0a","0-a","0_a","0/a"},BN304)))&gt;0),AND((LEN(BN304)-LEN(SUBSTITUTE(BN304,"a","")))=0,(LEN(BN304)-LEN(SUBSTITUTE(BN304,"0","")))&gt;=5)))),1,0),0)</f>
        <v>0</v>
      </c>
    </row>
    <row r="305" customFormat="false" ht="116.25" hidden="false" customHeight="true" outlineLevel="0" collapsed="false">
      <c r="A305" s="57" t="s">
        <v>888</v>
      </c>
      <c r="B305" s="57" t="s">
        <v>246</v>
      </c>
      <c r="C305" s="57" t="str">
        <f aca="false">Flights!$F$13</f>
        <v>MH0753</v>
      </c>
      <c r="D305" s="58" t="n">
        <f aca="false">Flights!$D$13</f>
        <v>46306</v>
      </c>
      <c r="E305" s="57" t="str">
        <f aca="false">Flights!$G$13&amp;"-"&amp;Flights!$H$13</f>
        <v>HAN-KUL</v>
      </c>
      <c r="F305" s="57" t="str">
        <f aca="false">Flights!$K$13</f>
        <v>BC</v>
      </c>
      <c r="G305" s="57" t="s">
        <v>420</v>
      </c>
      <c r="H305" s="57" t="s">
        <v>378</v>
      </c>
      <c r="I305" s="57" t="s">
        <v>499</v>
      </c>
      <c r="J305" s="57" t="s">
        <v>515</v>
      </c>
      <c r="K305" s="67" t="s">
        <v>501</v>
      </c>
      <c r="L305" s="67" t="s">
        <v>889</v>
      </c>
      <c r="M305" s="67" t="s">
        <v>451</v>
      </c>
      <c r="N305" s="67" t="s">
        <v>444</v>
      </c>
      <c r="O305" s="67" t="s">
        <v>887</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60"/>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open",IF(AND(NOT(OR(LEN(AZ305)&lt;15,ISNUMBER(MATCH(AZ305,L_Placeholder,0)))),BK305=0,NOT(OR(LEN(AU305)&lt;2,ISNUMBER(MATCH(AU305,L_Placeholder,0)))),NOT(OR(LEN(AX305)&lt;2,ISNUMBER(MATCH(AX305,L_Placeholder,0)))),TRIM(AE305)&lt;&gt;TRIM(T305)),"N/A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missing",IF(OR(OR(LEN(AU305)&lt;2,ISNUMBER(MATCH(AU305,L_Placeholder,0))),BR305&lt;3),"INVALID – PIC missing or not a named person (a role such as QA / CSM is not a name)",IF(OR(LEN(AV305)&lt;2,ISNUMBER(MATCH(AV305,L_Placeholder,0))),"INVALID – result / assessment missing",IF(OR(OR(LEN(AW305)&lt;3,ISNUMBER(MATCH(AW305,L_Placeholder,0))),SUMPRODUCT(--ISNUMBER(SEARCH(" "&amp;L_EvidencePhrase&amp;" ",BD305)))&gt;0,BI305=1),"INVALID – evidence missing, placeholder or not yet on file",IF(ISNA(MATCH(TRIM(S305),L_EvidenceType,0)),"INVALID – choose the evidence type from the list (column S)",IF(BL305=0,"INVALID – evidence ID must be the record's ID only (e.g. SF-2210, IMG_2231, 1045521), or a link / path for links",IF(OR(OR(LEN(AX305)&lt;2,ISNUMBER(MATCH(AX305,L_Placeholder,0))),BS305&lt;3),"INVALID – verifier missing or not a named person (a role such as QA / CSM is not a name)",IF(OR(AX305=AU305,AND(LEN(AU305)&gt;=4,ISNUMBER(SEARCH(AU305,AX305))),AND(LEN(AX305)&gt;=4,ISNUMBER(SEARCH(AX305,AU305)))),"INVALID – verifier must be a different, named person (not the PIC or a role)",IF(BH305=1,"INVALID – result not yet available (awaiting / TBC)",IF(BV305=1,"INVALID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future",IF(AND(ISNUMBER(BY305),AG305&lt;BY305),IF(H305="Physical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t="n">
        <f aca="false">IF(ISNA(MATCH(TRIM(S305),L_EvidenceType,0)),0,BZ305)</f>
        <v>0</v>
      </c>
      <c r="BM305" s="61" t="str">
        <f aca="false">SUBSTITUTE(SUBSTITUTE(SUBSTITUTE(SUBSTITUTE(SUBSTITUTE(SUBSTITUTE(SUBSTITUTE(SUBSTITUTE(SUBSTITUTE(LOWER(Z305&amp;""),"1","0"),"2","0"),"3","0"),"4","0"),"5","0"),"6","0"),"7","0"),"8","0"),"9","0")</f>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305,"jan",""),"feb",""),"mar",""),"apr",""),"may",""),"jun",""),"jul",""),"aug",""),"sep",""),"oct",""),"nov",""),"dec",""),"hrs",""),"hr",""),"lt",""),"utc",""),"am",""),"pm",""),"rev",""),"ver",""),"b","a"),"c","a"),"d","a"),"e","a"),"f","a"),"g","a"),"h","a"),"i","a"),"j","a"),"k","a"),"l","a"),"m","a"),"n","a"),"o","a"),"p","a"),"q","a"),"r","a"),"s","a"),"t","a"),"u","a"),"v","a"),"w","a"),"x","a"),"y","a"),"z","a")</f>
        <v/>
      </c>
      <c r="BO305" s="61" t="str">
        <f aca="false">SUBSTITUTE(SUBSTITUTE(SUBSTITUTE(SUBSTITUTE(SUBSTITUTE(SUBSTITUTE(SUBSTITUTE(SUBSTITUTE(SUBSTITUTE(LOWER(W305&amp;""),"1","0"),"2","0"),"3","0"),"4","0"),"5","0"),"6","0"),"7","0"),"8","0"),"9","0")</f>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c>
      <c r="BQ305" s="61" t="n">
        <f aca="false">IFERROR(IF(AND(ISERROR(SEARCH(" mh"," "&amp;LOWER(W305))),ISNA(MATCH(LEFT(TRIM(BP305),255),{"0000a","000a","00a","0000aa","000aa","00.00.0000","00/00/0000","00-00-0000","0000-00-00","00.00.00","00/00/00","00-00-00","0.00.0000","0/00/0000","0-00-0000"},0)),OR(SUMPRODUCT(--ISNUMBER(SEARCH({"a0","a-0","a_0","a/0","a.0","a#0","0a","0-a","0_a","0/a"},BP305)))&gt;0,ISNUMBER(SEARCH("000000",BP305)))),1,0),0)</f>
        <v>0</v>
      </c>
      <c r="BR3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305,"supervisor",""),"inspector",""),"controller",""),"executive",""),"catering",""),"manager",""),"officer",""),"caterer",""),"station",""),"captain",""),"verified",""),"verifier",""),"checked",""),"senior",""),"leader",""),"cabin",""),"staff",""),"crew",""),"team",""),"duty",""),"lead",""),"head",""),"chef",""),"pasb",""),"mcat",""),"magcs",""),"qaqc",""),"ccic",""),"cic",""),"csm",""),"ops",""),"pic",""),"self",""),"qa",""),"qc",""),"by",""),"sr",""))</f>
        <v>0</v>
      </c>
      <c r="BS3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305,"supervisor",""),"inspector",""),"controller",""),"executive",""),"catering",""),"manager",""),"officer",""),"caterer",""),"station",""),"captain",""),"verified",""),"verifier",""),"checked",""),"senior",""),"leader",""),"cabin",""),"staff",""),"crew",""),"team",""),"duty",""),"lead",""),"head",""),"chef",""),"pasb",""),"mcat",""),"magcs",""),"qaqc",""),"ccic",""),"cic",""),"csm",""),"ops",""),"pic",""),"self",""),"qa",""),"qc",""),"by",""),"sr",""))</f>
        <v>0</v>
      </c>
      <c r="BT305" s="61"/>
      <c r="BU305" s="61"/>
      <c r="BV305" s="61" t="n">
        <f aca="false">0</f>
        <v>0</v>
      </c>
      <c r="BW305" s="61"/>
      <c r="BX305" s="61"/>
      <c r="BY305" s="62" t="n">
        <f aca="false">Q305-T12EarlyH/24</f>
        <v>46305.2534722222</v>
      </c>
      <c r="BZ305" s="61" t="n">
        <f aca="false">IFERROR(IF(IF(TRIM(S305)="Link / file path",AND(LEN(TRIM(Z305))&gt;=5,SUMPRODUCT(--ISNUMBER(SEARCH({"http","www.","\\",":\",".pdf",".jpg",".jpeg",".png",".heic",".xls",".doc",".msg",".eml",".ppt",".txt",".zip"},Z305)))&gt;0),AND(ISERROR(FIND(" ",TRIM(Z305))),NOT(OR(LOWER(TRIM(Z305))=LOWER(Flights!$F$13),AND(LEFT(LOWER(TRIM(Z305)),2)="mh",(LEN(BN305)-LEN(SUBSTITUTE(BN305,"a","")))&lt;=2))),NOT(ISNUMBER(MATCH(LEFT(BN305,255),{"0000a","000a","00a","0000aa","000aa","00.00.0000","00/00/0000","00-00-0000","0000-00-00","00.00.00","00/00/00","00-00-00","0.00.0000","0/00/0000","0-00-0000"},0))),OR(AND((LEN(BN305)-LEN(SUBSTITUTE(BN305,"a","")))&gt;=1,(LEN(BN305)-LEN(SUBSTITUTE(BN305,"0","")))&gt;=2,SUMPRODUCT(--ISNUMBER(SEARCH({"a0","a-0","a_0","a/0","a.0","a#0","0a","0-a","0_a","0/a"},BN305)))&gt;0),AND((LEN(BN305)-LEN(SUBSTITUTE(BN305,"a","")))=0,(LEN(BN305)-LEN(SUBSTITUTE(BN305,"0","")))&gt;=5)))),1,0),0)</f>
        <v>0</v>
      </c>
    </row>
    <row r="306" customFormat="false" ht="54" hidden="false" customHeight="true" outlineLevel="0" collapsed="false">
      <c r="A306" s="57" t="s">
        <v>890</v>
      </c>
      <c r="B306" s="57" t="s">
        <v>246</v>
      </c>
      <c r="C306" s="57" t="str">
        <f aca="false">Flights!$F$13</f>
        <v>MH0753</v>
      </c>
      <c r="D306" s="58" t="n">
        <f aca="false">Flights!$D$13</f>
        <v>46306</v>
      </c>
      <c r="E306" s="57" t="str">
        <f aca="false">Flights!$G$13&amp;"-"&amp;Flights!$H$13</f>
        <v>HAN-KUL</v>
      </c>
      <c r="F306" s="57" t="str">
        <f aca="false">Flights!$K$13</f>
        <v>BC</v>
      </c>
      <c r="G306" s="57" t="s">
        <v>420</v>
      </c>
      <c r="H306" s="57" t="s">
        <v>378</v>
      </c>
      <c r="I306" s="57" t="s">
        <v>499</v>
      </c>
      <c r="J306" s="57" t="s">
        <v>518</v>
      </c>
      <c r="K306" s="67" t="s">
        <v>519</v>
      </c>
      <c r="L306" s="67" t="s">
        <v>891</v>
      </c>
      <c r="M306" s="67" t="s">
        <v>451</v>
      </c>
      <c r="N306" s="67" t="s">
        <v>383</v>
      </c>
      <c r="O306" s="67" t="s">
        <v>892</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60"/>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open",IF(AND(NOT(OR(LEN(AZ306)&lt;15,ISNUMBER(MATCH(AZ306,L_Placeholder,0)))),BK306=0,NOT(OR(LEN(AU306)&lt;2,ISNUMBER(MATCH(AU306,L_Placeholder,0)))),NOT(OR(LEN(AX306)&lt;2,ISNUMBER(MATCH(AX306,L_Placeholder,0)))),TRIM(AE306)&lt;&gt;TRIM(T306)),"N/A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missing",IF(OR(OR(LEN(AU306)&lt;2,ISNUMBER(MATCH(AU306,L_Placeholder,0))),BR306&lt;3),"INVALID – PIC missing or not a named person (a role such as QA / CSM is not a name)",IF(OR(LEN(AV306)&lt;2,ISNUMBER(MATCH(AV306,L_Placeholder,0))),"INVALID – result / assessment missing",IF(OR(OR(LEN(AW306)&lt;3,ISNUMBER(MATCH(AW306,L_Placeholder,0))),SUMPRODUCT(--ISNUMBER(SEARCH(" "&amp;L_EvidencePhrase&amp;" ",BD306)))&gt;0,BI306=1),"INVALID – evidence missing, placeholder or not yet on file",IF(ISNA(MATCH(TRIM(S306),L_EvidenceType,0)),"INVALID – choose the evidence type from the list (column S)",IF(BL306=0,"INVALID – evidence ID must be the record's ID only (e.g. SF-2210, IMG_2231, 1045521), or a link / path for links",IF(OR(OR(LEN(AX306)&lt;2,ISNUMBER(MATCH(AX306,L_Placeholder,0))),BS306&lt;3),"INVALID – verifier missing or not a named person (a role such as QA / CSM is not a name)",IF(OR(AX306=AU306,AND(LEN(AU306)&gt;=4,ISNUMBER(SEARCH(AU306,AX306))),AND(LEN(AX306)&gt;=4,ISNUMBER(SEARCH(AX306,AU306)))),"INVALID – verifier must be a different, named person (not the PIC or a role)",IF(BH306=1,"INVALID – result not yet available (awaiting / TBC)",IF(BV306=1,"INVALID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future",IF(AND(ISNUMBER(BY306),AG306&lt;BY306),IF(H306="Physical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t="n">
        <f aca="false">IF(ISNA(MATCH(TRIM(S306),L_EvidenceType,0)),0,BZ306)</f>
        <v>0</v>
      </c>
      <c r="BM306" s="61" t="str">
        <f aca="false">SUBSTITUTE(SUBSTITUTE(SUBSTITUTE(SUBSTITUTE(SUBSTITUTE(SUBSTITUTE(SUBSTITUTE(SUBSTITUTE(SUBSTITUTE(LOWER(Z306&amp;""),"1","0"),"2","0"),"3","0"),"4","0"),"5","0"),"6","0"),"7","0"),"8","0"),"9","0")</f>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306,"jan",""),"feb",""),"mar",""),"apr",""),"may",""),"jun",""),"jul",""),"aug",""),"sep",""),"oct",""),"nov",""),"dec",""),"hrs",""),"hr",""),"lt",""),"utc",""),"am",""),"pm",""),"rev",""),"ver",""),"b","a"),"c","a"),"d","a"),"e","a"),"f","a"),"g","a"),"h","a"),"i","a"),"j","a"),"k","a"),"l","a"),"m","a"),"n","a"),"o","a"),"p","a"),"q","a"),"r","a"),"s","a"),"t","a"),"u","a"),"v","a"),"w","a"),"x","a"),"y","a"),"z","a")</f>
        <v/>
      </c>
      <c r="BO306" s="61" t="str">
        <f aca="false">SUBSTITUTE(SUBSTITUTE(SUBSTITUTE(SUBSTITUTE(SUBSTITUTE(SUBSTITUTE(SUBSTITUTE(SUBSTITUTE(SUBSTITUTE(LOWER(W306&amp;""),"1","0"),"2","0"),"3","0"),"4","0"),"5","0"),"6","0"),"7","0"),"8","0"),"9","0")</f>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c>
      <c r="BQ306" s="61" t="n">
        <f aca="false">IFERROR(IF(AND(ISERROR(SEARCH(" mh"," "&amp;LOWER(W306))),ISNA(MATCH(LEFT(TRIM(BP306),255),{"0000a","000a","00a","0000aa","000aa","00.00.0000","00/00/0000","00-00-0000","0000-00-00","00.00.00","00/00/00","00-00-00","0.00.0000","0/00/0000","0-00-0000"},0)),OR(SUMPRODUCT(--ISNUMBER(SEARCH({"a0","a-0","a_0","a/0","a.0","a#0","0a","0-a","0_a","0/a"},BP306)))&gt;0,ISNUMBER(SEARCH("000000",BP306)))),1,0),0)</f>
        <v>0</v>
      </c>
      <c r="BR3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306,"supervisor",""),"inspector",""),"controller",""),"executive",""),"catering",""),"manager",""),"officer",""),"caterer",""),"station",""),"captain",""),"verified",""),"verifier",""),"checked",""),"senior",""),"leader",""),"cabin",""),"staff",""),"crew",""),"team",""),"duty",""),"lead",""),"head",""),"chef",""),"pasb",""),"mcat",""),"magcs",""),"qaqc",""),"ccic",""),"cic",""),"csm",""),"ops",""),"pic",""),"self",""),"qa",""),"qc",""),"by",""),"sr",""))</f>
        <v>0</v>
      </c>
      <c r="BS3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306,"supervisor",""),"inspector",""),"controller",""),"executive",""),"catering",""),"manager",""),"officer",""),"caterer",""),"station",""),"captain",""),"verified",""),"verifier",""),"checked",""),"senior",""),"leader",""),"cabin",""),"staff",""),"crew",""),"team",""),"duty",""),"lead",""),"head",""),"chef",""),"pasb",""),"mcat",""),"magcs",""),"qaqc",""),"ccic",""),"cic",""),"csm",""),"ops",""),"pic",""),"self",""),"qa",""),"qc",""),"by",""),"sr",""))</f>
        <v>0</v>
      </c>
      <c r="BT306" s="61"/>
      <c r="BU306" s="61"/>
      <c r="BV306" s="61" t="n">
        <f aca="false">0</f>
        <v>0</v>
      </c>
      <c r="BW306" s="61"/>
      <c r="BX306" s="61"/>
      <c r="BY306" s="62" t="n">
        <f aca="false">Q306-T12EarlyH/24</f>
        <v>46305.2534722222</v>
      </c>
      <c r="BZ306" s="61" t="n">
        <f aca="false">IFERROR(IF(IF(TRIM(S306)="Link / file path",AND(LEN(TRIM(Z306))&gt;=5,SUMPRODUCT(--ISNUMBER(SEARCH({"http","www.","\\",":\",".pdf",".jpg",".jpeg",".png",".heic",".xls",".doc",".msg",".eml",".ppt",".txt",".zip"},Z306)))&gt;0),AND(ISERROR(FIND(" ",TRIM(Z306))),NOT(OR(LOWER(TRIM(Z306))=LOWER(Flights!$F$13),AND(LEFT(LOWER(TRIM(Z306)),2)="mh",(LEN(BN306)-LEN(SUBSTITUTE(BN306,"a","")))&lt;=2))),NOT(ISNUMBER(MATCH(LEFT(BN306,255),{"0000a","000a","00a","0000aa","000aa","00.00.0000","00/00/0000","00-00-0000","0000-00-00","00.00.00","00/00/00","00-00-00","0.00.0000","0/00/0000","0-00-0000"},0))),OR(AND((LEN(BN306)-LEN(SUBSTITUTE(BN306,"a","")))&gt;=1,(LEN(BN306)-LEN(SUBSTITUTE(BN306,"0","")))&gt;=2,SUMPRODUCT(--ISNUMBER(SEARCH({"a0","a-0","a_0","a/0","a.0","a#0","0a","0-a","0_a","0/a"},BN306)))&gt;0),AND((LEN(BN306)-LEN(SUBSTITUTE(BN306,"a","")))=0,(LEN(BN306)-LEN(SUBSTITUTE(BN306,"0","")))&gt;=5)))),1,0),0)</f>
        <v>0</v>
      </c>
    </row>
    <row r="307" customFormat="false" ht="41.25" hidden="false" customHeight="true" outlineLevel="0" collapsed="false">
      <c r="A307" s="57" t="s">
        <v>893</v>
      </c>
      <c r="B307" s="57" t="s">
        <v>246</v>
      </c>
      <c r="C307" s="57" t="str">
        <f aca="false">Flights!$F$13</f>
        <v>MH0753</v>
      </c>
      <c r="D307" s="58" t="n">
        <f aca="false">Flights!$D$13</f>
        <v>46306</v>
      </c>
      <c r="E307" s="57" t="str">
        <f aca="false">Flights!$G$13&amp;"-"&amp;Flights!$H$13</f>
        <v>HAN-KUL</v>
      </c>
      <c r="F307" s="57" t="str">
        <f aca="false">Flights!$K$13</f>
        <v>BC</v>
      </c>
      <c r="G307" s="57" t="s">
        <v>420</v>
      </c>
      <c r="H307" s="57" t="s">
        <v>378</v>
      </c>
      <c r="I307" s="57" t="s">
        <v>499</v>
      </c>
      <c r="J307" s="57" t="s">
        <v>523</v>
      </c>
      <c r="K307" s="67" t="s">
        <v>501</v>
      </c>
      <c r="L307" s="67" t="s">
        <v>894</v>
      </c>
      <c r="M307" s="67" t="s">
        <v>451</v>
      </c>
      <c r="N307" s="67" t="s">
        <v>383</v>
      </c>
      <c r="O307" s="67" t="s">
        <v>880</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60"/>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open",IF(AND(NOT(OR(LEN(AZ307)&lt;15,ISNUMBER(MATCH(AZ307,L_Placeholder,0)))),BK307=0,NOT(OR(LEN(AU307)&lt;2,ISNUMBER(MATCH(AU307,L_Placeholder,0)))),NOT(OR(LEN(AX307)&lt;2,ISNUMBER(MATCH(AX307,L_Placeholder,0)))),TRIM(AE307)&lt;&gt;TRIM(T307)),"N/A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missing",IF(OR(OR(LEN(AU307)&lt;2,ISNUMBER(MATCH(AU307,L_Placeholder,0))),BR307&lt;3),"INVALID – PIC missing or not a named person (a role such as QA / CSM is not a name)",IF(OR(LEN(AV307)&lt;2,ISNUMBER(MATCH(AV307,L_Placeholder,0))),"INVALID – result / assessment missing",IF(OR(OR(LEN(AW307)&lt;3,ISNUMBER(MATCH(AW307,L_Placeholder,0))),SUMPRODUCT(--ISNUMBER(SEARCH(" "&amp;L_EvidencePhrase&amp;" ",BD307)))&gt;0,BI307=1),"INVALID – evidence missing, placeholder or not yet on file",IF(ISNA(MATCH(TRIM(S307),L_EvidenceType,0)),"INVALID – choose the evidence type from the list (column S)",IF(BL307=0,"INVALID – evidence ID must be the record's ID only (e.g. SF-2210, IMG_2231, 1045521), or a link / path for links",IF(OR(OR(LEN(AX307)&lt;2,ISNUMBER(MATCH(AX307,L_Placeholder,0))),BS307&lt;3),"INVALID – verifier missing or not a named person (a role such as QA / CSM is not a name)",IF(OR(AX307=AU307,AND(LEN(AU307)&gt;=4,ISNUMBER(SEARCH(AU307,AX307))),AND(LEN(AX307)&gt;=4,ISNUMBER(SEARCH(AX307,AU307)))),"INVALID – verifier must be a different, named person (not the PIC or a role)",IF(BH307=1,"INVALID – result not yet available (awaiting / TBC)",IF(BV307=1,"INVALID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future",IF(AND(ISNUMBER(BY307),AG307&lt;BY307),IF(H307="Physical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t="n">
        <f aca="false">IF(ISNA(MATCH(TRIM(S307),L_EvidenceType,0)),0,BZ307)</f>
        <v>0</v>
      </c>
      <c r="BM307" s="61" t="str">
        <f aca="false">SUBSTITUTE(SUBSTITUTE(SUBSTITUTE(SUBSTITUTE(SUBSTITUTE(SUBSTITUTE(SUBSTITUTE(SUBSTITUTE(SUBSTITUTE(LOWER(Z307&amp;""),"1","0"),"2","0"),"3","0"),"4","0"),"5","0"),"6","0"),"7","0"),"8","0"),"9","0")</f>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307,"jan",""),"feb",""),"mar",""),"apr",""),"may",""),"jun",""),"jul",""),"aug",""),"sep",""),"oct",""),"nov",""),"dec",""),"hrs",""),"hr",""),"lt",""),"utc",""),"am",""),"pm",""),"rev",""),"ver",""),"b","a"),"c","a"),"d","a"),"e","a"),"f","a"),"g","a"),"h","a"),"i","a"),"j","a"),"k","a"),"l","a"),"m","a"),"n","a"),"o","a"),"p","a"),"q","a"),"r","a"),"s","a"),"t","a"),"u","a"),"v","a"),"w","a"),"x","a"),"y","a"),"z","a")</f>
        <v/>
      </c>
      <c r="BO307" s="61" t="str">
        <f aca="false">SUBSTITUTE(SUBSTITUTE(SUBSTITUTE(SUBSTITUTE(SUBSTITUTE(SUBSTITUTE(SUBSTITUTE(SUBSTITUTE(SUBSTITUTE(LOWER(W307&amp;""),"1","0"),"2","0"),"3","0"),"4","0"),"5","0"),"6","0"),"7","0"),"8","0"),"9","0")</f>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c>
      <c r="BQ307" s="61" t="n">
        <f aca="false">IFERROR(IF(AND(ISERROR(SEARCH(" mh"," "&amp;LOWER(W307))),ISNA(MATCH(LEFT(TRIM(BP307),255),{"0000a","000a","00a","0000aa","000aa","00.00.0000","00/00/0000","00-00-0000","0000-00-00","00.00.00","00/00/00","00-00-00","0.00.0000","0/00/0000","0-00-0000"},0)),OR(SUMPRODUCT(--ISNUMBER(SEARCH({"a0","a-0","a_0","a/0","a.0","a#0","0a","0-a","0_a","0/a"},BP307)))&gt;0,ISNUMBER(SEARCH("000000",BP307)))),1,0),0)</f>
        <v>0</v>
      </c>
      <c r="BR3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307,"supervisor",""),"inspector",""),"controller",""),"executive",""),"catering",""),"manager",""),"officer",""),"caterer",""),"station",""),"captain",""),"verified",""),"verifier",""),"checked",""),"senior",""),"leader",""),"cabin",""),"staff",""),"crew",""),"team",""),"duty",""),"lead",""),"head",""),"chef",""),"pasb",""),"mcat",""),"magcs",""),"qaqc",""),"ccic",""),"cic",""),"csm",""),"ops",""),"pic",""),"self",""),"qa",""),"qc",""),"by",""),"sr",""))</f>
        <v>0</v>
      </c>
      <c r="BS3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307,"supervisor",""),"inspector",""),"controller",""),"executive",""),"catering",""),"manager",""),"officer",""),"caterer",""),"station",""),"captain",""),"verified",""),"verifier",""),"checked",""),"senior",""),"leader",""),"cabin",""),"staff",""),"crew",""),"team",""),"duty",""),"lead",""),"head",""),"chef",""),"pasb",""),"mcat",""),"magcs",""),"qaqc",""),"ccic",""),"cic",""),"csm",""),"ops",""),"pic",""),"self",""),"qa",""),"qc",""),"by",""),"sr",""))</f>
        <v>0</v>
      </c>
      <c r="BT307" s="61"/>
      <c r="BU307" s="61"/>
      <c r="BV307" s="61" t="n">
        <f aca="false">0</f>
        <v>0</v>
      </c>
      <c r="BW307" s="61"/>
      <c r="BX307" s="61"/>
      <c r="BY307" s="62" t="n">
        <f aca="false">Q307-T12EarlyH/24</f>
        <v>46305.2534722222</v>
      </c>
      <c r="BZ307" s="61" t="n">
        <f aca="false">IFERROR(IF(IF(TRIM(S307)="Link / file path",AND(LEN(TRIM(Z307))&gt;=5,SUMPRODUCT(--ISNUMBER(SEARCH({"http","www.","\\",":\",".pdf",".jpg",".jpeg",".png",".heic",".xls",".doc",".msg",".eml",".ppt",".txt",".zip"},Z307)))&gt;0),AND(ISERROR(FIND(" ",TRIM(Z307))),NOT(OR(LOWER(TRIM(Z307))=LOWER(Flights!$F$13),AND(LEFT(LOWER(TRIM(Z307)),2)="mh",(LEN(BN307)-LEN(SUBSTITUTE(BN307,"a","")))&lt;=2))),NOT(ISNUMBER(MATCH(LEFT(BN307,255),{"0000a","000a","00a","0000aa","000aa","00.00.0000","00/00/0000","00-00-0000","0000-00-00","00.00.00","00/00/00","00-00-00","0.00.0000","0/00/0000","0-00-0000"},0))),OR(AND((LEN(BN307)-LEN(SUBSTITUTE(BN307,"a","")))&gt;=1,(LEN(BN307)-LEN(SUBSTITUTE(BN307,"0","")))&gt;=2,SUMPRODUCT(--ISNUMBER(SEARCH({"a0","a-0","a_0","a/0","a.0","a#0","0a","0-a","0_a","0/a"},BN307)))&gt;0),AND((LEN(BN307)-LEN(SUBSTITUTE(BN307,"a","")))=0,(LEN(BN307)-LEN(SUBSTITUTE(BN307,"0","")))&gt;=5)))),1,0),0)</f>
        <v>0</v>
      </c>
    </row>
    <row r="308" customFormat="false" ht="41.25" hidden="false" customHeight="true" outlineLevel="0" collapsed="false">
      <c r="A308" s="57" t="s">
        <v>895</v>
      </c>
      <c r="B308" s="57" t="s">
        <v>246</v>
      </c>
      <c r="C308" s="57" t="str">
        <f aca="false">Flights!$F$13</f>
        <v>MH0753</v>
      </c>
      <c r="D308" s="58" t="n">
        <f aca="false">Flights!$D$13</f>
        <v>46306</v>
      </c>
      <c r="E308" s="57" t="str">
        <f aca="false">Flights!$G$13&amp;"-"&amp;Flights!$H$13</f>
        <v>HAN-KUL</v>
      </c>
      <c r="F308" s="57" t="str">
        <f aca="false">Flights!$K$13</f>
        <v>BC</v>
      </c>
      <c r="G308" s="57" t="s">
        <v>420</v>
      </c>
      <c r="H308" s="57" t="s">
        <v>378</v>
      </c>
      <c r="I308" s="57" t="s">
        <v>447</v>
      </c>
      <c r="J308" s="57" t="s">
        <v>526</v>
      </c>
      <c r="K308" s="67" t="s">
        <v>449</v>
      </c>
      <c r="L308" s="67" t="s">
        <v>896</v>
      </c>
      <c r="M308" s="67" t="s">
        <v>451</v>
      </c>
      <c r="N308" s="67" t="s">
        <v>383</v>
      </c>
      <c r="O308" s="67" t="s">
        <v>880</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60"/>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open",IF(AND(NOT(OR(LEN(AZ308)&lt;15,ISNUMBER(MATCH(AZ308,L_Placeholder,0)))),BK308=0,NOT(OR(LEN(AU308)&lt;2,ISNUMBER(MATCH(AU308,L_Placeholder,0)))),NOT(OR(LEN(AX308)&lt;2,ISNUMBER(MATCH(AX308,L_Placeholder,0)))),TRIM(AE308)&lt;&gt;TRIM(T308)),"N/A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missing",IF(OR(OR(LEN(AU308)&lt;2,ISNUMBER(MATCH(AU308,L_Placeholder,0))),BR308&lt;3),"INVALID – PIC missing or not a named person (a role such as QA / CSM is not a name)",IF(OR(LEN(AV308)&lt;2,ISNUMBER(MATCH(AV308,L_Placeholder,0))),"INVALID – result / assessment missing",IF(OR(OR(LEN(AW308)&lt;3,ISNUMBER(MATCH(AW308,L_Placeholder,0))),SUMPRODUCT(--ISNUMBER(SEARCH(" "&amp;L_EvidencePhrase&amp;" ",BD308)))&gt;0,BI308=1),"INVALID – evidence missing, placeholder or not yet on file",IF(ISNA(MATCH(TRIM(S308),L_EvidenceType,0)),"INVALID – choose the evidence type from the list (column S)",IF(BL308=0,"INVALID – evidence ID must be the record's ID only (e.g. SF-2210, IMG_2231, 1045521), or a link / path for links",IF(OR(OR(LEN(AX308)&lt;2,ISNUMBER(MATCH(AX308,L_Placeholder,0))),BS308&lt;3),"INVALID – verifier missing or not a named person (a role such as QA / CSM is not a name)",IF(OR(AX308=AU308,AND(LEN(AU308)&gt;=4,ISNUMBER(SEARCH(AU308,AX308))),AND(LEN(AX308)&gt;=4,ISNUMBER(SEARCH(AX308,AU308)))),"INVALID – verifier must be a different, named person (not the PIC or a role)",IF(BH308=1,"INVALID – result not yet available (awaiting / TBC)",IF(BV308=1,"INVALID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future",IF(AND(ISNUMBER(BY308),AG308&lt;BY308),IF(H308="Physical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")))/(LEN(L_PendNeg)+1))+SUMPRODUCT((LEN(BC308)-LEN(SUBSTITUTE(BC308," "&amp;L_PendPrep&amp;" "," ")))/(LEN(L_PendPrep)+1)),1,0),1)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")))/(LEN(L_PendNeg)+1))+SUMPRODUCT((LEN(BE308)-LEN(SUBSTITUTE(BE308," "&amp;L_PendPrep&amp;" "," ")))/(LEN(L_PendPrep)+1)),1,0),1)</f>
        <v>0</v>
      </c>
      <c r="BK308" s="61" t="n">
        <f aca="false">IFERROR(IF(SUMPRODUCT((LEN(BF308)-LEN(SUBSTITUTE(BF308," "&amp;L_PendStrict&amp;" "," ")))/(LEN(L_PendStrict)+1))&gt;SUMPRODUCT((LEN(BF308)-LEN(SUBSTITUTE(BF308," "&amp;L_PendNeg&amp;" "," ")))/(LEN(L_PendNeg)+1)),1,0),1)</f>
        <v>0</v>
      </c>
      <c r="BL308" s="61" t="n">
        <f aca="false">IF(ISNA(MATCH(TRIM(S308),L_EvidenceType,0)),0,BZ308)</f>
        <v>0</v>
      </c>
      <c r="BM308" s="61" t="str">
        <f aca="false">SUBSTITUTE(SUBSTITUTE(SUBSTITUTE(SUBSTITUTE(SUBSTITUTE(SUBSTITUTE(SUBSTITUTE(SUBSTITUTE(SUBSTITUTE(LOWER(Z308&amp;""),"1","0"),"2","0"),"3","0"),"4","0"),"5","0"),"6","0"),"7","0"),"8","0"),"9","0")</f>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308,"jan",""),"feb",""),"mar",""),"apr",""),"may",""),"jun",""),"jul",""),"aug",""),"sep",""),"oct",""),"nov",""),"dec",""),"hrs",""),"hr",""),"lt",""),"utc",""),"am",""),"pm",""),"rev",""),"ver",""),"b","a"),"c","a"),"d","a"),"e","a"),"f","a"),"g","a"),"h","a"),"i","a"),"j","a"),"k","a"),"l","a"),"m","a"),"n","a"),"o","a"),"p","a"),"q","a"),"r","a"),"s","a"),"t","a"),"u","a"),"v","a"),"w","a"),"x","a"),"y","a"),"z","a")</f>
        <v/>
      </c>
      <c r="BO308" s="61" t="str">
        <f aca="false">SUBSTITUTE(SUBSTITUTE(SUBSTITUTE(SUBSTITUTE(SUBSTITUTE(SUBSTITUTE(SUBSTITUTE(SUBSTITUTE(SUBSTITUTE(LOWER(W308&amp;""),"1","0"),"2","0"),"3","0"),"4","0"),"5","0"),"6","0"),"7","0"),"8","0"),"9","0")</f>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c>
      <c r="BQ308" s="61" t="n">
        <f aca="false">IFERROR(IF(AND(ISERROR(SEARCH(" mh"," "&amp;LOWER(W308))),ISNA(MATCH(LEFT(TRIM(BP308),255),{"0000a","000a","00a","0000aa","000aa","00.00.0000","00/00/0000","00-00-0000","0000-00-00","00.00.00","00/00/00","00-00-00","0.00.0000","0/00/0000","0-00-0000"},0)),OR(SUMPRODUCT(--ISNUMBER(SEARCH({"a0","a-0","a_0","a/0","a.0","a#0","0a","0-a","0_a","0/a"},BP308)))&gt;0,ISNUMBER(SEARCH("000000",BP308)))),1,0),0)</f>
        <v>0</v>
      </c>
      <c r="BR3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308,"supervisor",""),"inspector",""),"controller",""),"executive",""),"catering",""),"manager",""),"officer",""),"caterer",""),"station",""),"captain",""),"verified",""),"verifier",""),"checked",""),"senior",""),"leader",""),"cabin",""),"staff",""),"crew",""),"team",""),"duty",""),"lead",""),"head",""),"chef",""),"pasb",""),"mcat",""),"magcs",""),"qaqc",""),"ccic",""),"cic",""),"csm",""),"ops",""),"pic",""),"self",""),"qa",""),"qc",""),"by",""),"sr",""))</f>
        <v>0</v>
      </c>
      <c r="BS3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308,"supervisor",""),"inspector",""),"controller",""),"executive",""),"catering",""),"manager",""),"officer",""),"caterer",""),"station",""),"captain",""),"verified",""),"verifier",""),"checked",""),"senior",""),"leader",""),"cabin",""),"staff",""),"crew",""),"team",""),"duty",""),"lead",""),"head",""),"chef",""),"pasb",""),"mcat",""),"magcs",""),"qaqc",""),"ccic",""),"cic",""),"csm",""),"ops",""),"pic",""),"self",""),"qa",""),"qc",""),"by",""),"sr",""))</f>
        <v>0</v>
      </c>
      <c r="BT308" s="61"/>
      <c r="BU308" s="61"/>
      <c r="BV308" s="61" t="n">
        <f aca="false">0</f>
        <v>0</v>
      </c>
      <c r="BW308" s="61"/>
      <c r="BX308" s="61"/>
      <c r="BY308" s="62" t="n">
        <f aca="false">Q308-T12EarlyH/24</f>
        <v>46305.2534722222</v>
      </c>
      <c r="BZ308" s="61" t="n">
        <f aca="false">IFERROR(IF(IF(TRIM(S308)="Link / file path",AND(LEN(TRIM(Z308))&gt;=5,SUMPRODUCT(--ISNUMBER(SEARCH({"http","www.","\\",":\",".pdf",".jpg",".jpeg",".png",".heic",".xls",".doc",".msg",".eml",".ppt",".txt",".zip"},Z308)))&gt;0),AND(ISERROR(FIND(" ",TRIM(Z308))),NOT(OR(LOWER(TRIM(Z308))=LOWER(Flights!$F$13),AND(LEFT(LOWER(TRIM(Z308)),2)="mh",(LEN(BN308)-LEN(SUBSTITUTE(BN308,"a","")))&lt;=2))),NOT(ISNUMBER(MATCH(LEFT(BN308,255),{"0000a","000a","00a","0000aa","000aa","00.00.0000","00/00/0000","00-00-0000","0000-00-00","00.00.00","00/00/00","00-00-00","0.00.0000","0/00/0000","0-00-0000"},0))),OR(AND((LEN(BN308)-LEN(SUBSTITUTE(BN308,"a","")))&gt;=1,(LEN(BN308)-LEN(SUBSTITUTE(BN308,"0","")))&gt;=2,SUMPRODUCT(--ISNUMBER(SEARCH({"a0","a-0","a_0","a/0","a.0","a#0","0a","0-a","0_a","0/a"},BN308)))&gt;0),AND((LEN(BN308)-LEN(SUBSTITUTE(BN308,"a","")))=0,(LEN(BN308)-LEN(SUBSTITUTE(BN308,"0","")))&gt;=5)))),1,0),0)</f>
        <v>0</v>
      </c>
    </row>
    <row r="309" customFormat="false" ht="41.25" hidden="false" customHeight="true" outlineLevel="0" collapsed="false">
      <c r="A309" s="57" t="s">
        <v>897</v>
      </c>
      <c r="B309" s="57" t="s">
        <v>246</v>
      </c>
      <c r="C309" s="57" t="str">
        <f aca="false">Flights!$F$13</f>
        <v>MH0753</v>
      </c>
      <c r="D309" s="58" t="n">
        <f aca="false">Flights!$D$13</f>
        <v>46306</v>
      </c>
      <c r="E309" s="57" t="str">
        <f aca="false">Flights!$G$13&amp;"-"&amp;Flights!$H$13</f>
        <v>HAN-KUL</v>
      </c>
      <c r="F309" s="57" t="str">
        <f aca="false">Flights!$K$13</f>
        <v>BC</v>
      </c>
      <c r="G309" s="57" t="s">
        <v>420</v>
      </c>
      <c r="H309" s="57" t="s">
        <v>378</v>
      </c>
      <c r="I309" s="57" t="s">
        <v>447</v>
      </c>
      <c r="J309" s="57" t="s">
        <v>529</v>
      </c>
      <c r="K309" s="67" t="s">
        <v>449</v>
      </c>
      <c r="L309" s="67" t="s">
        <v>898</v>
      </c>
      <c r="M309" s="67" t="s">
        <v>451</v>
      </c>
      <c r="N309" s="67" t="s">
        <v>383</v>
      </c>
      <c r="O309" s="67" t="s">
        <v>880</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60"/>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open",IF(AND(NOT(OR(LEN(AZ309)&lt;15,ISNUMBER(MATCH(AZ309,L_Placeholder,0)))),BK309=0,NOT(OR(LEN(AU309)&lt;2,ISNUMBER(MATCH(AU309,L_Placeholder,0)))),NOT(OR(LEN(AX309)&lt;2,ISNUMBER(MATCH(AX309,L_Placeholder,0)))),TRIM(AE309)&lt;&gt;TRIM(T309)),"N/A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missing",IF(OR(OR(LEN(AU309)&lt;2,ISNUMBER(MATCH(AU309,L_Placeholder,0))),BR309&lt;3),"INVALID – PIC missing or not a named person (a role such as QA / CSM is not a name)",IF(OR(LEN(AV309)&lt;2,ISNUMBER(MATCH(AV309,L_Placeholder,0))),"INVALID – result / assessment missing",IF(OR(OR(LEN(AW309)&lt;3,ISNUMBER(MATCH(AW309,L_Placeholder,0))),SUMPRODUCT(--ISNUMBER(SEARCH(" "&amp;L_EvidencePhrase&amp;" ",BD309)))&gt;0,BI309=1),"INVALID – evidence missing, placeholder or not yet on file",IF(ISNA(MATCH(TRIM(S309),L_EvidenceType,0)),"INVALID – choose the evidence type from the list (column S)",IF(BL309=0,"INVALID – evidence ID must be the record's ID only (e.g. SF-2210, IMG_2231, 1045521), or a link / path for links",IF(OR(OR(LEN(AX309)&lt;2,ISNUMBER(MATCH(AX309,L_Placeholder,0))),BS309&lt;3),"INVALID – verifier missing or not a named person (a role such as QA / CSM is not a name)",IF(OR(AX309=AU309,AND(LEN(AU309)&gt;=4,ISNUMBER(SEARCH(AU309,AX309))),AND(LEN(AX309)&gt;=4,ISNUMBER(SEARCH(AX309,AU309)))),"INVALID – verifier must be a different, named person (not the PIC or a role)",IF(BH309=1,"INVALID – result not yet available (awaiting / TBC)",IF(BV309=1,"INVALID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future",IF(AND(ISNUMBER(BY309),AG309&lt;BY309),IF(H309="Physical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")))/(LEN(L_PendNeg)+1))+SUMPRODUCT((LEN(BC309)-LEN(SUBSTITUTE(BC309," "&amp;L_PendPrep&amp;" "," ")))/(LEN(L_PendPrep)+1)),1,0),1)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")))/(LEN(L_PendNeg)+1))+SUMPRODUCT((LEN(BE309)-LEN(SUBSTITUTE(BE309," "&amp;L_PendPrep&amp;" "," ")))/(LEN(L_PendPrep)+1)),1,0),1)</f>
        <v>0</v>
      </c>
      <c r="BK309" s="61" t="n">
        <f aca="false">IFERROR(IF(SUMPRODUCT((LEN(BF309)-LEN(SUBSTITUTE(BF309," "&amp;L_PendStrict&amp;" "," ")))/(LEN(L_PendStrict)+1))&gt;SUMPRODUCT((LEN(BF309)-LEN(SUBSTITUTE(BF309," "&amp;L_PendNeg&amp;" "," ")))/(LEN(L_PendNeg)+1)),1,0),1)</f>
        <v>0</v>
      </c>
      <c r="BL309" s="61" t="n">
        <f aca="false">IF(ISNA(MATCH(TRIM(S309),L_EvidenceType,0)),0,BZ309)</f>
        <v>0</v>
      </c>
      <c r="BM309" s="61" t="str">
        <f aca="false">SUBSTITUTE(SUBSTITUTE(SUBSTITUTE(SUBSTITUTE(SUBSTITUTE(SUBSTITUTE(SUBSTITUTE(SUBSTITUTE(SUBSTITUTE(LOWER(Z309&amp;""),"1","0"),"2","0"),"3","0"),"4","0"),"5","0"),"6","0"),"7","0"),"8","0"),"9","0")</f>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309,"jan",""),"feb",""),"mar",""),"apr",""),"may",""),"jun",""),"jul",""),"aug",""),"sep",""),"oct",""),"nov",""),"dec",""),"hrs",""),"hr",""),"lt",""),"utc",""),"am",""),"pm",""),"rev",""),"ver",""),"b","a"),"c","a"),"d","a"),"e","a"),"f","a"),"g","a"),"h","a"),"i","a"),"j","a"),"k","a"),"l","a"),"m","a"),"n","a"),"o","a"),"p","a"),"q","a"),"r","a"),"s","a"),"t","a"),"u","a"),"v","a"),"w","a"),"x","a"),"y","a"),"z","a")</f>
        <v/>
      </c>
      <c r="BO309" s="61" t="str">
        <f aca="false">SUBSTITUTE(SUBSTITUTE(SUBSTITUTE(SUBSTITUTE(SUBSTITUTE(SUBSTITUTE(SUBSTITUTE(SUBSTITUTE(SUBSTITUTE(LOWER(W309&amp;""),"1","0"),"2","0"),"3","0"),"4","0"),"5","0"),"6","0"),"7","0"),"8","0"),"9","0")</f>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c>
      <c r="BQ309" s="61" t="n">
        <f aca="false">IFERROR(IF(AND(ISERROR(SEARCH(" mh"," "&amp;LOWER(W309))),ISNA(MATCH(LEFT(TRIM(BP309),255),{"0000a","000a","00a","0000aa","000aa","00.00.0000","00/00/0000","00-00-0000","0000-00-00","00.00.00","00/00/00","00-00-00","0.00.0000","0/00/0000","0-00-0000"},0)),OR(SUMPRODUCT(--ISNUMBER(SEARCH({"a0","a-0","a_0","a/0","a.0","a#0","0a","0-a","0_a","0/a"},BP309)))&gt;0,ISNUMBER(SEARCH("000000",BP309)))),1,0),0)</f>
        <v>0</v>
      </c>
      <c r="BR3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309,"supervisor",""),"inspector",""),"controller",""),"executive",""),"catering",""),"manager",""),"officer",""),"caterer",""),"station",""),"captain",""),"verified",""),"verifier",""),"checked",""),"senior",""),"leader",""),"cabin",""),"staff",""),"crew",""),"team",""),"duty",""),"lead",""),"head",""),"chef",""),"pasb",""),"mcat",""),"magcs",""),"qaqc",""),"ccic",""),"cic",""),"csm",""),"ops",""),"pic",""),"self",""),"qa",""),"qc",""),"by",""),"sr",""))</f>
        <v>0</v>
      </c>
      <c r="BS3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309,"supervisor",""),"inspector",""),"controller",""),"executive",""),"catering",""),"manager",""),"officer",""),"caterer",""),"station",""),"captain",""),"verified",""),"verifier",""),"checked",""),"senior",""),"leader",""),"cabin",""),"staff",""),"crew",""),"team",""),"duty",""),"lead",""),"head",""),"chef",""),"pasb",""),"mcat",""),"magcs",""),"qaqc",""),"ccic",""),"cic",""),"csm",""),"ops",""),"pic",""),"self",""),"qa",""),"qc",""),"by",""),"sr",""))</f>
        <v>0</v>
      </c>
      <c r="BT309" s="61"/>
      <c r="BU309" s="61"/>
      <c r="BV309" s="61" t="n">
        <f aca="false">0</f>
        <v>0</v>
      </c>
      <c r="BW309" s="61"/>
      <c r="BX309" s="61"/>
      <c r="BY309" s="62" t="n">
        <f aca="false">Q309-T12EarlyH/24</f>
        <v>46305.2534722222</v>
      </c>
      <c r="BZ309" s="61" t="n">
        <f aca="false">IFERROR(IF(IF(TRIM(S309)="Link / file path",AND(LEN(TRIM(Z309))&gt;=5,SUMPRODUCT(--ISNUMBER(SEARCH({"http","www.","\\",":\",".pdf",".jpg",".jpeg",".png",".heic",".xls",".doc",".msg",".eml",".ppt",".txt",".zip"},Z309)))&gt;0),AND(ISERROR(FIND(" ",TRIM(Z309))),NOT(OR(LOWER(TRIM(Z309))=LOWER(Flights!$F$13),AND(LEFT(LOWER(TRIM(Z309)),2)="mh",(LEN(BN309)-LEN(SUBSTITUTE(BN309,"a","")))&lt;=2))),NOT(ISNUMBER(MATCH(LEFT(BN309,255),{"0000a","000a","00a","0000aa","000aa","00.00.0000","00/00/0000","00-00-0000","0000-00-00","00.00.00","00/00/00","00-00-00","0.00.0000","0/00/0000","0-00-0000"},0))),OR(AND((LEN(BN309)-LEN(SUBSTITUTE(BN309,"a","")))&gt;=1,(LEN(BN309)-LEN(SUBSTITUTE(BN309,"0","")))&gt;=2,SUMPRODUCT(--ISNUMBER(SEARCH({"a0","a-0","a_0","a/0","a.0","a#0","0a","0-a","0_a","0/a"},BN309)))&gt;0),AND((LEN(BN309)-LEN(SUBSTITUTE(BN309,"a","")))=0,(LEN(BN309)-LEN(SUBSTITUTE(BN309,"0","")))&gt;=5)))),1,0),0)</f>
        <v>0</v>
      </c>
    </row>
    <row r="310" customFormat="false" ht="39.75" hidden="false" customHeight="true" outlineLevel="0" collapsed="false">
      <c r="A310" s="57" t="s">
        <v>899</v>
      </c>
      <c r="B310" s="57" t="s">
        <v>246</v>
      </c>
      <c r="C310" s="57" t="str">
        <f aca="false">Flights!$F$13</f>
        <v>MH0753</v>
      </c>
      <c r="D310" s="58" t="n">
        <f aca="false">Flights!$D$13</f>
        <v>46306</v>
      </c>
      <c r="E310" s="57" t="str">
        <f aca="false">Flights!$G$13&amp;"-"&amp;Flights!$H$13</f>
        <v>HAN-KUL</v>
      </c>
      <c r="F310" s="57" t="str">
        <f aca="false">Flights!$K$13</f>
        <v>BC</v>
      </c>
      <c r="G310" s="57" t="s">
        <v>459</v>
      </c>
      <c r="H310" s="57" t="s">
        <v>460</v>
      </c>
      <c r="I310" s="57" t="s">
        <v>379</v>
      </c>
      <c r="J310" s="57" t="s">
        <v>461</v>
      </c>
      <c r="K310" s="67" t="s">
        <v>426</v>
      </c>
      <c r="L310" s="67" t="s">
        <v>462</v>
      </c>
      <c r="M310" s="67"/>
      <c r="N310" s="67" t="s">
        <v>383</v>
      </c>
      <c r="O310" s="67" t="s">
        <v>463</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60"/>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open",IF(AND(NOT(OR(LEN(AZ310)&lt;15,ISNUMBER(MATCH(AZ310,L_Placeholder,0)))),BK310=0,NOT(OR(LEN(AU310)&lt;2,ISNUMBER(MATCH(AU310,L_Placeholder,0)))),NOT(OR(LEN(AX310)&lt;2,ISNUMBER(MATCH(AX310,L_Placeholder,0)))),TRIM(AE310)&lt;&gt;TRIM(T310)),"N/A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missing",IF(OR(OR(LEN(AU310)&lt;2,ISNUMBER(MATCH(AU310,L_Placeholder,0))),BR310&lt;3),"INVALID – PIC missing or not a named person (a role such as QA / CSM is not a name)",IF(OR(LEN(AV310)&lt;2,ISNUMBER(MATCH(AV310,L_Placeholder,0))),"INVALID – result / assessment missing",IF(OR(OR(LEN(AW310)&lt;3,ISNUMBER(MATCH(AW310,L_Placeholder,0))),SUMPRODUCT(--ISNUMBER(SEARCH(" "&amp;L_EvidencePhrase&amp;" ",BD310)))&gt;0,BI310=1),"INVALID – evidence missing, placeholder or not yet on file",IF(ISNA(MATCH(TRIM(S310),L_EvidenceType,0)),"INVALID – choose the evidence type from the list (column S)",IF(BL310=0,"INVALID – evidence ID must be the record's ID only (e.g. SF-2210, IMG_2231, 1045521), or a link / path for links",IF(OR(OR(LEN(AX310)&lt;2,ISNUMBER(MATCH(AX310,L_Placeholder,0))),BS310&lt;3),"INVALID – verifier missing or not a named person (a role such as QA / CSM is not a name)",IF(OR(AX310=AU310,AND(LEN(AU310)&gt;=4,ISNUMBER(SEARCH(AU310,AX310))),AND(LEN(AX310)&gt;=4,ISNUMBER(SEARCH(AX310,AU310)))),"INVALID – verifier must be a different, named person (not the PIC or a role)",IF(BH310=1,"INVALID – result not yet available (awaiting / TBC)",IF(BV310=1,"INVALID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future",IF(AND(ISNUMBER(BY310),AG310&lt;BY310),IF(H310="Physical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IF(ISNA(MATCH(TRIM(S310),L_EvidenceType,0)),0,BZ310)</f>
        <v>0</v>
      </c>
      <c r="BM310" s="61" t="str">
        <f aca="false">SUBSTITUTE(SUBSTITUTE(SUBSTITUTE(SUBSTITUTE(SUBSTITUTE(SUBSTITUTE(SUBSTITUTE(SUBSTITUTE(SUBSTITUTE(LOWER(Z310&amp;""),"1","0"),"2","0"),"3","0"),"4","0"),"5","0"),"6","0"),"7","0"),"8","0"),"9","0")</f>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310,"jan",""),"feb",""),"mar",""),"apr",""),"may",""),"jun",""),"jul",""),"aug",""),"sep",""),"oct",""),"nov",""),"dec",""),"hrs",""),"hr",""),"lt",""),"utc",""),"am",""),"pm",""),"rev",""),"ver",""),"b","a"),"c","a"),"d","a"),"e","a"),"f","a"),"g","a"),"h","a"),"i","a"),"j","a"),"k","a"),"l","a"),"m","a"),"n","a"),"o","a"),"p","a"),"q","a"),"r","a"),"s","a"),"t","a"),"u","a"),"v","a"),"w","a"),"x","a"),"y","a"),"z","a")</f>
        <v/>
      </c>
      <c r="BO310" s="61" t="str">
        <f aca="false">SUBSTITUTE(SUBSTITUTE(SUBSTITUTE(SUBSTITUTE(SUBSTITUTE(SUBSTITUTE(SUBSTITUTE(SUBSTITUTE(SUBSTITUTE(LOWER(W310&amp;""),"1","0"),"2","0"),"3","0"),"4","0"),"5","0"),"6","0"),"7","0"),"8","0"),"9","0")</f>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c>
      <c r="BQ310" s="61" t="n">
        <f aca="false">IFERROR(IF(AND(ISERROR(SEARCH(" mh"," "&amp;LOWER(W310))),ISNA(MATCH(LEFT(TRIM(BP310),255),{"0000a","000a","00a","0000aa","000aa","00.00.0000","00/00/0000","00-00-0000","0000-00-00","00.00.00","00/00/00","00-00-00","0.00.0000","0/00/0000","0-00-0000"},0)),OR(SUMPRODUCT(--ISNUMBER(SEARCH({"a0","a-0","a_0","a/0","a.0","a#0","0a","0-a","0_a","0/a"},BP310)))&gt;0,ISNUMBER(SEARCH("000000",BP310)))),1,0),0)</f>
        <v>0</v>
      </c>
      <c r="BR3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310,"supervisor",""),"inspector",""),"controller",""),"executive",""),"catering",""),"manager",""),"officer",""),"caterer",""),"station",""),"captain",""),"verified",""),"verifier",""),"checked",""),"senior",""),"leader",""),"cabin",""),"staff",""),"crew",""),"team",""),"duty",""),"lead",""),"head",""),"chef",""),"pasb",""),"mcat",""),"magcs",""),"qaqc",""),"ccic",""),"cic",""),"csm",""),"ops",""),"pic",""),"self",""),"qa",""),"qc",""),"by",""),"sr",""))</f>
        <v>0</v>
      </c>
      <c r="BS3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310,"supervisor",""),"inspector",""),"controller",""),"executive",""),"catering",""),"manager",""),"officer",""),"caterer",""),"station",""),"captain",""),"verified",""),"verifier",""),"checked",""),"senior",""),"leader",""),"cabin",""),"staff",""),"crew",""),"team",""),"duty",""),"lead",""),"head",""),"chef",""),"pasb",""),"mcat",""),"magcs",""),"qaqc",""),"ccic",""),"cic",""),"csm",""),"ops",""),"pic",""),"self",""),"qa",""),"qc",""),"by",""),"sr",""))</f>
        <v>0</v>
      </c>
      <c r="BT310" s="61"/>
      <c r="BU310" s="61"/>
      <c r="BV310" s="61" t="n">
        <f aca="false">IFERROR(IF(OR(SUMPRODUCT((LEN(BC310)-LEN(SUBSTITUTE(BC310," "&amp;L_NotLoaded&amp;" "," ")))/(LEN(L_NotLoaded)+1))&gt;SUMPRODUCT((LEN(BC310)-LEN(SUBSTITUTE(BC310," "&amp;L_NotLoadedNeg&amp;" "," ")))/(LEN(L_NotLoadedNeg)+1)),SUMPRODUCT((LEN(BD310)-LEN(SUBSTITUTE(BD310," "&amp;L_NotLoaded&amp;" "," ")))/(LEN(L_NotLoaded)+1))&gt;SUMPRODUCT((LEN(BD310)-LEN(SUBSTITUTE(BD310," "&amp;L_NotLoadedNeg&amp;" "," ")))/(LEN(L_NotLoadedNeg)+1))),1,0),0)</f>
        <v>0</v>
      </c>
      <c r="BW310" s="61"/>
      <c r="BX310" s="61"/>
      <c r="BY310" s="62" t="n">
        <f aca="false">IF(ISNUMBER(Flights!$AZ$13),MAX(Q310-UpliftWindowH/24,Flights!$AZ$13),Q310-UpliftWindowH/24)</f>
        <v>46306.0034722222</v>
      </c>
      <c r="BZ310" s="61" t="n">
        <f aca="false">IFERROR(IF(IF(TRIM(S310)="Link / file path",AND(LEN(TRIM(Z310))&gt;=5,SUMPRODUCT(--ISNUMBER(SEARCH({"http","www.","\\",":\",".pdf",".jpg",".jpeg",".png",".heic",".xls",".doc",".msg",".eml",".ppt",".txt",".zip"},Z310)))&gt;0),AND(ISERROR(FIND(" ",TRIM(Z310))),NOT(OR(LOWER(TRIM(Z310))=LOWER(Flights!$F$13),AND(LEFT(LOWER(TRIM(Z310)),2)="mh",(LEN(BN310)-LEN(SUBSTITUTE(BN310,"a","")))&lt;=2))),NOT(ISNUMBER(MATCH(LEFT(BN310,255),{"0000a","000a","00a","0000aa","000aa","00.00.0000","00/00/0000","00-00-0000","0000-00-00","00.00.00","00/00/00","00-00-00","0.00.0000","0/00/0000","0-00-0000"},0))),OR(AND((LEN(BN310)-LEN(SUBSTITUTE(BN310,"a","")))&gt;=1,(LEN(BN310)-LEN(SUBSTITUTE(BN310,"0","")))&gt;=2,SUMPRODUCT(--ISNUMBER(SEARCH({"a0","a-0","a_0","a/0","a.0","a#0","0a","0-a","0_a","0/a"},BN310)))&gt;0),AND((LEN(BN310)-LEN(SUBSTITUTE(BN310,"a","")))=0,(LEN(BN310)-LEN(SUBSTITUTE(BN310,"0","")))&gt;=5)))),1,0),0)</f>
        <v>0</v>
      </c>
    </row>
    <row r="311" customFormat="false" ht="39.75" hidden="false" customHeight="true" outlineLevel="0" collapsed="false">
      <c r="A311" s="57" t="s">
        <v>900</v>
      </c>
      <c r="B311" s="57" t="s">
        <v>246</v>
      </c>
      <c r="C311" s="57" t="str">
        <f aca="false">Flights!$F$13</f>
        <v>MH0753</v>
      </c>
      <c r="D311" s="58" t="n">
        <f aca="false">Flights!$D$13</f>
        <v>46306</v>
      </c>
      <c r="E311" s="57" t="str">
        <f aca="false">Flights!$G$13&amp;"-"&amp;Flights!$H$13</f>
        <v>HAN-KUL</v>
      </c>
      <c r="F311" s="57" t="str">
        <f aca="false">Flights!$K$13</f>
        <v>BC</v>
      </c>
      <c r="G311" s="57" t="s">
        <v>459</v>
      </c>
      <c r="H311" s="57" t="s">
        <v>460</v>
      </c>
      <c r="I311" s="57" t="s">
        <v>428</v>
      </c>
      <c r="J311" s="57" t="s">
        <v>465</v>
      </c>
      <c r="K311" s="67" t="s">
        <v>426</v>
      </c>
      <c r="L311" s="67" t="s">
        <v>462</v>
      </c>
      <c r="M311" s="67"/>
      <c r="N311" s="67" t="s">
        <v>383</v>
      </c>
      <c r="O311" s="67" t="s">
        <v>463</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60"/>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open",IF(AND(NOT(OR(LEN(AZ311)&lt;15,ISNUMBER(MATCH(AZ311,L_Placeholder,0)))),BK311=0,NOT(OR(LEN(AU311)&lt;2,ISNUMBER(MATCH(AU311,L_Placeholder,0)))),NOT(OR(LEN(AX311)&lt;2,ISNUMBER(MATCH(AX311,L_Placeholder,0)))),TRIM(AE311)&lt;&gt;TRIM(T311)),"N/A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missing",IF(OR(OR(LEN(AU311)&lt;2,ISNUMBER(MATCH(AU311,L_Placeholder,0))),BR311&lt;3),"INVALID – PIC missing or not a named person (a role such as QA / CSM is not a name)",IF(OR(LEN(AV311)&lt;2,ISNUMBER(MATCH(AV311,L_Placeholder,0))),"INVALID – result / assessment missing",IF(OR(OR(LEN(AW311)&lt;3,ISNUMBER(MATCH(AW311,L_Placeholder,0))),SUMPRODUCT(--ISNUMBER(SEARCH(" "&amp;L_EvidencePhrase&amp;" ",BD311)))&gt;0,BI311=1),"INVALID – evidence missing, placeholder or not yet on file",IF(ISNA(MATCH(TRIM(S311),L_EvidenceType,0)),"INVALID – choose the evidence type from the list (column S)",IF(BL311=0,"INVALID – evidence ID must be the record's ID only (e.g. SF-2210, IMG_2231, 1045521), or a link / path for links",IF(OR(OR(LEN(AX311)&lt;2,ISNUMBER(MATCH(AX311,L_Placeholder,0))),BS311&lt;3),"INVALID – verifier missing or not a named person (a role such as QA / CSM is not a name)",IF(OR(AX311=AU311,AND(LEN(AU311)&gt;=4,ISNUMBER(SEARCH(AU311,AX311))),AND(LEN(AX311)&gt;=4,ISNUMBER(SEARCH(AX311,AU311)))),"INVALID – verifier must be a different, named person (not the PIC or a role)",IF(BH311=1,"INVALID – result not yet available (awaiting / TBC)",IF(BV311=1,"INVALID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future",IF(AND(ISNUMBER(BY311),AG311&lt;BY311),IF(H311="Physical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IF(ISNA(MATCH(TRIM(S311),L_EvidenceType,0)),0,BZ311)</f>
        <v>0</v>
      </c>
      <c r="BM311" s="61" t="str">
        <f aca="false">SUBSTITUTE(SUBSTITUTE(SUBSTITUTE(SUBSTITUTE(SUBSTITUTE(SUBSTITUTE(SUBSTITUTE(SUBSTITUTE(SUBSTITUTE(LOWER(Z311&amp;""),"1","0"),"2","0"),"3","0"),"4","0"),"5","0"),"6","0"),"7","0"),"8","0"),"9","0")</f>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311,"jan",""),"feb",""),"mar",""),"apr",""),"may",""),"jun",""),"jul",""),"aug",""),"sep",""),"oct",""),"nov",""),"dec",""),"hrs",""),"hr",""),"lt",""),"utc",""),"am",""),"pm",""),"rev",""),"ver",""),"b","a"),"c","a"),"d","a"),"e","a"),"f","a"),"g","a"),"h","a"),"i","a"),"j","a"),"k","a"),"l","a"),"m","a"),"n","a"),"o","a"),"p","a"),"q","a"),"r","a"),"s","a"),"t","a"),"u","a"),"v","a"),"w","a"),"x","a"),"y","a"),"z","a")</f>
        <v/>
      </c>
      <c r="BO311" s="61" t="str">
        <f aca="false">SUBSTITUTE(SUBSTITUTE(SUBSTITUTE(SUBSTITUTE(SUBSTITUTE(SUBSTITUTE(SUBSTITUTE(SUBSTITUTE(SUBSTITUTE(LOWER(W311&amp;""),"1","0"),"2","0"),"3","0"),"4","0"),"5","0"),"6","0"),"7","0"),"8","0"),"9","0")</f>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c>
      <c r="BQ311" s="61" t="n">
        <f aca="false">IFERROR(IF(AND(ISERROR(SEARCH(" mh"," "&amp;LOWER(W311))),ISNA(MATCH(LEFT(TRIM(BP311),255),{"0000a","000a","00a","0000aa","000aa","00.00.0000","00/00/0000","00-00-0000","0000-00-00","00.00.00","00/00/00","00-00-00","0.00.0000","0/00/0000","0-00-0000"},0)),OR(SUMPRODUCT(--ISNUMBER(SEARCH({"a0","a-0","a_0","a/0","a.0","a#0","0a","0-a","0_a","0/a"},BP311)))&gt;0,ISNUMBER(SEARCH("000000",BP311)))),1,0),0)</f>
        <v>0</v>
      </c>
      <c r="BR3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311,"supervisor",""),"inspector",""),"controller",""),"executive",""),"catering",""),"manager",""),"officer",""),"caterer",""),"station",""),"captain",""),"verified",""),"verifier",""),"checked",""),"senior",""),"leader",""),"cabin",""),"staff",""),"crew",""),"team",""),"duty",""),"lead",""),"head",""),"chef",""),"pasb",""),"mcat",""),"magcs",""),"qaqc",""),"ccic",""),"cic",""),"csm",""),"ops",""),"pic",""),"self",""),"qa",""),"qc",""),"by",""),"sr",""))</f>
        <v>0</v>
      </c>
      <c r="BS3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311,"supervisor",""),"inspector",""),"controller",""),"executive",""),"catering",""),"manager",""),"officer",""),"caterer",""),"station",""),"captain",""),"verified",""),"verifier",""),"checked",""),"senior",""),"leader",""),"cabin",""),"staff",""),"crew",""),"team",""),"duty",""),"lead",""),"head",""),"chef",""),"pasb",""),"mcat",""),"magcs",""),"qaqc",""),"ccic",""),"cic",""),"csm",""),"ops",""),"pic",""),"self",""),"qa",""),"qc",""),"by",""),"sr",""))</f>
        <v>0</v>
      </c>
      <c r="BT311" s="61"/>
      <c r="BU311" s="61"/>
      <c r="BV311" s="61" t="n">
        <f aca="false">IFERROR(IF(OR(SUMPRODUCT((LEN(BC311)-LEN(SUBSTITUTE(BC311," "&amp;L_NotLoaded&amp;" "," ")))/(LEN(L_NotLoaded)+1))&gt;SUMPRODUCT((LEN(BC311)-LEN(SUBSTITUTE(BC311," "&amp;L_NotLoadedNeg&amp;" "," ")))/(LEN(L_NotLoadedNeg)+1)),SUMPRODUCT((LEN(BD311)-LEN(SUBSTITUTE(BD311," "&amp;L_NotLoaded&amp;" "," ")))/(LEN(L_NotLoaded)+1))&gt;SUMPRODUCT((LEN(BD311)-LEN(SUBSTITUTE(BD311," "&amp;L_NotLoadedNeg&amp;" "," ")))/(LEN(L_NotLoadedNeg)+1))),1,0),0)</f>
        <v>0</v>
      </c>
      <c r="BW311" s="61"/>
      <c r="BX311" s="61"/>
      <c r="BY311" s="62" t="n">
        <f aca="false">IF(ISNUMBER(Flights!$AZ$13),MAX(Q311-UpliftWindowH/24,Flights!$AZ$13),Q311-UpliftWindowH/24)</f>
        <v>46306.0034722222</v>
      </c>
      <c r="BZ311" s="61" t="n">
        <f aca="false">IFERROR(IF(IF(TRIM(S311)="Link / file path",AND(LEN(TRIM(Z311))&gt;=5,SUMPRODUCT(--ISNUMBER(SEARCH({"http","www.","\\",":\",".pdf",".jpg",".jpeg",".png",".heic",".xls",".doc",".msg",".eml",".ppt",".txt",".zip"},Z311)))&gt;0),AND(ISERROR(FIND(" ",TRIM(Z311))),NOT(OR(LOWER(TRIM(Z311))=LOWER(Flights!$F$13),AND(LEFT(LOWER(TRIM(Z311)),2)="mh",(LEN(BN311)-LEN(SUBSTITUTE(BN311,"a","")))&lt;=2))),NOT(ISNUMBER(MATCH(LEFT(BN311,255),{"0000a","000a","00a","0000aa","000aa","00.00.0000","00/00/0000","00-00-0000","0000-00-00","00.00.00","00/00/00","00-00-00","0.00.0000","0/00/0000","0-00-0000"},0))),OR(AND((LEN(BN311)-LEN(SUBSTITUTE(BN311,"a","")))&gt;=1,(LEN(BN311)-LEN(SUBSTITUTE(BN311,"0","")))&gt;=2,SUMPRODUCT(--ISNUMBER(SEARCH({"a0","a-0","a_0","a/0","a.0","a#0","0a","0-a","0_a","0/a"},BN311)))&gt;0),AND((LEN(BN311)-LEN(SUBSTITUTE(BN311,"a","")))=0,(LEN(BN311)-LEN(SUBSTITUTE(BN311,"0","")))&gt;=5)))),1,0),0)</f>
        <v>0</v>
      </c>
    </row>
    <row r="312" customFormat="false" ht="41.25" hidden="false" customHeight="true" outlineLevel="0" collapsed="false">
      <c r="A312" s="57" t="s">
        <v>901</v>
      </c>
      <c r="B312" s="57" t="s">
        <v>246</v>
      </c>
      <c r="C312" s="57" t="str">
        <f aca="false">Flights!$F$13</f>
        <v>MH0753</v>
      </c>
      <c r="D312" s="58" t="n">
        <f aca="false">Flights!$D$13</f>
        <v>46306</v>
      </c>
      <c r="E312" s="57" t="str">
        <f aca="false">Flights!$G$13&amp;"-"&amp;Flights!$H$13</f>
        <v>HAN-KUL</v>
      </c>
      <c r="F312" s="57" t="str">
        <f aca="false">Flights!$K$13</f>
        <v>BC</v>
      </c>
      <c r="G312" s="57" t="s">
        <v>459</v>
      </c>
      <c r="H312" s="57" t="s">
        <v>460</v>
      </c>
      <c r="I312" s="57" t="s">
        <v>440</v>
      </c>
      <c r="J312" s="57" t="s">
        <v>534</v>
      </c>
      <c r="K312" s="67" t="s">
        <v>495</v>
      </c>
      <c r="L312" s="67" t="s">
        <v>876</v>
      </c>
      <c r="M312" s="67" t="s">
        <v>451</v>
      </c>
      <c r="N312" s="67" t="s">
        <v>383</v>
      </c>
      <c r="O312" s="67" t="s">
        <v>535</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60"/>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open",IF(AND(NOT(OR(LEN(AZ312)&lt;15,ISNUMBER(MATCH(AZ312,L_Placeholder,0)))),BK312=0,NOT(OR(LEN(AU312)&lt;2,ISNUMBER(MATCH(AU312,L_Placeholder,0)))),NOT(OR(LEN(AX312)&lt;2,ISNUMBER(MATCH(AX312,L_Placeholder,0)))),TRIM(AE312)&lt;&gt;TRIM(T312)),"N/A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missing",IF(OR(OR(LEN(AU312)&lt;2,ISNUMBER(MATCH(AU312,L_Placeholder,0))),BR312&lt;3),"INVALID – PIC missing or not a named person (a role such as QA / CSM is not a name)",IF(OR(LEN(AV312)&lt;2,ISNUMBER(MATCH(AV312,L_Placeholder,0))),"INVALID – result / assessment missing",IF(OR(OR(LEN(AW312)&lt;3,ISNUMBER(MATCH(AW312,L_Placeholder,0))),SUMPRODUCT(--ISNUMBER(SEARCH(" "&amp;L_EvidencePhrase&amp;" ",BD312)))&gt;0,BI312=1),"INVALID – evidence missing, placeholder or not yet on file",IF(ISNA(MATCH(TRIM(S312),L_EvidenceType,0)),"INVALID – choose the evidence type from the list (column S)",IF(BL312=0,"INVALID – evidence ID must be the record's ID only (e.g. SF-2210, IMG_2231, 1045521), or a link / path for links",IF(OR(OR(LEN(AX312)&lt;2,ISNUMBER(MATCH(AX312,L_Placeholder,0))),BS312&lt;3),"INVALID – verifier missing or not a named person (a role such as QA / CSM is not a name)",IF(OR(AX312=AU312,AND(LEN(AU312)&gt;=4,ISNUMBER(SEARCH(AU312,AX312))),AND(LEN(AX312)&gt;=4,ISNUMBER(SEARCH(AX312,AU312)))),"INVALID – verifier must be a different, named person (not the PIC or a role)",IF(BH312=1,"INVALID – result not yet available (awaiting / TBC)",IF(BV312=1,"INVALID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future",IF(AND(ISNUMBER(BY312),AG312&lt;BY312),IF(H312="Physical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IF(ISNA(MATCH(TRIM(S312),L_EvidenceType,0)),0,BZ312)</f>
        <v>0</v>
      </c>
      <c r="BM312" s="61" t="str">
        <f aca="false">SUBSTITUTE(SUBSTITUTE(SUBSTITUTE(SUBSTITUTE(SUBSTITUTE(SUBSTITUTE(SUBSTITUTE(SUBSTITUTE(SUBSTITUTE(LOWER(Z312&amp;""),"1","0"),"2","0"),"3","0"),"4","0"),"5","0"),"6","0"),"7","0"),"8","0"),"9","0")</f>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312,"jan",""),"feb",""),"mar",""),"apr",""),"may",""),"jun",""),"jul",""),"aug",""),"sep",""),"oct",""),"nov",""),"dec",""),"hrs",""),"hr",""),"lt",""),"utc",""),"am",""),"pm",""),"rev",""),"ver",""),"b","a"),"c","a"),"d","a"),"e","a"),"f","a"),"g","a"),"h","a"),"i","a"),"j","a"),"k","a"),"l","a"),"m","a"),"n","a"),"o","a"),"p","a"),"q","a"),"r","a"),"s","a"),"t","a"),"u","a"),"v","a"),"w","a"),"x","a"),"y","a"),"z","a")</f>
        <v/>
      </c>
      <c r="BO312" s="61" t="str">
        <f aca="false">SUBSTITUTE(SUBSTITUTE(SUBSTITUTE(SUBSTITUTE(SUBSTITUTE(SUBSTITUTE(SUBSTITUTE(SUBSTITUTE(SUBSTITUTE(LOWER(W312&amp;""),"1","0"),"2","0"),"3","0"),"4","0"),"5","0"),"6","0"),"7","0"),"8","0"),"9","0")</f>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c>
      <c r="BQ312" s="61" t="n">
        <f aca="false">IFERROR(IF(AND(ISERROR(SEARCH(" mh"," "&amp;LOWER(W312))),ISNA(MATCH(LEFT(TRIM(BP312),255),{"0000a","000a","00a","0000aa","000aa","00.00.0000","00/00/0000","00-00-0000","0000-00-00","00.00.00","00/00/00","00-00-00","0.00.0000","0/00/0000","0-00-0000"},0)),OR(SUMPRODUCT(--ISNUMBER(SEARCH({"a0","a-0","a_0","a/0","a.0","a#0","0a","0-a","0_a","0/a"},BP312)))&gt;0,ISNUMBER(SEARCH("000000",BP312)))),1,0),0)</f>
        <v>0</v>
      </c>
      <c r="BR3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312,"supervisor",""),"inspector",""),"controller",""),"executive",""),"catering",""),"manager",""),"officer",""),"caterer",""),"station",""),"captain",""),"verified",""),"verifier",""),"checked",""),"senior",""),"leader",""),"cabin",""),"staff",""),"crew",""),"team",""),"duty",""),"lead",""),"head",""),"chef",""),"pasb",""),"mcat",""),"magcs",""),"qaqc",""),"ccic",""),"cic",""),"csm",""),"ops",""),"pic",""),"self",""),"qa",""),"qc",""),"by",""),"sr",""))</f>
        <v>0</v>
      </c>
      <c r="BS3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312,"supervisor",""),"inspector",""),"controller",""),"executive",""),"catering",""),"manager",""),"officer",""),"caterer",""),"station",""),"captain",""),"verified",""),"verifier",""),"checked",""),"senior",""),"leader",""),"cabin",""),"staff",""),"crew",""),"team",""),"duty",""),"lead",""),"head",""),"chef",""),"pasb",""),"mcat",""),"magcs",""),"qaqc",""),"ccic",""),"cic",""),"csm",""),"ops",""),"pic",""),"self",""),"qa",""),"qc",""),"by",""),"sr",""))</f>
        <v>0</v>
      </c>
      <c r="BT312" s="61"/>
      <c r="BU312" s="61"/>
      <c r="BV312" s="61" t="n">
        <f aca="false">IFERROR(IF(OR(SUMPRODUCT((LEN(BC312)-LEN(SUBSTITUTE(BC312," "&amp;L_NotLoaded&amp;" "," ")))/(LEN(L_NotLoaded)+1))&gt;SUMPRODUCT((LEN(BC312)-LEN(SUBSTITUTE(BC312," "&amp;L_NotLoadedNeg&amp;" "," ")))/(LEN(L_NotLoadedNeg)+1)),SUMPRODUCT((LEN(BD312)-LEN(SUBSTITUTE(BD312," "&amp;L_NotLoaded&amp;" "," ")))/(LEN(L_NotLoaded)+1))&gt;SUMPRODUCT((LEN(BD312)-LEN(SUBSTITUTE(BD312," "&amp;L_NotLoadedNeg&amp;" "," ")))/(LEN(L_NotLoadedNeg)+1))),1,0),0)</f>
        <v>0</v>
      </c>
      <c r="BW312" s="61"/>
      <c r="BX312" s="61"/>
      <c r="BY312" s="62" t="n">
        <f aca="false">IF(ISNUMBER(Flights!$AZ$13),MAX(Q312-UpliftWindowH/24,Flights!$AZ$13),Q312-UpliftWindowH/24)</f>
        <v>46306.0034722222</v>
      </c>
      <c r="BZ312" s="61" t="n">
        <f aca="false">IFERROR(IF(IF(TRIM(S312)="Link / file path",AND(LEN(TRIM(Z312))&gt;=5,SUMPRODUCT(--ISNUMBER(SEARCH({"http","www.","\\",":\",".pdf",".jpg",".jpeg",".png",".heic",".xls",".doc",".msg",".eml",".ppt",".txt",".zip"},Z312)))&gt;0),AND(ISERROR(FIND(" ",TRIM(Z312))),NOT(OR(LOWER(TRIM(Z312))=LOWER(Flights!$F$13),AND(LEFT(LOWER(TRIM(Z312)),2)="mh",(LEN(BN312)-LEN(SUBSTITUTE(BN312,"a","")))&lt;=2))),NOT(ISNUMBER(MATCH(LEFT(BN312,255),{"0000a","000a","00a","0000aa","000aa","00.00.0000","00/00/0000","00-00-0000","0000-00-00","00.00.00","00/00/00","00-00-00","0.00.0000","0/00/0000","0-00-0000"},0))),OR(AND((LEN(BN312)-LEN(SUBSTITUTE(BN312,"a","")))&gt;=1,(LEN(BN312)-LEN(SUBSTITUTE(BN312,"0","")))&gt;=2,SUMPRODUCT(--ISNUMBER(SEARCH({"a0","a-0","a_0","a/0","a.0","a#0","0a","0-a","0_a","0/a"},BN312)))&gt;0),AND((LEN(BN312)-LEN(SUBSTITUTE(BN312,"a","")))=0,(LEN(BN312)-LEN(SUBSTITUTE(BN312,"0","")))&gt;=5)))),1,0),0)</f>
        <v>0</v>
      </c>
    </row>
    <row r="313" customFormat="false" ht="39.75" hidden="false" customHeight="true" outlineLevel="0" collapsed="false">
      <c r="A313" s="57" t="s">
        <v>902</v>
      </c>
      <c r="B313" s="57" t="s">
        <v>246</v>
      </c>
      <c r="C313" s="57" t="str">
        <f aca="false">Flights!$F$13</f>
        <v>MH0753</v>
      </c>
      <c r="D313" s="58" t="n">
        <f aca="false">Flights!$D$13</f>
        <v>46306</v>
      </c>
      <c r="E313" s="57" t="str">
        <f aca="false">Flights!$G$13&amp;"-"&amp;Flights!$H$13</f>
        <v>HAN-KUL</v>
      </c>
      <c r="F313" s="57" t="str">
        <f aca="false">Flights!$K$13</f>
        <v>BC</v>
      </c>
      <c r="G313" s="57" t="s">
        <v>459</v>
      </c>
      <c r="H313" s="57" t="s">
        <v>460</v>
      </c>
      <c r="I313" s="57" t="s">
        <v>499</v>
      </c>
      <c r="J313" s="57" t="s">
        <v>537</v>
      </c>
      <c r="K313" s="67" t="s">
        <v>501</v>
      </c>
      <c r="L313" s="67" t="s">
        <v>879</v>
      </c>
      <c r="M313" s="67" t="s">
        <v>451</v>
      </c>
      <c r="N313" s="67" t="s">
        <v>383</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60"/>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open",IF(AND(NOT(OR(LEN(AZ313)&lt;15,ISNUMBER(MATCH(AZ313,L_Placeholder,0)))),BK313=0,NOT(OR(LEN(AU313)&lt;2,ISNUMBER(MATCH(AU313,L_Placeholder,0)))),NOT(OR(LEN(AX313)&lt;2,ISNUMBER(MATCH(AX313,L_Placeholder,0)))),TRIM(AE313)&lt;&gt;TRIM(T313)),"N/A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missing",IF(OR(OR(LEN(AU313)&lt;2,ISNUMBER(MATCH(AU313,L_Placeholder,0))),BR313&lt;3),"INVALID – PIC missing or not a named person (a role such as QA / CSM is not a name)",IF(OR(LEN(AV313)&lt;2,ISNUMBER(MATCH(AV313,L_Placeholder,0))),"INVALID – result / assessment missing",IF(OR(OR(LEN(AW313)&lt;3,ISNUMBER(MATCH(AW313,L_Placeholder,0))),SUMPRODUCT(--ISNUMBER(SEARCH(" "&amp;L_EvidencePhrase&amp;" ",BD313)))&gt;0,BI313=1),"INVALID – evidence missing, placeholder or not yet on file",IF(ISNA(MATCH(TRIM(S313),L_EvidenceType,0)),"INVALID – choose the evidence type from the list (column S)",IF(BL313=0,"INVALID – evidence ID must be the record's ID only (e.g. SF-2210, IMG_2231, 1045521), or a link / path for links",IF(OR(OR(LEN(AX313)&lt;2,ISNUMBER(MATCH(AX313,L_Placeholder,0))),BS313&lt;3),"INVALID – verifier missing or not a named person (a role such as QA / CSM is not a name)",IF(OR(AX313=AU313,AND(LEN(AU313)&gt;=4,ISNUMBER(SEARCH(AU313,AX313))),AND(LEN(AX313)&gt;=4,ISNUMBER(SEARCH(AX313,AU313)))),"INVALID – verifier must be a different, named person (not the PIC or a role)",IF(BH313=1,"INVALID – result not yet available (awaiting / TBC)",IF(BV313=1,"INVALID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future",IF(AND(ISNUMBER(BY313),AG313&lt;BY313),IF(H313="Physical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IF(ISNA(MATCH(TRIM(S313),L_EvidenceType,0)),0,BZ313)</f>
        <v>0</v>
      </c>
      <c r="BM313" s="61" t="str">
        <f aca="false">SUBSTITUTE(SUBSTITUTE(SUBSTITUTE(SUBSTITUTE(SUBSTITUTE(SUBSTITUTE(SUBSTITUTE(SUBSTITUTE(SUBSTITUTE(LOWER(Z313&amp;""),"1","0"),"2","0"),"3","0"),"4","0"),"5","0"),"6","0"),"7","0"),"8","0"),"9","0")</f>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313,"jan",""),"feb",""),"mar",""),"apr",""),"may",""),"jun",""),"jul",""),"aug",""),"sep",""),"oct",""),"nov",""),"dec",""),"hrs",""),"hr",""),"lt",""),"utc",""),"am",""),"pm",""),"rev",""),"ver",""),"b","a"),"c","a"),"d","a"),"e","a"),"f","a"),"g","a"),"h","a"),"i","a"),"j","a"),"k","a"),"l","a"),"m","a"),"n","a"),"o","a"),"p","a"),"q","a"),"r","a"),"s","a"),"t","a"),"u","a"),"v","a"),"w","a"),"x","a"),"y","a"),"z","a")</f>
        <v/>
      </c>
      <c r="BO313" s="61" t="str">
        <f aca="false">SUBSTITUTE(SUBSTITUTE(SUBSTITUTE(SUBSTITUTE(SUBSTITUTE(SUBSTITUTE(SUBSTITUTE(SUBSTITUTE(SUBSTITUTE(LOWER(W313&amp;""),"1","0"),"2","0"),"3","0"),"4","0"),"5","0"),"6","0"),"7","0"),"8","0"),"9","0")</f>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c>
      <c r="BQ313" s="61" t="n">
        <f aca="false">IFERROR(IF(AND(ISERROR(SEARCH(" mh"," "&amp;LOWER(W313))),ISNA(MATCH(LEFT(TRIM(BP313),255),{"0000a","000a","00a","0000aa","000aa","00.00.0000","00/00/0000","00-00-0000","0000-00-00","00.00.00","00/00/00","00-00-00","0.00.0000","0/00/0000","0-00-0000"},0)),OR(SUMPRODUCT(--ISNUMBER(SEARCH({"a0","a-0","a_0","a/0","a.0","a#0","0a","0-a","0_a","0/a"},BP313)))&gt;0,ISNUMBER(SEARCH("000000",BP313)))),1,0),0)</f>
        <v>0</v>
      </c>
      <c r="BR3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313,"supervisor",""),"inspector",""),"controller",""),"executive",""),"catering",""),"manager",""),"officer",""),"caterer",""),"station",""),"captain",""),"verified",""),"verifier",""),"checked",""),"senior",""),"leader",""),"cabin",""),"staff",""),"crew",""),"team",""),"duty",""),"lead",""),"head",""),"chef",""),"pasb",""),"mcat",""),"magcs",""),"qaqc",""),"ccic",""),"cic",""),"csm",""),"ops",""),"pic",""),"self",""),"qa",""),"qc",""),"by",""),"sr",""))</f>
        <v>0</v>
      </c>
      <c r="BS3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313,"supervisor",""),"inspector",""),"controller",""),"executive",""),"catering",""),"manager",""),"officer",""),"caterer",""),"station",""),"captain",""),"verified",""),"verifier",""),"checked",""),"senior",""),"leader",""),"cabin",""),"staff",""),"crew",""),"team",""),"duty",""),"lead",""),"head",""),"chef",""),"pasb",""),"mcat",""),"magcs",""),"qaqc",""),"ccic",""),"cic",""),"csm",""),"ops",""),"pic",""),"self",""),"qa",""),"qc",""),"by",""),"sr",""))</f>
        <v>0</v>
      </c>
      <c r="BT313" s="61"/>
      <c r="BU313" s="61"/>
      <c r="BV313" s="61" t="n">
        <f aca="false">IFERROR(IF(OR(SUMPRODUCT((LEN(BC313)-LEN(SUBSTITUTE(BC313," "&amp;L_NotLoaded&amp;" "," ")))/(LEN(L_NotLoaded)+1))&gt;SUMPRODUCT((LEN(BC313)-LEN(SUBSTITUTE(BC313," "&amp;L_NotLoadedNeg&amp;" "," ")))/(LEN(L_NotLoadedNeg)+1)),SUMPRODUCT((LEN(BD313)-LEN(SUBSTITUTE(BD313," "&amp;L_NotLoaded&amp;" "," ")))/(LEN(L_NotLoaded)+1))&gt;SUMPRODUCT((LEN(BD313)-LEN(SUBSTITUTE(BD313," "&amp;L_NotLoadedNeg&amp;" "," ")))/(LEN(L_NotLoadedNeg)+1))),1,0),0)</f>
        <v>0</v>
      </c>
      <c r="BW313" s="61"/>
      <c r="BX313" s="61"/>
      <c r="BY313" s="62" t="n">
        <f aca="false">IF(ISNUMBER(Flights!$AZ$13),MAX(Q313-UpliftWindowH/24,Flights!$AZ$13),Q313-UpliftWindowH/24)</f>
        <v>46306.0034722222</v>
      </c>
      <c r="BZ313" s="61" t="n">
        <f aca="false">IFERROR(IF(IF(TRIM(S313)="Link / file path",AND(LEN(TRIM(Z313))&gt;=5,SUMPRODUCT(--ISNUMBER(SEARCH({"http","www.","\\",":\",".pdf",".jpg",".jpeg",".png",".heic",".xls",".doc",".msg",".eml",".ppt",".txt",".zip"},Z313)))&gt;0),AND(ISERROR(FIND(" ",TRIM(Z313))),NOT(OR(LOWER(TRIM(Z313))=LOWER(Flights!$F$13),AND(LEFT(LOWER(TRIM(Z313)),2)="mh",(LEN(BN313)-LEN(SUBSTITUTE(BN313,"a","")))&lt;=2))),NOT(ISNUMBER(MATCH(LEFT(BN313,255),{"0000a","000a","00a","0000aa","000aa","00.00.0000","00/00/0000","00-00-0000","0000-00-00","00.00.00","00/00/00","00-00-00","0.00.0000","0/00/0000","0-00-0000"},0))),OR(AND((LEN(BN313)-LEN(SUBSTITUTE(BN313,"a","")))&gt;=1,(LEN(BN313)-LEN(SUBSTITUTE(BN313,"0","")))&gt;=2,SUMPRODUCT(--ISNUMBER(SEARCH({"a0","a-0","a_0","a/0","a.0","a#0","0a","0-a","0_a","0/a"},BN313)))&gt;0),AND((LEN(BN313)-LEN(SUBSTITUTE(BN313,"a","")))=0,(LEN(BN313)-LEN(SUBSTITUTE(BN313,"0","")))&gt;=5)))),1,0),0)</f>
        <v>0</v>
      </c>
    </row>
    <row r="314" customFormat="false" ht="39.75" hidden="false" customHeight="true" outlineLevel="0" collapsed="false">
      <c r="A314" s="57" t="s">
        <v>903</v>
      </c>
      <c r="B314" s="57" t="s">
        <v>246</v>
      </c>
      <c r="C314" s="57" t="str">
        <f aca="false">Flights!$F$13</f>
        <v>MH0753</v>
      </c>
      <c r="D314" s="58" t="n">
        <f aca="false">Flights!$D$13</f>
        <v>46306</v>
      </c>
      <c r="E314" s="57" t="str">
        <f aca="false">Flights!$G$13&amp;"-"&amp;Flights!$H$13</f>
        <v>HAN-KUL</v>
      </c>
      <c r="F314" s="57" t="str">
        <f aca="false">Flights!$K$13</f>
        <v>BC</v>
      </c>
      <c r="G314" s="57" t="s">
        <v>459</v>
      </c>
      <c r="H314" s="57" t="s">
        <v>460</v>
      </c>
      <c r="I314" s="57" t="s">
        <v>499</v>
      </c>
      <c r="J314" s="57" t="s">
        <v>539</v>
      </c>
      <c r="K314" s="67" t="s">
        <v>501</v>
      </c>
      <c r="L314" s="67" t="s">
        <v>882</v>
      </c>
      <c r="M314" s="67" t="s">
        <v>451</v>
      </c>
      <c r="N314" s="67" t="s">
        <v>383</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60"/>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open",IF(AND(NOT(OR(LEN(AZ314)&lt;15,ISNUMBER(MATCH(AZ314,L_Placeholder,0)))),BK314=0,NOT(OR(LEN(AU314)&lt;2,ISNUMBER(MATCH(AU314,L_Placeholder,0)))),NOT(OR(LEN(AX314)&lt;2,ISNUMBER(MATCH(AX314,L_Placeholder,0)))),TRIM(AE314)&lt;&gt;TRIM(T314)),"N/A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missing",IF(OR(OR(LEN(AU314)&lt;2,ISNUMBER(MATCH(AU314,L_Placeholder,0))),BR314&lt;3),"INVALID – PIC missing or not a named person (a role such as QA / CSM is not a name)",IF(OR(LEN(AV314)&lt;2,ISNUMBER(MATCH(AV314,L_Placeholder,0))),"INVALID – result / assessment missing",IF(OR(OR(LEN(AW314)&lt;3,ISNUMBER(MATCH(AW314,L_Placeholder,0))),SUMPRODUCT(--ISNUMBER(SEARCH(" "&amp;L_EvidencePhrase&amp;" ",BD314)))&gt;0,BI314=1),"INVALID – evidence missing, placeholder or not yet on file",IF(ISNA(MATCH(TRIM(S314),L_EvidenceType,0)),"INVALID – choose the evidence type from the list (column S)",IF(BL314=0,"INVALID – evidence ID must be the record's ID only (e.g. SF-2210, IMG_2231, 1045521), or a link / path for links",IF(OR(OR(LEN(AX314)&lt;2,ISNUMBER(MATCH(AX314,L_Placeholder,0))),BS314&lt;3),"INVALID – verifier missing or not a named person (a role such as QA / CSM is not a name)",IF(OR(AX314=AU314,AND(LEN(AU314)&gt;=4,ISNUMBER(SEARCH(AU314,AX314))),AND(LEN(AX314)&gt;=4,ISNUMBER(SEARCH(AX314,AU314)))),"INVALID – verifier must be a different, named person (not the PIC or a role)",IF(BH314=1,"INVALID – result not yet available (awaiting / TBC)",IF(BV314=1,"INVALID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future",IF(AND(ISNUMBER(BY314),AG314&lt;BY314),IF(H314="Physical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IF(ISNA(MATCH(TRIM(S314),L_EvidenceType,0)),0,BZ314)</f>
        <v>0</v>
      </c>
      <c r="BM314" s="61" t="str">
        <f aca="false">SUBSTITUTE(SUBSTITUTE(SUBSTITUTE(SUBSTITUTE(SUBSTITUTE(SUBSTITUTE(SUBSTITUTE(SUBSTITUTE(SUBSTITUTE(LOWER(Z314&amp;""),"1","0"),"2","0"),"3","0"),"4","0"),"5","0"),"6","0"),"7","0"),"8","0"),"9","0")</f>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314,"jan",""),"feb",""),"mar",""),"apr",""),"may",""),"jun",""),"jul",""),"aug",""),"sep",""),"oct",""),"nov",""),"dec",""),"hrs",""),"hr",""),"lt",""),"utc",""),"am",""),"pm",""),"rev",""),"ver",""),"b","a"),"c","a"),"d","a"),"e","a"),"f","a"),"g","a"),"h","a"),"i","a"),"j","a"),"k","a"),"l","a"),"m","a"),"n","a"),"o","a"),"p","a"),"q","a"),"r","a"),"s","a"),"t","a"),"u","a"),"v","a"),"w","a"),"x","a"),"y","a"),"z","a")</f>
        <v/>
      </c>
      <c r="BO314" s="61" t="str">
        <f aca="false">SUBSTITUTE(SUBSTITUTE(SUBSTITUTE(SUBSTITUTE(SUBSTITUTE(SUBSTITUTE(SUBSTITUTE(SUBSTITUTE(SUBSTITUTE(LOWER(W314&amp;""),"1","0"),"2","0"),"3","0"),"4","0"),"5","0"),"6","0"),"7","0"),"8","0"),"9","0")</f>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c>
      <c r="BQ314" s="61" t="n">
        <f aca="false">IFERROR(IF(AND(ISERROR(SEARCH(" mh"," "&amp;LOWER(W314))),ISNA(MATCH(LEFT(TRIM(BP314),255),{"0000a","000a","00a","0000aa","000aa","00.00.0000","00/00/0000","00-00-0000","0000-00-00","00.00.00","00/00/00","00-00-00","0.00.0000","0/00/0000","0-00-0000"},0)),OR(SUMPRODUCT(--ISNUMBER(SEARCH({"a0","a-0","a_0","a/0","a.0","a#0","0a","0-a","0_a","0/a"},BP314)))&gt;0,ISNUMBER(SEARCH("000000",BP314)))),1,0),0)</f>
        <v>0</v>
      </c>
      <c r="BR3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314,"supervisor",""),"inspector",""),"controller",""),"executive",""),"catering",""),"manager",""),"officer",""),"caterer",""),"station",""),"captain",""),"verified",""),"verifier",""),"checked",""),"senior",""),"leader",""),"cabin",""),"staff",""),"crew",""),"team",""),"duty",""),"lead",""),"head",""),"chef",""),"pasb",""),"mcat",""),"magcs",""),"qaqc",""),"ccic",""),"cic",""),"csm",""),"ops",""),"pic",""),"self",""),"qa",""),"qc",""),"by",""),"sr",""))</f>
        <v>0</v>
      </c>
      <c r="BS3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314,"supervisor",""),"inspector",""),"controller",""),"executive",""),"catering",""),"manager",""),"officer",""),"caterer",""),"station",""),"captain",""),"verified",""),"verifier",""),"checked",""),"senior",""),"leader",""),"cabin",""),"staff",""),"crew",""),"team",""),"duty",""),"lead",""),"head",""),"chef",""),"pasb",""),"mcat",""),"magcs",""),"qaqc",""),"ccic",""),"cic",""),"csm",""),"ops",""),"pic",""),"self",""),"qa",""),"qc",""),"by",""),"sr",""))</f>
        <v>0</v>
      </c>
      <c r="BT314" s="61"/>
      <c r="BU314" s="61"/>
      <c r="BV314" s="61" t="n">
        <f aca="false">IFERROR(IF(OR(SUMPRODUCT((LEN(BC314)-LEN(SUBSTITUTE(BC314," "&amp;L_NotLoaded&amp;" "," ")))/(LEN(L_NotLoaded)+1))&gt;SUMPRODUCT((LEN(BC314)-LEN(SUBSTITUTE(BC314," "&amp;L_NotLoadedNeg&amp;" "," ")))/(LEN(L_NotLoadedNeg)+1)),SUMPRODUCT((LEN(BD314)-LEN(SUBSTITUTE(BD314," "&amp;L_NotLoaded&amp;" "," ")))/(LEN(L_NotLoaded)+1))&gt;SUMPRODUCT((LEN(BD314)-LEN(SUBSTITUTE(BD314," "&amp;L_NotLoadedNeg&amp;" "," ")))/(LEN(L_NotLoadedNeg)+1))),1,0),0)</f>
        <v>0</v>
      </c>
      <c r="BW314" s="61"/>
      <c r="BX314" s="61"/>
      <c r="BY314" s="62" t="n">
        <f aca="false">IF(ISNUMBER(Flights!$AZ$13),MAX(Q314-UpliftWindowH/24,Flights!$AZ$13),Q314-UpliftWindowH/24)</f>
        <v>46306.0034722222</v>
      </c>
      <c r="BZ314" s="61" t="n">
        <f aca="false">IFERROR(IF(IF(TRIM(S314)="Link / file path",AND(LEN(TRIM(Z314))&gt;=5,SUMPRODUCT(--ISNUMBER(SEARCH({"http","www.","\\",":\",".pdf",".jpg",".jpeg",".png",".heic",".xls",".doc",".msg",".eml",".ppt",".txt",".zip"},Z314)))&gt;0),AND(ISERROR(FIND(" ",TRIM(Z314))),NOT(OR(LOWER(TRIM(Z314))=LOWER(Flights!$F$13),AND(LEFT(LOWER(TRIM(Z314)),2)="mh",(LEN(BN314)-LEN(SUBSTITUTE(BN314,"a","")))&lt;=2))),NOT(ISNUMBER(MATCH(LEFT(BN314,255),{"0000a","000a","00a","0000aa","000aa","00.00.0000","00/00/0000","00-00-0000","0000-00-00","00.00.00","00/00/00","00-00-00","0.00.0000","0/00/0000","0-00-0000"},0))),OR(AND((LEN(BN314)-LEN(SUBSTITUTE(BN314,"a","")))&gt;=1,(LEN(BN314)-LEN(SUBSTITUTE(BN314,"0","")))&gt;=2,SUMPRODUCT(--ISNUMBER(SEARCH({"a0","a-0","a_0","a/0","a.0","a#0","0a","0-a","0_a","0/a"},BN314)))&gt;0),AND((LEN(BN314)-LEN(SUBSTITUTE(BN314,"a","")))=0,(LEN(BN314)-LEN(SUBSTITUTE(BN314,"0","")))&gt;=5)))),1,0),0)</f>
        <v>0</v>
      </c>
    </row>
    <row r="315" customFormat="false" ht="39.75" hidden="false" customHeight="true" outlineLevel="0" collapsed="false">
      <c r="A315" s="57" t="s">
        <v>904</v>
      </c>
      <c r="B315" s="57" t="s">
        <v>246</v>
      </c>
      <c r="C315" s="57" t="str">
        <f aca="false">Flights!$F$13</f>
        <v>MH0753</v>
      </c>
      <c r="D315" s="58" t="n">
        <f aca="false">Flights!$D$13</f>
        <v>46306</v>
      </c>
      <c r="E315" s="57" t="str">
        <f aca="false">Flights!$G$13&amp;"-"&amp;Flights!$H$13</f>
        <v>HAN-KUL</v>
      </c>
      <c r="F315" s="57" t="str">
        <f aca="false">Flights!$K$13</f>
        <v>BC</v>
      </c>
      <c r="G315" s="57" t="s">
        <v>459</v>
      </c>
      <c r="H315" s="57" t="s">
        <v>460</v>
      </c>
      <c r="I315" s="57" t="s">
        <v>499</v>
      </c>
      <c r="J315" s="57" t="s">
        <v>541</v>
      </c>
      <c r="K315" s="67" t="s">
        <v>501</v>
      </c>
      <c r="L315" s="67" t="s">
        <v>884</v>
      </c>
      <c r="M315" s="67" t="s">
        <v>451</v>
      </c>
      <c r="N315" s="67" t="s">
        <v>383</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60"/>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open",IF(AND(NOT(OR(LEN(AZ315)&lt;15,ISNUMBER(MATCH(AZ315,L_Placeholder,0)))),BK315=0,NOT(OR(LEN(AU315)&lt;2,ISNUMBER(MATCH(AU315,L_Placeholder,0)))),NOT(OR(LEN(AX315)&lt;2,ISNUMBER(MATCH(AX315,L_Placeholder,0)))),TRIM(AE315)&lt;&gt;TRIM(T315)),"N/A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missing",IF(OR(OR(LEN(AU315)&lt;2,ISNUMBER(MATCH(AU315,L_Placeholder,0))),BR315&lt;3),"INVALID – PIC missing or not a named person (a role such as QA / CSM is not a name)",IF(OR(LEN(AV315)&lt;2,ISNUMBER(MATCH(AV315,L_Placeholder,0))),"INVALID – result / assessment missing",IF(OR(OR(LEN(AW315)&lt;3,ISNUMBER(MATCH(AW315,L_Placeholder,0))),SUMPRODUCT(--ISNUMBER(SEARCH(" "&amp;L_EvidencePhrase&amp;" ",BD315)))&gt;0,BI315=1),"INVALID – evidence missing, placeholder or not yet on file",IF(ISNA(MATCH(TRIM(S315),L_EvidenceType,0)),"INVALID – choose the evidence type from the list (column S)",IF(BL315=0,"INVALID – evidence ID must be the record's ID only (e.g. SF-2210, IMG_2231, 1045521), or a link / path for links",IF(OR(OR(LEN(AX315)&lt;2,ISNUMBER(MATCH(AX315,L_Placeholder,0))),BS315&lt;3),"INVALID – verifier missing or not a named person (a role such as QA / CSM is not a name)",IF(OR(AX315=AU315,AND(LEN(AU315)&gt;=4,ISNUMBER(SEARCH(AU315,AX315))),AND(LEN(AX315)&gt;=4,ISNUMBER(SEARCH(AX315,AU315)))),"INVALID – verifier must be a different, named person (not the PIC or a role)",IF(BH315=1,"INVALID – result not yet available (awaiting / TBC)",IF(BV315=1,"INVALID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future",IF(AND(ISNUMBER(BY315),AG315&lt;BY315),IF(H315="Physical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IF(ISNA(MATCH(TRIM(S315),L_EvidenceType,0)),0,BZ315)</f>
        <v>0</v>
      </c>
      <c r="BM315" s="61" t="str">
        <f aca="false">SUBSTITUTE(SUBSTITUTE(SUBSTITUTE(SUBSTITUTE(SUBSTITUTE(SUBSTITUTE(SUBSTITUTE(SUBSTITUTE(SUBSTITUTE(LOWER(Z315&amp;""),"1","0"),"2","0"),"3","0"),"4","0"),"5","0"),"6","0"),"7","0"),"8","0"),"9","0")</f>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315,"jan",""),"feb",""),"mar",""),"apr",""),"may",""),"jun",""),"jul",""),"aug",""),"sep",""),"oct",""),"nov",""),"dec",""),"hrs",""),"hr",""),"lt",""),"utc",""),"am",""),"pm",""),"rev",""),"ver",""),"b","a"),"c","a"),"d","a"),"e","a"),"f","a"),"g","a"),"h","a"),"i","a"),"j","a"),"k","a"),"l","a"),"m","a"),"n","a"),"o","a"),"p","a"),"q","a"),"r","a"),"s","a"),"t","a"),"u","a"),"v","a"),"w","a"),"x","a"),"y","a"),"z","a")</f>
        <v/>
      </c>
      <c r="BO315" s="61" t="str">
        <f aca="false">SUBSTITUTE(SUBSTITUTE(SUBSTITUTE(SUBSTITUTE(SUBSTITUTE(SUBSTITUTE(SUBSTITUTE(SUBSTITUTE(SUBSTITUTE(LOWER(W315&amp;""),"1","0"),"2","0"),"3","0"),"4","0"),"5","0"),"6","0"),"7","0"),"8","0"),"9","0")</f>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c>
      <c r="BQ315" s="61" t="n">
        <f aca="false">IFERROR(IF(AND(ISERROR(SEARCH(" mh"," "&amp;LOWER(W315))),ISNA(MATCH(LEFT(TRIM(BP315),255),{"0000a","000a","00a","0000aa","000aa","00.00.0000","00/00/0000","00-00-0000","0000-00-00","00.00.00","00/00/00","00-00-00","0.00.0000","0/00/0000","0-00-0000"},0)),OR(SUMPRODUCT(--ISNUMBER(SEARCH({"a0","a-0","a_0","a/0","a.0","a#0","0a","0-a","0_a","0/a"},BP315)))&gt;0,ISNUMBER(SEARCH("000000",BP315)))),1,0),0)</f>
        <v>0</v>
      </c>
      <c r="BR3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315,"supervisor",""),"inspector",""),"controller",""),"executive",""),"catering",""),"manager",""),"officer",""),"caterer",""),"station",""),"captain",""),"verified",""),"verifier",""),"checked",""),"senior",""),"leader",""),"cabin",""),"staff",""),"crew",""),"team",""),"duty",""),"lead",""),"head",""),"chef",""),"pasb",""),"mcat",""),"magcs",""),"qaqc",""),"ccic",""),"cic",""),"csm",""),"ops",""),"pic",""),"self",""),"qa",""),"qc",""),"by",""),"sr",""))</f>
        <v>0</v>
      </c>
      <c r="BS3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315,"supervisor",""),"inspector",""),"controller",""),"executive",""),"catering",""),"manager",""),"officer",""),"caterer",""),"station",""),"captain",""),"verified",""),"verifier",""),"checked",""),"senior",""),"leader",""),"cabin",""),"staff",""),"crew",""),"team",""),"duty",""),"lead",""),"head",""),"chef",""),"pasb",""),"mcat",""),"magcs",""),"qaqc",""),"ccic",""),"cic",""),"csm",""),"ops",""),"pic",""),"self",""),"qa",""),"qc",""),"by",""),"sr",""))</f>
        <v>0</v>
      </c>
      <c r="BT315" s="61"/>
      <c r="BU315" s="61"/>
      <c r="BV315" s="61" t="n">
        <f aca="false">IFERROR(IF(OR(SUMPRODUCT((LEN(BC315)-LEN(SUBSTITUTE(BC315," "&amp;L_NotLoaded&amp;" "," ")))/(LEN(L_NotLoaded)+1))&gt;SUMPRODUCT((LEN(BC315)-LEN(SUBSTITUTE(BC315," "&amp;L_NotLoadedNeg&amp;" "," ")))/(LEN(L_NotLoadedNeg)+1)),SUMPRODUCT((LEN(BD315)-LEN(SUBSTITUTE(BD315," "&amp;L_NotLoaded&amp;" "," ")))/(LEN(L_NotLoaded)+1))&gt;SUMPRODUCT((LEN(BD315)-LEN(SUBSTITUTE(BD315," "&amp;L_NotLoadedNeg&amp;" "," ")))/(LEN(L_NotLoadedNeg)+1))),1,0),0)</f>
        <v>0</v>
      </c>
      <c r="BW315" s="61"/>
      <c r="BX315" s="61"/>
      <c r="BY315" s="62" t="n">
        <f aca="false">IF(ISNUMBER(Flights!$AZ$13),MAX(Q315-UpliftWindowH/24,Flights!$AZ$13),Q315-UpliftWindowH/24)</f>
        <v>46306.0034722222</v>
      </c>
      <c r="BZ315" s="61" t="n">
        <f aca="false">IFERROR(IF(IF(TRIM(S315)="Link / file path",AND(LEN(TRIM(Z315))&gt;=5,SUMPRODUCT(--ISNUMBER(SEARCH({"http","www.","\\",":\",".pdf",".jpg",".jpeg",".png",".heic",".xls",".doc",".msg",".eml",".ppt",".txt",".zip"},Z315)))&gt;0),AND(ISERROR(FIND(" ",TRIM(Z315))),NOT(OR(LOWER(TRIM(Z315))=LOWER(Flights!$F$13),AND(LEFT(LOWER(TRIM(Z315)),2)="mh",(LEN(BN315)-LEN(SUBSTITUTE(BN315,"a","")))&lt;=2))),NOT(ISNUMBER(MATCH(LEFT(BN315,255),{"0000a","000a","00a","0000aa","000aa","00.00.0000","00/00/0000","00-00-0000","0000-00-00","00.00.00","00/00/00","00-00-00","0.00.0000","0/00/0000","0-00-0000"},0))),OR(AND((LEN(BN315)-LEN(SUBSTITUTE(BN315,"a","")))&gt;=1,(LEN(BN315)-LEN(SUBSTITUTE(BN315,"0","")))&gt;=2,SUMPRODUCT(--ISNUMBER(SEARCH({"a0","a-0","a_0","a/0","a.0","a#0","0a","0-a","0_a","0/a"},BN315)))&gt;0),AND((LEN(BN315)-LEN(SUBSTITUTE(BN315,"a","")))=0,(LEN(BN315)-LEN(SUBSTITUTE(BN315,"0","")))&gt;=5)))),1,0),0)</f>
        <v>0</v>
      </c>
    </row>
    <row r="316" customFormat="false" ht="78.75" hidden="false" customHeight="true" outlineLevel="0" collapsed="false">
      <c r="A316" s="57" t="s">
        <v>905</v>
      </c>
      <c r="B316" s="57" t="s">
        <v>246</v>
      </c>
      <c r="C316" s="57" t="str">
        <f aca="false">Flights!$F$13</f>
        <v>MH0753</v>
      </c>
      <c r="D316" s="58" t="n">
        <f aca="false">Flights!$D$13</f>
        <v>46306</v>
      </c>
      <c r="E316" s="57" t="str">
        <f aca="false">Flights!$G$13&amp;"-"&amp;Flights!$H$13</f>
        <v>HAN-KUL</v>
      </c>
      <c r="F316" s="57" t="str">
        <f aca="false">Flights!$K$13</f>
        <v>BC</v>
      </c>
      <c r="G316" s="57" t="s">
        <v>459</v>
      </c>
      <c r="H316" s="57" t="s">
        <v>460</v>
      </c>
      <c r="I316" s="57" t="s">
        <v>499</v>
      </c>
      <c r="J316" s="57" t="s">
        <v>543</v>
      </c>
      <c r="K316" s="67" t="s">
        <v>501</v>
      </c>
      <c r="L316" s="67" t="s">
        <v>886</v>
      </c>
      <c r="M316" s="67" t="s">
        <v>451</v>
      </c>
      <c r="N316" s="67" t="s">
        <v>444</v>
      </c>
      <c r="O316" s="67" t="s">
        <v>544</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60"/>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open",IF(AND(NOT(OR(LEN(AZ316)&lt;15,ISNUMBER(MATCH(AZ316,L_Placeholder,0)))),BK316=0,NOT(OR(LEN(AU316)&lt;2,ISNUMBER(MATCH(AU316,L_Placeholder,0)))),NOT(OR(LEN(AX316)&lt;2,ISNUMBER(MATCH(AX316,L_Placeholder,0)))),TRIM(AE316)&lt;&gt;TRIM(T316)),"N/A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missing",IF(OR(OR(LEN(AU316)&lt;2,ISNUMBER(MATCH(AU316,L_Placeholder,0))),BR316&lt;3),"INVALID – PIC missing or not a named person (a role such as QA / CSM is not a name)",IF(OR(LEN(AV316)&lt;2,ISNUMBER(MATCH(AV316,L_Placeholder,0))),"INVALID – result / assessment missing",IF(OR(OR(LEN(AW316)&lt;3,ISNUMBER(MATCH(AW316,L_Placeholder,0))),SUMPRODUCT(--ISNUMBER(SEARCH(" "&amp;L_EvidencePhrase&amp;" ",BD316)))&gt;0,BI316=1),"INVALID – evidence missing, placeholder or not yet on file",IF(ISNA(MATCH(TRIM(S316),L_EvidenceType,0)),"INVALID – choose the evidence type from the list (column S)",IF(BL316=0,"INVALID – evidence ID must be the record's ID only (e.g. SF-2210, IMG_2231, 1045521), or a link / path for links",IF(OR(OR(LEN(AX316)&lt;2,ISNUMBER(MATCH(AX316,L_Placeholder,0))),BS316&lt;3),"INVALID – verifier missing or not a named person (a role such as QA / CSM is not a name)",IF(OR(AX316=AU316,AND(LEN(AU316)&gt;=4,ISNUMBER(SEARCH(AU316,AX316))),AND(LEN(AX316)&gt;=4,ISNUMBER(SEARCH(AX316,AU316)))),"INVALID – verifier must be a different, named person (not the PIC or a role)",IF(BH316=1,"INVALID – result not yet available (awaiting / TBC)",IF(BV316=1,"INVALID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future",IF(AND(ISNUMBER(BY316),AG316&lt;BY316),IF(H316="Physical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IF(ISNA(MATCH(TRIM(S316),L_EvidenceType,0)),0,BZ316)</f>
        <v>0</v>
      </c>
      <c r="BM316" s="61" t="str">
        <f aca="false">SUBSTITUTE(SUBSTITUTE(SUBSTITUTE(SUBSTITUTE(SUBSTITUTE(SUBSTITUTE(SUBSTITUTE(SUBSTITUTE(SUBSTITUTE(LOWER(Z316&amp;""),"1","0"),"2","0"),"3","0"),"4","0"),"5","0"),"6","0"),"7","0"),"8","0"),"9","0")</f>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316,"jan",""),"feb",""),"mar",""),"apr",""),"may",""),"jun",""),"jul",""),"aug",""),"sep",""),"oct",""),"nov",""),"dec",""),"hrs",""),"hr",""),"lt",""),"utc",""),"am",""),"pm",""),"rev",""),"ver",""),"b","a"),"c","a"),"d","a"),"e","a"),"f","a"),"g","a"),"h","a"),"i","a"),"j","a"),"k","a"),"l","a"),"m","a"),"n","a"),"o","a"),"p","a"),"q","a"),"r","a"),"s","a"),"t","a"),"u","a"),"v","a"),"w","a"),"x","a"),"y","a"),"z","a")</f>
        <v/>
      </c>
      <c r="BO316" s="61" t="str">
        <f aca="false">SUBSTITUTE(SUBSTITUTE(SUBSTITUTE(SUBSTITUTE(SUBSTITUTE(SUBSTITUTE(SUBSTITUTE(SUBSTITUTE(SUBSTITUTE(LOWER(W316&amp;""),"1","0"),"2","0"),"3","0"),"4","0"),"5","0"),"6","0"),"7","0"),"8","0"),"9","0")</f>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c>
      <c r="BQ316" s="61" t="n">
        <f aca="false">IFERROR(IF(AND(ISERROR(SEARCH(" mh"," "&amp;LOWER(W316))),ISNA(MATCH(LEFT(TRIM(BP316),255),{"0000a","000a","00a","0000aa","000aa","00.00.0000","00/00/0000","00-00-0000","0000-00-00","00.00.00","00/00/00","00-00-00","0.00.0000","0/00/0000","0-00-0000"},0)),OR(SUMPRODUCT(--ISNUMBER(SEARCH({"a0","a-0","a_0","a/0","a.0","a#0","0a","0-a","0_a","0/a"},BP316)))&gt;0,ISNUMBER(SEARCH("000000",BP316)))),1,0),0)</f>
        <v>0</v>
      </c>
      <c r="BR3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316,"supervisor",""),"inspector",""),"controller",""),"executive",""),"catering",""),"manager",""),"officer",""),"caterer",""),"station",""),"captain",""),"verified",""),"verifier",""),"checked",""),"senior",""),"leader",""),"cabin",""),"staff",""),"crew",""),"team",""),"duty",""),"lead",""),"head",""),"chef",""),"pasb",""),"mcat",""),"magcs",""),"qaqc",""),"ccic",""),"cic",""),"csm",""),"ops",""),"pic",""),"self",""),"qa",""),"qc",""),"by",""),"sr",""))</f>
        <v>0</v>
      </c>
      <c r="BS3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316,"supervisor",""),"inspector",""),"controller",""),"executive",""),"catering",""),"manager",""),"officer",""),"caterer",""),"station",""),"captain",""),"verified",""),"verifier",""),"checked",""),"senior",""),"leader",""),"cabin",""),"staff",""),"crew",""),"team",""),"duty",""),"lead",""),"head",""),"chef",""),"pasb",""),"mcat",""),"magcs",""),"qaqc",""),"ccic",""),"cic",""),"csm",""),"ops",""),"pic",""),"self",""),"qa",""),"qc",""),"by",""),"sr",""))</f>
        <v>0</v>
      </c>
      <c r="BT316" s="61"/>
      <c r="BU316" s="61"/>
      <c r="BV316" s="61" t="n">
        <f aca="false">IFERROR(IF(OR(SUMPRODUCT((LEN(BC316)-LEN(SUBSTITUTE(BC316," "&amp;L_NotLoaded&amp;" "," ")))/(LEN(L_NotLoaded)+1))&gt;SUMPRODUCT((LEN(BC316)-LEN(SUBSTITUTE(BC316," "&amp;L_NotLoadedNeg&amp;" "," ")))/(LEN(L_NotLoadedNeg)+1)),SUMPRODUCT((LEN(BD316)-LEN(SUBSTITUTE(BD316," "&amp;L_NotLoaded&amp;" "," ")))/(LEN(L_NotLoaded)+1))&gt;SUMPRODUCT((LEN(BD316)-LEN(SUBSTITUTE(BD316," "&amp;L_NotLoadedNeg&amp;" "," ")))/(LEN(L_NotLoadedNeg)+1))),1,0),0)</f>
        <v>0</v>
      </c>
      <c r="BW316" s="61"/>
      <c r="BX316" s="61"/>
      <c r="BY316" s="62" t="n">
        <f aca="false">IF(ISNUMBER(Flights!$AZ$13),MAX(Q316-UpliftWindowH/24,Flights!$AZ$13),Q316-UpliftWindowH/24)</f>
        <v>46306.0034722222</v>
      </c>
      <c r="BZ316" s="61" t="n">
        <f aca="false">IFERROR(IF(IF(TRIM(S316)="Link / file path",AND(LEN(TRIM(Z316))&gt;=5,SUMPRODUCT(--ISNUMBER(SEARCH({"http","www.","\\",":\",".pdf",".jpg",".jpeg",".png",".heic",".xls",".doc",".msg",".eml",".ppt",".txt",".zip"},Z316)))&gt;0),AND(ISERROR(FIND(" ",TRIM(Z316))),NOT(OR(LOWER(TRIM(Z316))=LOWER(Flights!$F$13),AND(LEFT(LOWER(TRIM(Z316)),2)="mh",(LEN(BN316)-LEN(SUBSTITUTE(BN316,"a","")))&lt;=2))),NOT(ISNUMBER(MATCH(LEFT(BN316,255),{"0000a","000a","00a","0000aa","000aa","00.00.0000","00/00/0000","00-00-0000","0000-00-00","00.00.00","00/00/00","00-00-00","0.00.0000","0/00/0000","0-00-0000"},0))),OR(AND((LEN(BN316)-LEN(SUBSTITUTE(BN316,"a","")))&gt;=1,(LEN(BN316)-LEN(SUBSTITUTE(BN316,"0","")))&gt;=2,SUMPRODUCT(--ISNUMBER(SEARCH({"a0","a-0","a_0","a/0","a.0","a#0","0a","0-a","0_a","0/a"},BN316)))&gt;0),AND((LEN(BN316)-LEN(SUBSTITUTE(BN316,"a","")))=0,(LEN(BN316)-LEN(SUBSTITUTE(BN316,"0","")))&gt;=5)))),1,0),0)</f>
        <v>0</v>
      </c>
    </row>
    <row r="317" customFormat="false" ht="78.75" hidden="false" customHeight="true" outlineLevel="0" collapsed="false">
      <c r="A317" s="57" t="s">
        <v>906</v>
      </c>
      <c r="B317" s="57" t="s">
        <v>246</v>
      </c>
      <c r="C317" s="57" t="str">
        <f aca="false">Flights!$F$13</f>
        <v>MH0753</v>
      </c>
      <c r="D317" s="58" t="n">
        <f aca="false">Flights!$D$13</f>
        <v>46306</v>
      </c>
      <c r="E317" s="57" t="str">
        <f aca="false">Flights!$G$13&amp;"-"&amp;Flights!$H$13</f>
        <v>HAN-KUL</v>
      </c>
      <c r="F317" s="57" t="str">
        <f aca="false">Flights!$K$13</f>
        <v>BC</v>
      </c>
      <c r="G317" s="57" t="s">
        <v>459</v>
      </c>
      <c r="H317" s="57" t="s">
        <v>460</v>
      </c>
      <c r="I317" s="57" t="s">
        <v>499</v>
      </c>
      <c r="J317" s="57" t="s">
        <v>546</v>
      </c>
      <c r="K317" s="67" t="s">
        <v>501</v>
      </c>
      <c r="L317" s="67" t="s">
        <v>889</v>
      </c>
      <c r="M317" s="67" t="s">
        <v>451</v>
      </c>
      <c r="N317" s="67" t="s">
        <v>444</v>
      </c>
      <c r="O317" s="67" t="s">
        <v>544</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60"/>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open",IF(AND(NOT(OR(LEN(AZ317)&lt;15,ISNUMBER(MATCH(AZ317,L_Placeholder,0)))),BK317=0,NOT(OR(LEN(AU317)&lt;2,ISNUMBER(MATCH(AU317,L_Placeholder,0)))),NOT(OR(LEN(AX317)&lt;2,ISNUMBER(MATCH(AX317,L_Placeholder,0)))),TRIM(AE317)&lt;&gt;TRIM(T317)),"N/A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missing",IF(OR(OR(LEN(AU317)&lt;2,ISNUMBER(MATCH(AU317,L_Placeholder,0))),BR317&lt;3),"INVALID – PIC missing or not a named person (a role such as QA / CSM is not a name)",IF(OR(LEN(AV317)&lt;2,ISNUMBER(MATCH(AV317,L_Placeholder,0))),"INVALID – result / assessment missing",IF(OR(OR(LEN(AW317)&lt;3,ISNUMBER(MATCH(AW317,L_Placeholder,0))),SUMPRODUCT(--ISNUMBER(SEARCH(" "&amp;L_EvidencePhrase&amp;" ",BD317)))&gt;0,BI317=1),"INVALID – evidence missing, placeholder or not yet on file",IF(ISNA(MATCH(TRIM(S317),L_EvidenceType,0)),"INVALID – choose the evidence type from the list (column S)",IF(BL317=0,"INVALID – evidence ID must be the record's ID only (e.g. SF-2210, IMG_2231, 1045521), or a link / path for links",IF(OR(OR(LEN(AX317)&lt;2,ISNUMBER(MATCH(AX317,L_Placeholder,0))),BS317&lt;3),"INVALID – verifier missing or not a named person (a role such as QA / CSM is not a name)",IF(OR(AX317=AU317,AND(LEN(AU317)&gt;=4,ISNUMBER(SEARCH(AU317,AX317))),AND(LEN(AX317)&gt;=4,ISNUMBER(SEARCH(AX317,AU317)))),"INVALID – verifier must be a different, named person (not the PIC or a role)",IF(BH317=1,"INVALID – result not yet available (awaiting / TBC)",IF(BV317=1,"INVALID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future",IF(AND(ISNUMBER(BY317),AG317&lt;BY317),IF(H317="Physical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IF(ISNA(MATCH(TRIM(S317),L_EvidenceType,0)),0,BZ317)</f>
        <v>0</v>
      </c>
      <c r="BM317" s="61" t="str">
        <f aca="false">SUBSTITUTE(SUBSTITUTE(SUBSTITUTE(SUBSTITUTE(SUBSTITUTE(SUBSTITUTE(SUBSTITUTE(SUBSTITUTE(SUBSTITUTE(LOWER(Z317&amp;""),"1","0"),"2","0"),"3","0"),"4","0"),"5","0"),"6","0"),"7","0"),"8","0"),"9","0")</f>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317,"jan",""),"feb",""),"mar",""),"apr",""),"may",""),"jun",""),"jul",""),"aug",""),"sep",""),"oct",""),"nov",""),"dec",""),"hrs",""),"hr",""),"lt",""),"utc",""),"am",""),"pm",""),"rev",""),"ver",""),"b","a"),"c","a"),"d","a"),"e","a"),"f","a"),"g","a"),"h","a"),"i","a"),"j","a"),"k","a"),"l","a"),"m","a"),"n","a"),"o","a"),"p","a"),"q","a"),"r","a"),"s","a"),"t","a"),"u","a"),"v","a"),"w","a"),"x","a"),"y","a"),"z","a")</f>
        <v/>
      </c>
      <c r="BO317" s="61" t="str">
        <f aca="false">SUBSTITUTE(SUBSTITUTE(SUBSTITUTE(SUBSTITUTE(SUBSTITUTE(SUBSTITUTE(SUBSTITUTE(SUBSTITUTE(SUBSTITUTE(LOWER(W317&amp;""),"1","0"),"2","0"),"3","0"),"4","0"),"5","0"),"6","0"),"7","0"),"8","0"),"9","0")</f>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c>
      <c r="BQ317" s="61" t="n">
        <f aca="false">IFERROR(IF(AND(ISERROR(SEARCH(" mh"," "&amp;LOWER(W317))),ISNA(MATCH(LEFT(TRIM(BP317),255),{"0000a","000a","00a","0000aa","000aa","00.00.0000","00/00/0000","00-00-0000","0000-00-00","00.00.00","00/00/00","00-00-00","0.00.0000","0/00/0000","0-00-0000"},0)),OR(SUMPRODUCT(--ISNUMBER(SEARCH({"a0","a-0","a_0","a/0","a.0","a#0","0a","0-a","0_a","0/a"},BP317)))&gt;0,ISNUMBER(SEARCH("000000",BP317)))),1,0),0)</f>
        <v>0</v>
      </c>
      <c r="BR3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317,"supervisor",""),"inspector",""),"controller",""),"executive",""),"catering",""),"manager",""),"officer",""),"caterer",""),"station",""),"captain",""),"verified",""),"verifier",""),"checked",""),"senior",""),"leader",""),"cabin",""),"staff",""),"crew",""),"team",""),"duty",""),"lead",""),"head",""),"chef",""),"pasb",""),"mcat",""),"magcs",""),"qaqc",""),"ccic",""),"cic",""),"csm",""),"ops",""),"pic",""),"self",""),"qa",""),"qc",""),"by",""),"sr",""))</f>
        <v>0</v>
      </c>
      <c r="BS3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317,"supervisor",""),"inspector",""),"controller",""),"executive",""),"catering",""),"manager",""),"officer",""),"caterer",""),"station",""),"captain",""),"verified",""),"verifier",""),"checked",""),"senior",""),"leader",""),"cabin",""),"staff",""),"crew",""),"team",""),"duty",""),"lead",""),"head",""),"chef",""),"pasb",""),"mcat",""),"magcs",""),"qaqc",""),"ccic",""),"cic",""),"csm",""),"ops",""),"pic",""),"self",""),"qa",""),"qc",""),"by",""),"sr",""))</f>
        <v>0</v>
      </c>
      <c r="BT317" s="61"/>
      <c r="BU317" s="61"/>
      <c r="BV317" s="61" t="n">
        <f aca="false">IFERROR(IF(OR(SUMPRODUCT((LEN(BC317)-LEN(SUBSTITUTE(BC317," "&amp;L_NotLoaded&amp;" "," ")))/(LEN(L_NotLoaded)+1))&gt;SUMPRODUCT((LEN(BC317)-LEN(SUBSTITUTE(BC317," "&amp;L_NotLoadedNeg&amp;" "," ")))/(LEN(L_NotLoadedNeg)+1)),SUMPRODUCT((LEN(BD317)-LEN(SUBSTITUTE(BD317," "&amp;L_NotLoaded&amp;" "," ")))/(LEN(L_NotLoaded)+1))&gt;SUMPRODUCT((LEN(BD317)-LEN(SUBSTITUTE(BD317," "&amp;L_NotLoadedNeg&amp;" "," ")))/(LEN(L_NotLoadedNeg)+1))),1,0),0)</f>
        <v>0</v>
      </c>
      <c r="BW317" s="61"/>
      <c r="BX317" s="61"/>
      <c r="BY317" s="62" t="n">
        <f aca="false">IF(ISNUMBER(Flights!$AZ$13),MAX(Q317-UpliftWindowH/24,Flights!$AZ$13),Q317-UpliftWindowH/24)</f>
        <v>46306.0034722222</v>
      </c>
      <c r="BZ317" s="61" t="n">
        <f aca="false">IFERROR(IF(IF(TRIM(S317)="Link / file path",AND(LEN(TRIM(Z317))&gt;=5,SUMPRODUCT(--ISNUMBER(SEARCH({"http","www.","\\",":\",".pdf",".jpg",".jpeg",".png",".heic",".xls",".doc",".msg",".eml",".ppt",".txt",".zip"},Z317)))&gt;0),AND(ISERROR(FIND(" ",TRIM(Z317))),NOT(OR(LOWER(TRIM(Z317))=LOWER(Flights!$F$13),AND(LEFT(LOWER(TRIM(Z317)),2)="mh",(LEN(BN317)-LEN(SUBSTITUTE(BN317,"a","")))&lt;=2))),NOT(ISNUMBER(MATCH(LEFT(BN317,255),{"0000a","000a","00a","0000aa","000aa","00.00.0000","00/00/0000","00-00-0000","0000-00-00","00.00.00","00/00/00","00-00-00","0.00.0000","0/00/0000","0-00-0000"},0))),OR(AND((LEN(BN317)-LEN(SUBSTITUTE(BN317,"a","")))&gt;=1,(LEN(BN317)-LEN(SUBSTITUTE(BN317,"0","")))&gt;=2,SUMPRODUCT(--ISNUMBER(SEARCH({"a0","a-0","a_0","a/0","a.0","a#0","0a","0-a","0_a","0/a"},BN317)))&gt;0),AND((LEN(BN317)-LEN(SUBSTITUTE(BN317,"a","")))=0,(LEN(BN317)-LEN(SUBSTITUTE(BN317,"0","")))&gt;=5)))),1,0),0)</f>
        <v>0</v>
      </c>
    </row>
    <row r="318" customFormat="false" ht="39.75" hidden="false" customHeight="true" outlineLevel="0" collapsed="false">
      <c r="A318" s="57" t="s">
        <v>907</v>
      </c>
      <c r="B318" s="57" t="s">
        <v>246</v>
      </c>
      <c r="C318" s="57" t="str">
        <f aca="false">Flights!$F$13</f>
        <v>MH0753</v>
      </c>
      <c r="D318" s="58" t="n">
        <f aca="false">Flights!$D$13</f>
        <v>46306</v>
      </c>
      <c r="E318" s="57" t="str">
        <f aca="false">Flights!$G$13&amp;"-"&amp;Flights!$H$13</f>
        <v>HAN-KUL</v>
      </c>
      <c r="F318" s="57" t="str">
        <f aca="false">Flights!$K$13</f>
        <v>BC</v>
      </c>
      <c r="G318" s="57" t="s">
        <v>459</v>
      </c>
      <c r="H318" s="57" t="s">
        <v>460</v>
      </c>
      <c r="I318" s="57" t="s">
        <v>499</v>
      </c>
      <c r="J318" s="57" t="s">
        <v>548</v>
      </c>
      <c r="K318" s="67" t="s">
        <v>519</v>
      </c>
      <c r="L318" s="67" t="s">
        <v>891</v>
      </c>
      <c r="M318" s="67" t="s">
        <v>451</v>
      </c>
      <c r="N318" s="67" t="s">
        <v>383</v>
      </c>
      <c r="O318" s="67" t="s">
        <v>549</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60"/>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open",IF(AND(NOT(OR(LEN(AZ318)&lt;15,ISNUMBER(MATCH(AZ318,L_Placeholder,0)))),BK318=0,NOT(OR(LEN(AU318)&lt;2,ISNUMBER(MATCH(AU318,L_Placeholder,0)))),NOT(OR(LEN(AX318)&lt;2,ISNUMBER(MATCH(AX318,L_Placeholder,0)))),TRIM(AE318)&lt;&gt;TRIM(T318)),"N/A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missing",IF(OR(OR(LEN(AU318)&lt;2,ISNUMBER(MATCH(AU318,L_Placeholder,0))),BR318&lt;3),"INVALID – PIC missing or not a named person (a role such as QA / CSM is not a name)",IF(OR(LEN(AV318)&lt;2,ISNUMBER(MATCH(AV318,L_Placeholder,0))),"INVALID – result / assessment missing",IF(OR(OR(LEN(AW318)&lt;3,ISNUMBER(MATCH(AW318,L_Placeholder,0))),SUMPRODUCT(--ISNUMBER(SEARCH(" "&amp;L_EvidencePhrase&amp;" ",BD318)))&gt;0,BI318=1),"INVALID – evidence missing, placeholder or not yet on file",IF(ISNA(MATCH(TRIM(S318),L_EvidenceType,0)),"INVALID – choose the evidence type from the list (column S)",IF(BL318=0,"INVALID – evidence ID must be the record's ID only (e.g. SF-2210, IMG_2231, 1045521), or a link / path for links",IF(OR(OR(LEN(AX318)&lt;2,ISNUMBER(MATCH(AX318,L_Placeholder,0))),BS318&lt;3),"INVALID – verifier missing or not a named person (a role such as QA / CSM is not a name)",IF(OR(AX318=AU318,AND(LEN(AU318)&gt;=4,ISNUMBER(SEARCH(AU318,AX318))),AND(LEN(AX318)&gt;=4,ISNUMBER(SEARCH(AX318,AU318)))),"INVALID – verifier must be a different, named person (not the PIC or a role)",IF(BH318=1,"INVALID – result not yet available (awaiting / TBC)",IF(BV318=1,"INVALID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future",IF(AND(ISNUMBER(BY318),AG318&lt;BY318),IF(H318="Physical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IF(ISNA(MATCH(TRIM(S318),L_EvidenceType,0)),0,BZ318)</f>
        <v>0</v>
      </c>
      <c r="BM318" s="61" t="str">
        <f aca="false">SUBSTITUTE(SUBSTITUTE(SUBSTITUTE(SUBSTITUTE(SUBSTITUTE(SUBSTITUTE(SUBSTITUTE(SUBSTITUTE(SUBSTITUTE(LOWER(Z318&amp;""),"1","0"),"2","0"),"3","0"),"4","0"),"5","0"),"6","0"),"7","0"),"8","0"),"9","0")</f>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318,"jan",""),"feb",""),"mar",""),"apr",""),"may",""),"jun",""),"jul",""),"aug",""),"sep",""),"oct",""),"nov",""),"dec",""),"hrs",""),"hr",""),"lt",""),"utc",""),"am",""),"pm",""),"rev",""),"ver",""),"b","a"),"c","a"),"d","a"),"e","a"),"f","a"),"g","a"),"h","a"),"i","a"),"j","a"),"k","a"),"l","a"),"m","a"),"n","a"),"o","a"),"p","a"),"q","a"),"r","a"),"s","a"),"t","a"),"u","a"),"v","a"),"w","a"),"x","a"),"y","a"),"z","a")</f>
        <v/>
      </c>
      <c r="BO318" s="61" t="str">
        <f aca="false">SUBSTITUTE(SUBSTITUTE(SUBSTITUTE(SUBSTITUTE(SUBSTITUTE(SUBSTITUTE(SUBSTITUTE(SUBSTITUTE(SUBSTITUTE(LOWER(W318&amp;""),"1","0"),"2","0"),"3","0"),"4","0"),"5","0"),"6","0"),"7","0"),"8","0"),"9","0")</f>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c>
      <c r="BQ318" s="61" t="n">
        <f aca="false">IFERROR(IF(AND(ISERROR(SEARCH(" mh"," "&amp;LOWER(W318))),ISNA(MATCH(LEFT(TRIM(BP318),255),{"0000a","000a","00a","0000aa","000aa","00.00.0000","00/00/0000","00-00-0000","0000-00-00","00.00.00","00/00/00","00-00-00","0.00.0000","0/00/0000","0-00-0000"},0)),OR(SUMPRODUCT(--ISNUMBER(SEARCH({"a0","a-0","a_0","a/0","a.0","a#0","0a","0-a","0_a","0/a"},BP318)))&gt;0,ISNUMBER(SEARCH("000000",BP318)))),1,0),0)</f>
        <v>0</v>
      </c>
      <c r="BR3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318,"supervisor",""),"inspector",""),"controller",""),"executive",""),"catering",""),"manager",""),"officer",""),"caterer",""),"station",""),"captain",""),"verified",""),"verifier",""),"checked",""),"senior",""),"leader",""),"cabin",""),"staff",""),"crew",""),"team",""),"duty",""),"lead",""),"head",""),"chef",""),"pasb",""),"mcat",""),"magcs",""),"qaqc",""),"ccic",""),"cic",""),"csm",""),"ops",""),"pic",""),"self",""),"qa",""),"qc",""),"by",""),"sr",""))</f>
        <v>0</v>
      </c>
      <c r="BS3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318,"supervisor",""),"inspector",""),"controller",""),"executive",""),"catering",""),"manager",""),"officer",""),"caterer",""),"station",""),"captain",""),"verified",""),"verifier",""),"checked",""),"senior",""),"leader",""),"cabin",""),"staff",""),"crew",""),"team",""),"duty",""),"lead",""),"head",""),"chef",""),"pasb",""),"mcat",""),"magcs",""),"qaqc",""),"ccic",""),"cic",""),"csm",""),"ops",""),"pic",""),"self",""),"qa",""),"qc",""),"by",""),"sr",""))</f>
        <v>0</v>
      </c>
      <c r="BT318" s="61"/>
      <c r="BU318" s="61"/>
      <c r="BV318" s="61" t="n">
        <f aca="false">IFERROR(IF(OR(SUMPRODUCT((LEN(BC318)-LEN(SUBSTITUTE(BC318," "&amp;L_NotLoaded&amp;" "," ")))/(LEN(L_NotLoaded)+1))&gt;SUMPRODUCT((LEN(BC318)-LEN(SUBSTITUTE(BC318," "&amp;L_NotLoadedNeg&amp;" "," ")))/(LEN(L_NotLoadedNeg)+1)),SUMPRODUCT((LEN(BD318)-LEN(SUBSTITUTE(BD318," "&amp;L_NotLoaded&amp;" "," ")))/(LEN(L_NotLoaded)+1))&gt;SUMPRODUCT((LEN(BD318)-LEN(SUBSTITUTE(BD318," "&amp;L_NotLoadedNeg&amp;" "," ")))/(LEN(L_NotLoadedNeg)+1))),1,0),0)</f>
        <v>0</v>
      </c>
      <c r="BW318" s="61"/>
      <c r="BX318" s="61"/>
      <c r="BY318" s="62" t="n">
        <f aca="false">IF(ISNUMBER(Flights!$AZ$13),MAX(Q318-UpliftWindowH/24,Flights!$AZ$13),Q318-UpliftWindowH/24)</f>
        <v>46306.0034722222</v>
      </c>
      <c r="BZ318" s="61" t="n">
        <f aca="false">IFERROR(IF(IF(TRIM(S318)="Link / file path",AND(LEN(TRIM(Z318))&gt;=5,SUMPRODUCT(--ISNUMBER(SEARCH({"http","www.","\\",":\",".pdf",".jpg",".jpeg",".png",".heic",".xls",".doc",".msg",".eml",".ppt",".txt",".zip"},Z318)))&gt;0),AND(ISERROR(FIND(" ",TRIM(Z318))),NOT(OR(LOWER(TRIM(Z318))=LOWER(Flights!$F$13),AND(LEFT(LOWER(TRIM(Z318)),2)="mh",(LEN(BN318)-LEN(SUBSTITUTE(BN318,"a","")))&lt;=2))),NOT(ISNUMBER(MATCH(LEFT(BN318,255),{"0000a","000a","00a","0000aa","000aa","00.00.0000","00/00/0000","00-00-0000","0000-00-00","00.00.00","00/00/00","00-00-00","0.00.0000","0/00/0000","0-00-0000"},0))),OR(AND((LEN(BN318)-LEN(SUBSTITUTE(BN318,"a","")))&gt;=1,(LEN(BN318)-LEN(SUBSTITUTE(BN318,"0","")))&gt;=2,SUMPRODUCT(--ISNUMBER(SEARCH({"a0","a-0","a_0","a/0","a.0","a#0","0a","0-a","0_a","0/a"},BN318)))&gt;0),AND((LEN(BN318)-LEN(SUBSTITUTE(BN318,"a","")))=0,(LEN(BN318)-LEN(SUBSTITUTE(BN318,"0","")))&gt;=5)))),1,0),0)</f>
        <v>0</v>
      </c>
    </row>
    <row r="319" customFormat="false" ht="39.75" hidden="false" customHeight="true" outlineLevel="0" collapsed="false">
      <c r="A319" s="57" t="s">
        <v>908</v>
      </c>
      <c r="B319" s="57" t="s">
        <v>246</v>
      </c>
      <c r="C319" s="57" t="str">
        <f aca="false">Flights!$F$13</f>
        <v>MH0753</v>
      </c>
      <c r="D319" s="58" t="n">
        <f aca="false">Flights!$D$13</f>
        <v>46306</v>
      </c>
      <c r="E319" s="57" t="str">
        <f aca="false">Flights!$G$13&amp;"-"&amp;Flights!$H$13</f>
        <v>HAN-KUL</v>
      </c>
      <c r="F319" s="57" t="str">
        <f aca="false">Flights!$K$13</f>
        <v>BC</v>
      </c>
      <c r="G319" s="57" t="s">
        <v>459</v>
      </c>
      <c r="H319" s="57" t="s">
        <v>460</v>
      </c>
      <c r="I319" s="57" t="s">
        <v>499</v>
      </c>
      <c r="J319" s="57" t="s">
        <v>551</v>
      </c>
      <c r="K319" s="67" t="s">
        <v>501</v>
      </c>
      <c r="L319" s="67" t="s">
        <v>894</v>
      </c>
      <c r="M319" s="67" t="s">
        <v>451</v>
      </c>
      <c r="N319" s="67" t="s">
        <v>383</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60"/>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open",IF(AND(NOT(OR(LEN(AZ319)&lt;15,ISNUMBER(MATCH(AZ319,L_Placeholder,0)))),BK319=0,NOT(OR(LEN(AU319)&lt;2,ISNUMBER(MATCH(AU319,L_Placeholder,0)))),NOT(OR(LEN(AX319)&lt;2,ISNUMBER(MATCH(AX319,L_Placeholder,0)))),TRIM(AE319)&lt;&gt;TRIM(T319)),"N/A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missing",IF(OR(OR(LEN(AU319)&lt;2,ISNUMBER(MATCH(AU319,L_Placeholder,0))),BR319&lt;3),"INVALID – PIC missing or not a named person (a role such as QA / CSM is not a name)",IF(OR(LEN(AV319)&lt;2,ISNUMBER(MATCH(AV319,L_Placeholder,0))),"INVALID – result / assessment missing",IF(OR(OR(LEN(AW319)&lt;3,ISNUMBER(MATCH(AW319,L_Placeholder,0))),SUMPRODUCT(--ISNUMBER(SEARCH(" "&amp;L_EvidencePhrase&amp;" ",BD319)))&gt;0,BI319=1),"INVALID – evidence missing, placeholder or not yet on file",IF(ISNA(MATCH(TRIM(S319),L_EvidenceType,0)),"INVALID – choose the evidence type from the list (column S)",IF(BL319=0,"INVALID – evidence ID must be the record's ID only (e.g. SF-2210, IMG_2231, 1045521), or a link / path for links",IF(OR(OR(LEN(AX319)&lt;2,ISNUMBER(MATCH(AX319,L_Placeholder,0))),BS319&lt;3),"INVALID – verifier missing or not a named person (a role such as QA / CSM is not a name)",IF(OR(AX319=AU319,AND(LEN(AU319)&gt;=4,ISNUMBER(SEARCH(AU319,AX319))),AND(LEN(AX319)&gt;=4,ISNUMBER(SEARCH(AX319,AU319)))),"INVALID – verifier must be a different, named person (not the PIC or a role)",IF(BH319=1,"INVALID – result not yet available (awaiting / TBC)",IF(BV319=1,"INVALID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future",IF(AND(ISNUMBER(BY319),AG319&lt;BY319),IF(H319="Physical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IF(ISNA(MATCH(TRIM(S319),L_EvidenceType,0)),0,BZ319)</f>
        <v>0</v>
      </c>
      <c r="BM319" s="61" t="str">
        <f aca="false">SUBSTITUTE(SUBSTITUTE(SUBSTITUTE(SUBSTITUTE(SUBSTITUTE(SUBSTITUTE(SUBSTITUTE(SUBSTITUTE(SUBSTITUTE(LOWER(Z319&amp;""),"1","0"),"2","0"),"3","0"),"4","0"),"5","0"),"6","0"),"7","0"),"8","0"),"9","0")</f>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319,"jan",""),"feb",""),"mar",""),"apr",""),"may",""),"jun",""),"jul",""),"aug",""),"sep",""),"oct",""),"nov",""),"dec",""),"hrs",""),"hr",""),"lt",""),"utc",""),"am",""),"pm",""),"rev",""),"ver",""),"b","a"),"c","a"),"d","a"),"e","a"),"f","a"),"g","a"),"h","a"),"i","a"),"j","a"),"k","a"),"l","a"),"m","a"),"n","a"),"o","a"),"p","a"),"q","a"),"r","a"),"s","a"),"t","a"),"u","a"),"v","a"),"w","a"),"x","a"),"y","a"),"z","a")</f>
        <v/>
      </c>
      <c r="BO319" s="61" t="str">
        <f aca="false">SUBSTITUTE(SUBSTITUTE(SUBSTITUTE(SUBSTITUTE(SUBSTITUTE(SUBSTITUTE(SUBSTITUTE(SUBSTITUTE(SUBSTITUTE(LOWER(W319&amp;""),"1","0"),"2","0"),"3","0"),"4","0"),"5","0"),"6","0"),"7","0"),"8","0"),"9","0")</f>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c>
      <c r="BQ319" s="61" t="n">
        <f aca="false">IFERROR(IF(AND(ISERROR(SEARCH(" mh"," "&amp;LOWER(W319))),ISNA(MATCH(LEFT(TRIM(BP319),255),{"0000a","000a","00a","0000aa","000aa","00.00.0000","00/00/0000","00-00-0000","0000-00-00","00.00.00","00/00/00","00-00-00","0.00.0000","0/00/0000","0-00-0000"},0)),OR(SUMPRODUCT(--ISNUMBER(SEARCH({"a0","a-0","a_0","a/0","a.0","a#0","0a","0-a","0_a","0/a"},BP319)))&gt;0,ISNUMBER(SEARCH("000000",BP319)))),1,0),0)</f>
        <v>0</v>
      </c>
      <c r="BR3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319,"supervisor",""),"inspector",""),"controller",""),"executive",""),"catering",""),"manager",""),"officer",""),"caterer",""),"station",""),"captain",""),"verified",""),"verifier",""),"checked",""),"senior",""),"leader",""),"cabin",""),"staff",""),"crew",""),"team",""),"duty",""),"lead",""),"head",""),"chef",""),"pasb",""),"mcat",""),"magcs",""),"qaqc",""),"ccic",""),"cic",""),"csm",""),"ops",""),"pic",""),"self",""),"qa",""),"qc",""),"by",""),"sr",""))</f>
        <v>0</v>
      </c>
      <c r="BS3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319,"supervisor",""),"inspector",""),"controller",""),"executive",""),"catering",""),"manager",""),"officer",""),"caterer",""),"station",""),"captain",""),"verified",""),"verifier",""),"checked",""),"senior",""),"leader",""),"cabin",""),"staff",""),"crew",""),"team",""),"duty",""),"lead",""),"head",""),"chef",""),"pasb",""),"mcat",""),"magcs",""),"qaqc",""),"ccic",""),"cic",""),"csm",""),"ops",""),"pic",""),"self",""),"qa",""),"qc",""),"by",""),"sr",""))</f>
        <v>0</v>
      </c>
      <c r="BT319" s="61"/>
      <c r="BU319" s="61"/>
      <c r="BV319" s="61" t="n">
        <f aca="false">IFERROR(IF(OR(SUMPRODUCT((LEN(BC319)-LEN(SUBSTITUTE(BC319," "&amp;L_NotLoaded&amp;" "," ")))/(LEN(L_NotLoaded)+1))&gt;SUMPRODUCT((LEN(BC319)-LEN(SUBSTITUTE(BC319," "&amp;L_NotLoadedNeg&amp;" "," ")))/(LEN(L_NotLoadedNeg)+1)),SUMPRODUCT((LEN(BD319)-LEN(SUBSTITUTE(BD319," "&amp;L_NotLoaded&amp;" "," ")))/(LEN(L_NotLoaded)+1))&gt;SUMPRODUCT((LEN(BD319)-LEN(SUBSTITUTE(BD319," "&amp;L_NotLoadedNeg&amp;" "," ")))/(LEN(L_NotLoadedNeg)+1))),1,0),0)</f>
        <v>0</v>
      </c>
      <c r="BW319" s="61"/>
      <c r="BX319" s="61"/>
      <c r="BY319" s="62" t="n">
        <f aca="false">IF(ISNUMBER(Flights!$AZ$13),MAX(Q319-UpliftWindowH/24,Flights!$AZ$13),Q319-UpliftWindowH/24)</f>
        <v>46306.0034722222</v>
      </c>
      <c r="BZ319" s="61" t="n">
        <f aca="false">IFERROR(IF(IF(TRIM(S319)="Link / file path",AND(LEN(TRIM(Z319))&gt;=5,SUMPRODUCT(--ISNUMBER(SEARCH({"http","www.","\\",":\",".pdf",".jpg",".jpeg",".png",".heic",".xls",".doc",".msg",".eml",".ppt",".txt",".zip"},Z319)))&gt;0),AND(ISERROR(FIND(" ",TRIM(Z319))),NOT(OR(LOWER(TRIM(Z319))=LOWER(Flights!$F$13),AND(LEFT(LOWER(TRIM(Z319)),2)="mh",(LEN(BN319)-LEN(SUBSTITUTE(BN319,"a","")))&lt;=2))),NOT(ISNUMBER(MATCH(LEFT(BN319,255),{"0000a","000a","00a","0000aa","000aa","00.00.0000","00/00/0000","00-00-0000","0000-00-00","00.00.00","00/00/00","00-00-00","0.00.0000","0/00/0000","0-00-0000"},0))),OR(AND((LEN(BN319)-LEN(SUBSTITUTE(BN319,"a","")))&gt;=1,(LEN(BN319)-LEN(SUBSTITUTE(BN319,"0","")))&gt;=2,SUMPRODUCT(--ISNUMBER(SEARCH({"a0","a-0","a_0","a/0","a.0","a#0","0a","0-a","0_a","0/a"},BN319)))&gt;0),AND((LEN(BN319)-LEN(SUBSTITUTE(BN319,"a","")))=0,(LEN(BN319)-LEN(SUBSTITUTE(BN319,"0","")))&gt;=5)))),1,0),0)</f>
        <v>0</v>
      </c>
    </row>
    <row r="320" customFormat="false" ht="39.75" hidden="false" customHeight="true" outlineLevel="0" collapsed="false">
      <c r="A320" s="57" t="s">
        <v>909</v>
      </c>
      <c r="B320" s="57" t="s">
        <v>246</v>
      </c>
      <c r="C320" s="57" t="str">
        <f aca="false">Flights!$F$13</f>
        <v>MH0753</v>
      </c>
      <c r="D320" s="58" t="n">
        <f aca="false">Flights!$D$13</f>
        <v>46306</v>
      </c>
      <c r="E320" s="57" t="str">
        <f aca="false">Flights!$G$13&amp;"-"&amp;Flights!$H$13</f>
        <v>HAN-KUL</v>
      </c>
      <c r="F320" s="57" t="str">
        <f aca="false">Flights!$K$13</f>
        <v>BC</v>
      </c>
      <c r="G320" s="57" t="s">
        <v>459</v>
      </c>
      <c r="H320" s="57" t="s">
        <v>460</v>
      </c>
      <c r="I320" s="57" t="s">
        <v>447</v>
      </c>
      <c r="J320" s="57" t="s">
        <v>553</v>
      </c>
      <c r="K320" s="67" t="s">
        <v>449</v>
      </c>
      <c r="L320" s="67" t="s">
        <v>896</v>
      </c>
      <c r="M320" s="67" t="s">
        <v>451</v>
      </c>
      <c r="N320" s="67" t="s">
        <v>383</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60"/>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open",IF(AND(NOT(OR(LEN(AZ320)&lt;15,ISNUMBER(MATCH(AZ320,L_Placeholder,0)))),BK320=0,NOT(OR(LEN(AU320)&lt;2,ISNUMBER(MATCH(AU320,L_Placeholder,0)))),NOT(OR(LEN(AX320)&lt;2,ISNUMBER(MATCH(AX320,L_Placeholder,0)))),TRIM(AE320)&lt;&gt;TRIM(T320)),"N/A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missing",IF(OR(OR(LEN(AU320)&lt;2,ISNUMBER(MATCH(AU320,L_Placeholder,0))),BR320&lt;3),"INVALID – PIC missing or not a named person (a role such as QA / CSM is not a name)",IF(OR(LEN(AV320)&lt;2,ISNUMBER(MATCH(AV320,L_Placeholder,0))),"INVALID – result / assessment missing",IF(OR(OR(LEN(AW320)&lt;3,ISNUMBER(MATCH(AW320,L_Placeholder,0))),SUMPRODUCT(--ISNUMBER(SEARCH(" "&amp;L_EvidencePhrase&amp;" ",BD320)))&gt;0,BI320=1),"INVALID – evidence missing, placeholder or not yet on file",IF(ISNA(MATCH(TRIM(S320),L_EvidenceType,0)),"INVALID – choose the evidence type from the list (column S)",IF(BL320=0,"INVALID – evidence ID must be the record's ID only (e.g. SF-2210, IMG_2231, 1045521), or a link / path for links",IF(OR(OR(LEN(AX320)&lt;2,ISNUMBER(MATCH(AX320,L_Placeholder,0))),BS320&lt;3),"INVALID – verifier missing or not a named person (a role such as QA / CSM is not a name)",IF(OR(AX320=AU320,AND(LEN(AU320)&gt;=4,ISNUMBER(SEARCH(AU320,AX320))),AND(LEN(AX320)&gt;=4,ISNUMBER(SEARCH(AX320,AU320)))),"INVALID – verifier must be a different, named person (not the PIC or a role)",IF(BH320=1,"INVALID – result not yet available (awaiting / TBC)",IF(BV320=1,"INVALID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future",IF(AND(ISNUMBER(BY320),AG320&lt;BY320),IF(H320="Physical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IF(ISNA(MATCH(TRIM(S320),L_EvidenceType,0)),0,BZ320)</f>
        <v>0</v>
      </c>
      <c r="BM320" s="61" t="str">
        <f aca="false">SUBSTITUTE(SUBSTITUTE(SUBSTITUTE(SUBSTITUTE(SUBSTITUTE(SUBSTITUTE(SUBSTITUTE(SUBSTITUTE(SUBSTITUTE(LOWER(Z320&amp;""),"1","0"),"2","0"),"3","0"),"4","0"),"5","0"),"6","0"),"7","0"),"8","0"),"9","0")</f>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320,"jan",""),"feb",""),"mar",""),"apr",""),"may",""),"jun",""),"jul",""),"aug",""),"sep",""),"oct",""),"nov",""),"dec",""),"hrs",""),"hr",""),"lt",""),"utc",""),"am",""),"pm",""),"rev",""),"ver",""),"b","a"),"c","a"),"d","a"),"e","a"),"f","a"),"g","a"),"h","a"),"i","a"),"j","a"),"k","a"),"l","a"),"m","a"),"n","a"),"o","a"),"p","a"),"q","a"),"r","a"),"s","a"),"t","a"),"u","a"),"v","a"),"w","a"),"x","a"),"y","a"),"z","a")</f>
        <v/>
      </c>
      <c r="BO320" s="61" t="str">
        <f aca="false">SUBSTITUTE(SUBSTITUTE(SUBSTITUTE(SUBSTITUTE(SUBSTITUTE(SUBSTITUTE(SUBSTITUTE(SUBSTITUTE(SUBSTITUTE(LOWER(W320&amp;""),"1","0"),"2","0"),"3","0"),"4","0"),"5","0"),"6","0"),"7","0"),"8","0"),"9","0")</f>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c>
      <c r="BQ320" s="61" t="n">
        <f aca="false">IFERROR(IF(AND(ISERROR(SEARCH(" mh"," "&amp;LOWER(W320))),ISNA(MATCH(LEFT(TRIM(BP320),255),{"0000a","000a","00a","0000aa","000aa","00.00.0000","00/00/0000","00-00-0000","0000-00-00","00.00.00","00/00/00","00-00-00","0.00.0000","0/00/0000","0-00-0000"},0)),OR(SUMPRODUCT(--ISNUMBER(SEARCH({"a0","a-0","a_0","a/0","a.0","a#0","0a","0-a","0_a","0/a"},BP320)))&gt;0,ISNUMBER(SEARCH("000000",BP320)))),1,0),0)</f>
        <v>0</v>
      </c>
      <c r="BR3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320,"supervisor",""),"inspector",""),"controller",""),"executive",""),"catering",""),"manager",""),"officer",""),"caterer",""),"station",""),"captain",""),"verified",""),"verifier",""),"checked",""),"senior",""),"leader",""),"cabin",""),"staff",""),"crew",""),"team",""),"duty",""),"lead",""),"head",""),"chef",""),"pasb",""),"mcat",""),"magcs",""),"qaqc",""),"ccic",""),"cic",""),"csm",""),"ops",""),"pic",""),"self",""),"qa",""),"qc",""),"by",""),"sr",""))</f>
        <v>0</v>
      </c>
      <c r="BS3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320,"supervisor",""),"inspector",""),"controller",""),"executive",""),"catering",""),"manager",""),"officer",""),"caterer",""),"station",""),"captain",""),"verified",""),"verifier",""),"checked",""),"senior",""),"leader",""),"cabin",""),"staff",""),"crew",""),"team",""),"duty",""),"lead",""),"head",""),"chef",""),"pasb",""),"mcat",""),"magcs",""),"qaqc",""),"ccic",""),"cic",""),"csm",""),"ops",""),"pic",""),"self",""),"qa",""),"qc",""),"by",""),"sr",""))</f>
        <v>0</v>
      </c>
      <c r="BT320" s="61"/>
      <c r="BU320" s="61"/>
      <c r="BV320" s="61" t="n">
        <f aca="false">IFERROR(IF(OR(SUMPRODUCT((LEN(BC320)-LEN(SUBSTITUTE(BC320," "&amp;L_NotLoaded&amp;" "," ")))/(LEN(L_NotLoaded)+1))&gt;SUMPRODUCT((LEN(BC320)-LEN(SUBSTITUTE(BC320," "&amp;L_NotLoadedNeg&amp;" "," ")))/(LEN(L_NotLoadedNeg)+1)),SUMPRODUCT((LEN(BD320)-LEN(SUBSTITUTE(BD320," "&amp;L_NotLoaded&amp;" "," ")))/(LEN(L_NotLoaded)+1))&gt;SUMPRODUCT((LEN(BD320)-LEN(SUBSTITUTE(BD320," "&amp;L_NotLoadedNeg&amp;" "," ")))/(LEN(L_NotLoadedNeg)+1))),1,0),0)</f>
        <v>0</v>
      </c>
      <c r="BW320" s="61"/>
      <c r="BX320" s="61"/>
      <c r="BY320" s="62" t="n">
        <f aca="false">IF(ISNUMBER(Flights!$AZ$13),MAX(Q320-UpliftWindowH/24,Flights!$AZ$13),Q320-UpliftWindowH/24)</f>
        <v>46306.0034722222</v>
      </c>
      <c r="BZ320" s="61" t="n">
        <f aca="false">IFERROR(IF(IF(TRIM(S320)="Link / file path",AND(LEN(TRIM(Z320))&gt;=5,SUMPRODUCT(--ISNUMBER(SEARCH({"http","www.","\\",":\",".pdf",".jpg",".jpeg",".png",".heic",".xls",".doc",".msg",".eml",".ppt",".txt",".zip"},Z320)))&gt;0),AND(ISERROR(FIND(" ",TRIM(Z320))),NOT(OR(LOWER(TRIM(Z320))=LOWER(Flights!$F$13),AND(LEFT(LOWER(TRIM(Z320)),2)="mh",(LEN(BN320)-LEN(SUBSTITUTE(BN320,"a","")))&lt;=2))),NOT(ISNUMBER(MATCH(LEFT(BN320,255),{"0000a","000a","00a","0000aa","000aa","00.00.0000","00/00/0000","00-00-0000","0000-00-00","00.00.00","00/00/00","00-00-00","0.00.0000","0/00/0000","0-00-0000"},0))),OR(AND((LEN(BN320)-LEN(SUBSTITUTE(BN320,"a","")))&gt;=1,(LEN(BN320)-LEN(SUBSTITUTE(BN320,"0","")))&gt;=2,SUMPRODUCT(--ISNUMBER(SEARCH({"a0","a-0","a_0","a/0","a.0","a#0","0a","0-a","0_a","0/a"},BN320)))&gt;0),AND((LEN(BN320)-LEN(SUBSTITUTE(BN320,"a","")))=0,(LEN(BN320)-LEN(SUBSTITUTE(BN320,"0","")))&gt;=5)))),1,0),0)</f>
        <v>0</v>
      </c>
    </row>
    <row r="321" customFormat="false" ht="39.75" hidden="false" customHeight="true" outlineLevel="0" collapsed="false">
      <c r="A321" s="57" t="s">
        <v>910</v>
      </c>
      <c r="B321" s="57" t="s">
        <v>246</v>
      </c>
      <c r="C321" s="57" t="str">
        <f aca="false">Flights!$F$13</f>
        <v>MH0753</v>
      </c>
      <c r="D321" s="58" t="n">
        <f aca="false">Flights!$D$13</f>
        <v>46306</v>
      </c>
      <c r="E321" s="57" t="str">
        <f aca="false">Flights!$G$13&amp;"-"&amp;Flights!$H$13</f>
        <v>HAN-KUL</v>
      </c>
      <c r="F321" s="57" t="str">
        <f aca="false">Flights!$K$13</f>
        <v>BC</v>
      </c>
      <c r="G321" s="57" t="s">
        <v>459</v>
      </c>
      <c r="H321" s="57" t="s">
        <v>460</v>
      </c>
      <c r="I321" s="57" t="s">
        <v>447</v>
      </c>
      <c r="J321" s="57" t="s">
        <v>555</v>
      </c>
      <c r="K321" s="67" t="s">
        <v>449</v>
      </c>
      <c r="L321" s="67" t="s">
        <v>898</v>
      </c>
      <c r="M321" s="67" t="s">
        <v>451</v>
      </c>
      <c r="N321" s="67" t="s">
        <v>383</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60"/>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open",IF(AND(NOT(OR(LEN(AZ321)&lt;15,ISNUMBER(MATCH(AZ321,L_Placeholder,0)))),BK321=0,NOT(OR(LEN(AU321)&lt;2,ISNUMBER(MATCH(AU321,L_Placeholder,0)))),NOT(OR(LEN(AX321)&lt;2,ISNUMBER(MATCH(AX321,L_Placeholder,0)))),TRIM(AE321)&lt;&gt;TRIM(T321)),"N/A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missing",IF(OR(OR(LEN(AU321)&lt;2,ISNUMBER(MATCH(AU321,L_Placeholder,0))),BR321&lt;3),"INVALID – PIC missing or not a named person (a role such as QA / CSM is not a name)",IF(OR(LEN(AV321)&lt;2,ISNUMBER(MATCH(AV321,L_Placeholder,0))),"INVALID – result / assessment missing",IF(OR(OR(LEN(AW321)&lt;3,ISNUMBER(MATCH(AW321,L_Placeholder,0))),SUMPRODUCT(--ISNUMBER(SEARCH(" "&amp;L_EvidencePhrase&amp;" ",BD321)))&gt;0,BI321=1),"INVALID – evidence missing, placeholder or not yet on file",IF(ISNA(MATCH(TRIM(S321),L_EvidenceType,0)),"INVALID – choose the evidence type from the list (column S)",IF(BL321=0,"INVALID – evidence ID must be the record's ID only (e.g. SF-2210, IMG_2231, 1045521), or a link / path for links",IF(OR(OR(LEN(AX321)&lt;2,ISNUMBER(MATCH(AX321,L_Placeholder,0))),BS321&lt;3),"INVALID – verifier missing or not a named person (a role such as QA / CSM is not a name)",IF(OR(AX321=AU321,AND(LEN(AU321)&gt;=4,ISNUMBER(SEARCH(AU321,AX321))),AND(LEN(AX321)&gt;=4,ISNUMBER(SEARCH(AX321,AU321)))),"INVALID – verifier must be a different, named person (not the PIC or a role)",IF(BH321=1,"INVALID – result not yet available (awaiting / TBC)",IF(BV321=1,"INVALID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future",IF(AND(ISNUMBER(BY321),AG321&lt;BY321),IF(H321="Physical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IF(ISNA(MATCH(TRIM(S321),L_EvidenceType,0)),0,BZ321)</f>
        <v>0</v>
      </c>
      <c r="BM321" s="61" t="str">
        <f aca="false">SUBSTITUTE(SUBSTITUTE(SUBSTITUTE(SUBSTITUTE(SUBSTITUTE(SUBSTITUTE(SUBSTITUTE(SUBSTITUTE(SUBSTITUTE(LOWER(Z321&amp;""),"1","0"),"2","0"),"3","0"),"4","0"),"5","0"),"6","0"),"7","0"),"8","0"),"9","0")</f>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321,"jan",""),"feb",""),"mar",""),"apr",""),"may",""),"jun",""),"jul",""),"aug",""),"sep",""),"oct",""),"nov",""),"dec",""),"hrs",""),"hr",""),"lt",""),"utc",""),"am",""),"pm",""),"rev",""),"ver",""),"b","a"),"c","a"),"d","a"),"e","a"),"f","a"),"g","a"),"h","a"),"i","a"),"j","a"),"k","a"),"l","a"),"m","a"),"n","a"),"o","a"),"p","a"),"q","a"),"r","a"),"s","a"),"t","a"),"u","a"),"v","a"),"w","a"),"x","a"),"y","a"),"z","a")</f>
        <v/>
      </c>
      <c r="BO321" s="61" t="str">
        <f aca="false">SUBSTITUTE(SUBSTITUTE(SUBSTITUTE(SUBSTITUTE(SUBSTITUTE(SUBSTITUTE(SUBSTITUTE(SUBSTITUTE(SUBSTITUTE(LOWER(W321&amp;""),"1","0"),"2","0"),"3","0"),"4","0"),"5","0"),"6","0"),"7","0"),"8","0"),"9","0")</f>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c>
      <c r="BQ321" s="61" t="n">
        <f aca="false">IFERROR(IF(AND(ISERROR(SEARCH(" mh"," "&amp;LOWER(W321))),ISNA(MATCH(LEFT(TRIM(BP321),255),{"0000a","000a","00a","0000aa","000aa","00.00.0000","00/00/0000","00-00-0000","0000-00-00","00.00.00","00/00/00","00-00-00","0.00.0000","0/00/0000","0-00-0000"},0)),OR(SUMPRODUCT(--ISNUMBER(SEARCH({"a0","a-0","a_0","a/0","a.0","a#0","0a","0-a","0_a","0/a"},BP321)))&gt;0,ISNUMBER(SEARCH("000000",BP321)))),1,0),0)</f>
        <v>0</v>
      </c>
      <c r="BR3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321,"supervisor",""),"inspector",""),"controller",""),"executive",""),"catering",""),"manager",""),"officer",""),"caterer",""),"station",""),"captain",""),"verified",""),"verifier",""),"checked",""),"senior",""),"leader",""),"cabin",""),"staff",""),"crew",""),"team",""),"duty",""),"lead",""),"head",""),"chef",""),"pasb",""),"mcat",""),"magcs",""),"qaqc",""),"ccic",""),"cic",""),"csm",""),"ops",""),"pic",""),"self",""),"qa",""),"qc",""),"by",""),"sr",""))</f>
        <v>0</v>
      </c>
      <c r="BS3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321,"supervisor",""),"inspector",""),"controller",""),"executive",""),"catering",""),"manager",""),"officer",""),"caterer",""),"station",""),"captain",""),"verified",""),"verifier",""),"checked",""),"senior",""),"leader",""),"cabin",""),"staff",""),"crew",""),"team",""),"duty",""),"lead",""),"head",""),"chef",""),"pasb",""),"mcat",""),"magcs",""),"qaqc",""),"ccic",""),"cic",""),"csm",""),"ops",""),"pic",""),"self",""),"qa",""),"qc",""),"by",""),"sr",""))</f>
        <v>0</v>
      </c>
      <c r="BT321" s="61"/>
      <c r="BU321" s="61"/>
      <c r="BV321" s="61" t="n">
        <f aca="false">IFERROR(IF(OR(SUMPRODUCT((LEN(BC321)-LEN(SUBSTITUTE(BC321," "&amp;L_NotLoaded&amp;" "," ")))/(LEN(L_NotLoaded)+1))&gt;SUMPRODUCT((LEN(BC321)-LEN(SUBSTITUTE(BC321," "&amp;L_NotLoadedNeg&amp;" "," ")))/(LEN(L_NotLoadedNeg)+1)),SUMPRODUCT((LEN(BD321)-LEN(SUBSTITUTE(BD321," "&amp;L_NotLoaded&amp;" "," ")))/(LEN(L_NotLoaded)+1))&gt;SUMPRODUCT((LEN(BD321)-LEN(SUBSTITUTE(BD321," "&amp;L_NotLoadedNeg&amp;" "," ")))/(LEN(L_NotLoadedNeg)+1))),1,0),0)</f>
        <v>0</v>
      </c>
      <c r="BW321" s="61"/>
      <c r="BX321" s="61"/>
      <c r="BY321" s="62" t="n">
        <f aca="false">IF(ISNUMBER(Flights!$AZ$13),MAX(Q321-UpliftWindowH/24,Flights!$AZ$13),Q321-UpliftWindowH/24)</f>
        <v>46306.0034722222</v>
      </c>
      <c r="BZ321" s="61" t="n">
        <f aca="false">IFERROR(IF(IF(TRIM(S321)="Link / file path",AND(LEN(TRIM(Z321))&gt;=5,SUMPRODUCT(--ISNUMBER(SEARCH({"http","www.","\\",":\",".pdf",".jpg",".jpeg",".png",".heic",".xls",".doc",".msg",".eml",".ppt",".txt",".zip"},Z321)))&gt;0),AND(ISERROR(FIND(" ",TRIM(Z321))),NOT(OR(LOWER(TRIM(Z321))=LOWER(Flights!$F$13),AND(LEFT(LOWER(TRIM(Z321)),2)="mh",(LEN(BN321)-LEN(SUBSTITUTE(BN321,"a","")))&lt;=2))),NOT(ISNUMBER(MATCH(LEFT(BN321,255),{"0000a","000a","00a","0000aa","000aa","00.00.0000","00/00/0000","00-00-0000","0000-00-00","00.00.00","00/00/00","00-00-00","0.00.0000","0/00/0000","0-00-0000"},0))),OR(AND((LEN(BN321)-LEN(SUBSTITUTE(BN321,"a","")))&gt;=1,(LEN(BN321)-LEN(SUBSTITUTE(BN321,"0","")))&gt;=2,SUMPRODUCT(--ISNUMBER(SEARCH({"a0","a-0","a_0","a/0","a.0","a#0","0a","0-a","0_a","0/a"},BN321)))&gt;0),AND((LEN(BN321)-LEN(SUBSTITUTE(BN321,"a","")))=0,(LEN(BN321)-LEN(SUBSTITUTE(BN321,"0","")))&gt;=5)))),1,0),0)</f>
        <v>0</v>
      </c>
    </row>
    <row r="322" customFormat="false" ht="39.75" hidden="false" customHeight="true" outlineLevel="0" collapsed="false">
      <c r="A322" s="57" t="s">
        <v>911</v>
      </c>
      <c r="B322" s="57" t="s">
        <v>251</v>
      </c>
      <c r="C322" s="57" t="str">
        <f aca="false">Flights!$F$14</f>
        <v>MH1140</v>
      </c>
      <c r="D322" s="58" t="n">
        <f aca="false">Flights!$D$14</f>
        <v>46307</v>
      </c>
      <c r="E322" s="57" t="str">
        <f aca="false">Flights!$G$14&amp;"-"&amp;Flights!$H$14</f>
        <v>KUL-PEN</v>
      </c>
      <c r="F322" s="57" t="str">
        <f aca="false">Flights!$K$14</f>
        <v>BC</v>
      </c>
      <c r="G322" s="57" t="s">
        <v>81</v>
      </c>
      <c r="H322" s="57" t="s">
        <v>378</v>
      </c>
      <c r="I322" s="57" t="s">
        <v>379</v>
      </c>
      <c r="J322" s="57" t="s">
        <v>380</v>
      </c>
      <c r="K322" s="67" t="s">
        <v>381</v>
      </c>
      <c r="L322" s="67" t="s">
        <v>382</v>
      </c>
      <c r="M322" s="67"/>
      <c r="N322" s="67" t="s">
        <v>383</v>
      </c>
      <c r="O322" s="67" t="s">
        <v>912</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60"/>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open",IF(AND(NOT(OR(LEN(AZ322)&lt;15,ISNUMBER(MATCH(AZ322,L_Placeholder,0)))),BK322=0,NOT(OR(LEN(AU322)&lt;2,ISNUMBER(MATCH(AU322,L_Placeholder,0)))),NOT(OR(LEN(AX322)&lt;2,ISNUMBER(MATCH(AX322,L_Placeholder,0)))),TRIM(AE322)&lt;&gt;TRIM(T322)),"N/A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missing",IF(OR(OR(LEN(AU322)&lt;2,ISNUMBER(MATCH(AU322,L_Placeholder,0))),BR322&lt;3),"INVALID – PIC missing or not a named person (a role such as QA / CSM is not a name)",IF(OR(LEN(AV322)&lt;2,ISNUMBER(MATCH(AV322,L_Placeholder,0))),"INVALID – result / assessment missing",IF(OR(OR(LEN(AW322)&lt;3,ISNUMBER(MATCH(AW322,L_Placeholder,0))),SUMPRODUCT(--ISNUMBER(SEARCH(" "&amp;L_EvidencePhrase&amp;" ",BD322)))&gt;0,BI322=1),"INVALID – evidence missing, placeholder or not yet on file",IF(ISNA(MATCH(TRIM(S322),L_EvidenceType,0)),"INVALID – choose the evidence type from the list (column S)",IF(BL322=0,"INVALID – evidence ID must be the record's ID only (e.g. SF-2210, IMG_2231, 1045521), or a link / path for links",IF(OR(OR(LEN(AX322)&lt;2,ISNUMBER(MATCH(AX322,L_Placeholder,0))),BS322&lt;3),"INVALID – verifier missing or not a named person (a role such as QA / CSM is not a name)",IF(OR(AX322=AU322,AND(LEN(AU322)&gt;=4,ISNUMBER(SEARCH(AU322,AX322))),AND(LEN(AX322)&gt;=4,ISNUMBER(SEARCH(AX322,AU322)))),"INVALID – verifier must be a different, named person (not the PIC or a role)",IF(BH322=1,"INVALID – result not yet available (awaiting / TBC)",IF(BV322=1,"INVALID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future",IF(AND(ISNUMBER(BY322),AG322&lt;BY322),IF(H322="Physical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t="n">
        <f aca="false">IF(ISNA(MATCH(TRIM(S322),L_EvidenceType,0)),0,BZ322)</f>
        <v>0</v>
      </c>
      <c r="BM322" s="61" t="str">
        <f aca="false">SUBSTITUTE(SUBSTITUTE(SUBSTITUTE(SUBSTITUTE(SUBSTITUTE(SUBSTITUTE(SUBSTITUTE(SUBSTITUTE(SUBSTITUTE(LOWER(Z322&amp;""),"1","0"),"2","0"),"3","0"),"4","0"),"5","0"),"6","0"),"7","0"),"8","0"),"9","0")</f>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322,"jan",""),"feb",""),"mar",""),"apr",""),"may",""),"jun",""),"jul",""),"aug",""),"sep",""),"oct",""),"nov",""),"dec",""),"hrs",""),"hr",""),"lt",""),"utc",""),"am",""),"pm",""),"rev",""),"ver",""),"b","a"),"c","a"),"d","a"),"e","a"),"f","a"),"g","a"),"h","a"),"i","a"),"j","a"),"k","a"),"l","a"),"m","a"),"n","a"),"o","a"),"p","a"),"q","a"),"r","a"),"s","a"),"t","a"),"u","a"),"v","a"),"w","a"),"x","a"),"y","a"),"z","a")</f>
        <v/>
      </c>
      <c r="BO322" s="61" t="str">
        <f aca="false">SUBSTITUTE(SUBSTITUTE(SUBSTITUTE(SUBSTITUTE(SUBSTITUTE(SUBSTITUTE(SUBSTITUTE(SUBSTITUTE(SUBSTITUTE(LOWER(W322&amp;""),"1","0"),"2","0"),"3","0"),"4","0"),"5","0"),"6","0"),"7","0"),"8","0"),"9","0")</f>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c>
      <c r="BQ322" s="61" t="n">
        <f aca="false">IFERROR(IF(AND(ISERROR(SEARCH(" mh"," "&amp;LOWER(W322))),ISNA(MATCH(LEFT(TRIM(BP322),255),{"0000a","000a","00a","0000aa","000aa","00.00.0000","00/00/0000","00-00-0000","0000-00-00","00.00.00","00/00/00","00-00-00","0.00.0000","0/00/0000","0-00-0000"},0)),OR(SUMPRODUCT(--ISNUMBER(SEARCH({"a0","a-0","a_0","a/0","a.0","a#0","0a","0-a","0_a","0/a"},BP322)))&gt;0,ISNUMBER(SEARCH("000000",BP322)))),1,0),0)</f>
        <v>0</v>
      </c>
      <c r="BR3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322,"supervisor",""),"inspector",""),"controller",""),"executive",""),"catering",""),"manager",""),"officer",""),"caterer",""),"station",""),"captain",""),"verified",""),"verifier",""),"checked",""),"senior",""),"leader",""),"cabin",""),"staff",""),"crew",""),"team",""),"duty",""),"lead",""),"head",""),"chef",""),"pasb",""),"mcat",""),"magcs",""),"qaqc",""),"ccic",""),"cic",""),"csm",""),"ops",""),"pic",""),"self",""),"qa",""),"qc",""),"by",""),"sr",""))</f>
        <v>0</v>
      </c>
      <c r="BS3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322,"supervisor",""),"inspector",""),"controller",""),"executive",""),"catering",""),"manager",""),"officer",""),"caterer",""),"station",""),"captain",""),"verified",""),"verifier",""),"checked",""),"senior",""),"leader",""),"cabin",""),"staff",""),"crew",""),"team",""),"duty",""),"lead",""),"head",""),"chef",""),"pasb",""),"mcat",""),"magcs",""),"qaqc",""),"ccic",""),"cic",""),"csm",""),"ops",""),"pic",""),"self",""),"qa",""),"qc",""),"by",""),"sr",""))</f>
        <v>0</v>
      </c>
      <c r="BT322" s="61"/>
      <c r="BU322" s="61"/>
      <c r="BV322" s="61" t="n">
        <f aca="false">0</f>
        <v>0</v>
      </c>
      <c r="BW322" s="61"/>
      <c r="BX322" s="61"/>
      <c r="BY322" s="62" t="n">
        <f aca="false">Q322-T7EarlyD*24/24</f>
        <v>46286.15625</v>
      </c>
      <c r="BZ322" s="61" t="n">
        <f aca="false">IFERROR(IF(IF(TRIM(S322)="Link / file path",AND(LEN(TRIM(Z322))&gt;=5,SUMPRODUCT(--ISNUMBER(SEARCH({"http","www.","\\",":\",".pdf",".jpg",".jpeg",".png",".heic",".xls",".doc",".msg",".eml",".ppt",".txt",".zip"},Z322)))&gt;0),AND(ISERROR(FIND(" ",TRIM(Z322))),NOT(OR(LOWER(TRIM(Z322))=LOWER(Flights!$F$14),AND(LEFT(LOWER(TRIM(Z322)),2)="mh",(LEN(BN322)-LEN(SUBSTITUTE(BN322,"a","")))&lt;=2))),NOT(ISNUMBER(MATCH(LEFT(BN322,255),{"0000a","000a","00a","0000aa","000aa","00.00.0000","00/00/0000","00-00-0000","0000-00-00","00.00.00","00/00/00","00-00-00","0.00.0000","0/00/0000","0-00-0000"},0))),OR(AND((LEN(BN322)-LEN(SUBSTITUTE(BN322,"a","")))&gt;=1,(LEN(BN322)-LEN(SUBSTITUTE(BN322,"0","")))&gt;=2,SUMPRODUCT(--ISNUMBER(SEARCH({"a0","a-0","a_0","a/0","a.0","a#0","0a","0-a","0_a","0/a"},BN322)))&gt;0),AND((LEN(BN322)-LEN(SUBSTITUTE(BN322,"a","")))=0,(LEN(BN322)-LEN(SUBSTITUTE(BN322,"0","")))&gt;=5)))),1,0),0)</f>
        <v>0</v>
      </c>
    </row>
    <row r="323" customFormat="false" ht="41.25" hidden="false" customHeight="true" outlineLevel="0" collapsed="false">
      <c r="A323" s="57" t="s">
        <v>913</v>
      </c>
      <c r="B323" s="57" t="s">
        <v>251</v>
      </c>
      <c r="C323" s="57" t="str">
        <f aca="false">Flights!$F$14</f>
        <v>MH1140</v>
      </c>
      <c r="D323" s="58" t="n">
        <f aca="false">Flights!$D$14</f>
        <v>46307</v>
      </c>
      <c r="E323" s="57" t="str">
        <f aca="false">Flights!$G$14&amp;"-"&amp;Flights!$H$14</f>
        <v>KUL-PEN</v>
      </c>
      <c r="F323" s="57" t="str">
        <f aca="false">Flights!$K$14</f>
        <v>BC</v>
      </c>
      <c r="G323" s="57" t="s">
        <v>81</v>
      </c>
      <c r="H323" s="57" t="s">
        <v>378</v>
      </c>
      <c r="I323" s="57" t="s">
        <v>385</v>
      </c>
      <c r="J323" s="57" t="s">
        <v>386</v>
      </c>
      <c r="K323" s="67" t="s">
        <v>387</v>
      </c>
      <c r="L323" s="67" t="s">
        <v>382</v>
      </c>
      <c r="M323" s="67"/>
      <c r="N323" s="67" t="s">
        <v>383</v>
      </c>
      <c r="O323" s="67" t="s">
        <v>914</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60"/>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open",IF(AND(NOT(OR(LEN(AZ323)&lt;15,ISNUMBER(MATCH(AZ323,L_Placeholder,0)))),BK323=0,NOT(OR(LEN(AU323)&lt;2,ISNUMBER(MATCH(AU323,L_Placeholder,0)))),NOT(OR(LEN(AX323)&lt;2,ISNUMBER(MATCH(AX323,L_Placeholder,0)))),TRIM(AE323)&lt;&gt;TRIM(T323)),"N/A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missing",IF(OR(OR(LEN(AU323)&lt;2,ISNUMBER(MATCH(AU323,L_Placeholder,0))),BR323&lt;3),"INVALID – PIC missing or not a named person (a role such as QA / CSM is not a name)",IF(OR(LEN(AV323)&lt;2,ISNUMBER(MATCH(AV323,L_Placeholder,0))),"INVALID – result / assessment missing",IF(OR(OR(LEN(AW323)&lt;3,ISNUMBER(MATCH(AW323,L_Placeholder,0))),SUMPRODUCT(--ISNUMBER(SEARCH(" "&amp;L_EvidencePhrase&amp;" ",BD323)))&gt;0,BI323=1),"INVALID – evidence missing, placeholder or not yet on file",IF(ISNA(MATCH(TRIM(S323),L_EvidenceType,0)),"INVALID – choose the evidence type from the list (column S)",IF(BL323=0,"INVALID – evidence ID must be the record's ID only (e.g. SF-2210, IMG_2231, 1045521), or a link / path for links",IF(OR(OR(LEN(AX323)&lt;2,ISNUMBER(MATCH(AX323,L_Placeholder,0))),BS323&lt;3),"INVALID – verifier missing or not a named person (a role such as QA / CSM is not a name)",IF(OR(AX323=AU323,AND(LEN(AU323)&gt;=4,ISNUMBER(SEARCH(AU323,AX323))),AND(LEN(AX323)&gt;=4,ISNUMBER(SEARCH(AX323,AU323)))),"INVALID – verifier must be a different, named person (not the PIC or a role)",IF(BH323=1,"INVALID – result not yet available (awaiting / TBC)",IF(BV323=1,"INVALID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future",IF(AND(ISNUMBER(BY323),AG323&lt;BY323),IF(H323="Physical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t="n">
        <f aca="false">IF(ISNA(MATCH(TRIM(S323),L_EvidenceType,0)),0,BZ323)</f>
        <v>0</v>
      </c>
      <c r="BM323" s="61" t="str">
        <f aca="false">SUBSTITUTE(SUBSTITUTE(SUBSTITUTE(SUBSTITUTE(SUBSTITUTE(SUBSTITUTE(SUBSTITUTE(SUBSTITUTE(SUBSTITUTE(LOWER(Z323&amp;""),"1","0"),"2","0"),"3","0"),"4","0"),"5","0"),"6","0"),"7","0"),"8","0"),"9","0")</f>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323,"jan",""),"feb",""),"mar",""),"apr",""),"may",""),"jun",""),"jul",""),"aug",""),"sep",""),"oct",""),"nov",""),"dec",""),"hrs",""),"hr",""),"lt",""),"utc",""),"am",""),"pm",""),"rev",""),"ver",""),"b","a"),"c","a"),"d","a"),"e","a"),"f","a"),"g","a"),"h","a"),"i","a"),"j","a"),"k","a"),"l","a"),"m","a"),"n","a"),"o","a"),"p","a"),"q","a"),"r","a"),"s","a"),"t","a"),"u","a"),"v","a"),"w","a"),"x","a"),"y","a"),"z","a")</f>
        <v/>
      </c>
      <c r="BO323" s="61" t="str">
        <f aca="false">SUBSTITUTE(SUBSTITUTE(SUBSTITUTE(SUBSTITUTE(SUBSTITUTE(SUBSTITUTE(SUBSTITUTE(SUBSTITUTE(SUBSTITUTE(LOWER(W323&amp;""),"1","0"),"2","0"),"3","0"),"4","0"),"5","0"),"6","0"),"7","0"),"8","0"),"9","0")</f>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c>
      <c r="BQ323" s="61" t="n">
        <f aca="false">IFERROR(IF(AND(ISERROR(SEARCH(" mh"," "&amp;LOWER(W323))),ISNA(MATCH(LEFT(TRIM(BP323),255),{"0000a","000a","00a","0000aa","000aa","00.00.0000","00/00/0000","00-00-0000","0000-00-00","00.00.00","00/00/00","00-00-00","0.00.0000","0/00/0000","0-00-0000"},0)),OR(SUMPRODUCT(--ISNUMBER(SEARCH({"a0","a-0","a_0","a/0","a.0","a#0","0a","0-a","0_a","0/a"},BP323)))&gt;0,ISNUMBER(SEARCH("000000",BP323)))),1,0),0)</f>
        <v>0</v>
      </c>
      <c r="BR3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323,"supervisor",""),"inspector",""),"controller",""),"executive",""),"catering",""),"manager",""),"officer",""),"caterer",""),"station",""),"captain",""),"verified",""),"verifier",""),"checked",""),"senior",""),"leader",""),"cabin",""),"staff",""),"crew",""),"team",""),"duty",""),"lead",""),"head",""),"chef",""),"pasb",""),"mcat",""),"magcs",""),"qaqc",""),"ccic",""),"cic",""),"csm",""),"ops",""),"pic",""),"self",""),"qa",""),"qc",""),"by",""),"sr",""))</f>
        <v>0</v>
      </c>
      <c r="BS3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323,"supervisor",""),"inspector",""),"controller",""),"executive",""),"catering",""),"manager",""),"officer",""),"caterer",""),"station",""),"captain",""),"verified",""),"verifier",""),"checked",""),"senior",""),"leader",""),"cabin",""),"staff",""),"crew",""),"team",""),"duty",""),"lead",""),"head",""),"chef",""),"pasb",""),"mcat",""),"magcs",""),"qaqc",""),"ccic",""),"cic",""),"csm",""),"ops",""),"pic",""),"self",""),"qa",""),"qc",""),"by",""),"sr",""))</f>
        <v>0</v>
      </c>
      <c r="BT323" s="61"/>
      <c r="BU323" s="61"/>
      <c r="BV323" s="61" t="n">
        <f aca="false">0</f>
        <v>0</v>
      </c>
      <c r="BW323" s="61"/>
      <c r="BX323" s="61"/>
      <c r="BY323" s="62" t="n">
        <f aca="false">Q323-T7EarlyD*24/24</f>
        <v>46286.15625</v>
      </c>
      <c r="BZ323" s="61" t="n">
        <f aca="false">IFERROR(IF(IF(TRIM(S323)="Link / file path",AND(LEN(TRIM(Z323))&gt;=5,SUMPRODUCT(--ISNUMBER(SEARCH({"http","www.","\\",":\",".pdf",".jpg",".jpeg",".png",".heic",".xls",".doc",".msg",".eml",".ppt",".txt",".zip"},Z323)))&gt;0),AND(ISERROR(FIND(" ",TRIM(Z323))),NOT(OR(LOWER(TRIM(Z323))=LOWER(Flights!$F$14),AND(LEFT(LOWER(TRIM(Z323)),2)="mh",(LEN(BN323)-LEN(SUBSTITUTE(BN323,"a","")))&lt;=2))),NOT(ISNUMBER(MATCH(LEFT(BN323,255),{"0000a","000a","00a","0000aa","000aa","00.00.0000","00/00/0000","00-00-0000","0000-00-00","00.00.00","00/00/00","00-00-00","0.00.0000","0/00/0000","0-00-0000"},0))),OR(AND((LEN(BN323)-LEN(SUBSTITUTE(BN323,"a","")))&gt;=1,(LEN(BN323)-LEN(SUBSTITUTE(BN323,"0","")))&gt;=2,SUMPRODUCT(--ISNUMBER(SEARCH({"a0","a-0","a_0","a/0","a.0","a#0","0a","0-a","0_a","0/a"},BN323)))&gt;0),AND((LEN(BN323)-LEN(SUBSTITUTE(BN323,"a","")))=0,(LEN(BN323)-LEN(SUBSTITUTE(BN323,"0","")))&gt;=5)))),1,0),0)</f>
        <v>0</v>
      </c>
    </row>
    <row r="324" customFormat="false" ht="41.25" hidden="false" customHeight="true" outlineLevel="0" collapsed="false">
      <c r="A324" s="57" t="s">
        <v>915</v>
      </c>
      <c r="B324" s="57" t="s">
        <v>251</v>
      </c>
      <c r="C324" s="57" t="str">
        <f aca="false">Flights!$F$14</f>
        <v>MH1140</v>
      </c>
      <c r="D324" s="58" t="n">
        <f aca="false">Flights!$D$14</f>
        <v>46307</v>
      </c>
      <c r="E324" s="57" t="str">
        <f aca="false">Flights!$G$14&amp;"-"&amp;Flights!$H$14</f>
        <v>KUL-PEN</v>
      </c>
      <c r="F324" s="57" t="str">
        <f aca="false">Flights!$K$14</f>
        <v>BC</v>
      </c>
      <c r="G324" s="57" t="s">
        <v>81</v>
      </c>
      <c r="H324" s="57" t="s">
        <v>378</v>
      </c>
      <c r="I324" s="57" t="s">
        <v>389</v>
      </c>
      <c r="J324" s="57" t="s">
        <v>390</v>
      </c>
      <c r="K324" s="67" t="s">
        <v>391</v>
      </c>
      <c r="L324" s="67" t="s">
        <v>382</v>
      </c>
      <c r="M324" s="67"/>
      <c r="N324" s="67" t="str">
        <f aca="false">IF(TRIM(Flights!$L$14)="A339","Required","N/A – rule")</f>
        <v>N/A – rule</v>
      </c>
      <c r="O324" s="67" t="s">
        <v>392</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60"/>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open",IF(AND(NOT(OR(LEN(AZ324)&lt;15,ISNUMBER(MATCH(AZ324,L_Placeholder,0)))),BK324=0,NOT(OR(LEN(AU324)&lt;2,ISNUMBER(MATCH(AU324,L_Placeholder,0)))),NOT(OR(LEN(AX324)&lt;2,ISNUMBER(MATCH(AX324,L_Placeholder,0)))),TRIM(AE324)&lt;&gt;TRIM(T324)),"N/A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missing",IF(OR(OR(LEN(AU324)&lt;2,ISNUMBER(MATCH(AU324,L_Placeholder,0))),BR324&lt;3),"INVALID – PIC missing or not a named person (a role such as QA / CSM is not a name)",IF(OR(LEN(AV324)&lt;2,ISNUMBER(MATCH(AV324,L_Placeholder,0))),"INVALID – result / assessment missing",IF(OR(OR(LEN(AW324)&lt;3,ISNUMBER(MATCH(AW324,L_Placeholder,0))),SUMPRODUCT(--ISNUMBER(SEARCH(" "&amp;L_EvidencePhrase&amp;" ",BD324)))&gt;0,BI324=1),"INVALID – evidence missing, placeholder or not yet on file",IF(ISNA(MATCH(TRIM(S324),L_EvidenceType,0)),"INVALID – choose the evidence type from the list (column S)",IF(BL324=0,"INVALID – evidence ID must be the record's ID only (e.g. SF-2210, IMG_2231, 1045521), or a link / path for links",IF(OR(OR(LEN(AX324)&lt;2,ISNUMBER(MATCH(AX324,L_Placeholder,0))),BS324&lt;3),"INVALID – verifier missing or not a named person (a role such as QA / CSM is not a name)",IF(OR(AX324=AU324,AND(LEN(AU324)&gt;=4,ISNUMBER(SEARCH(AU324,AX324))),AND(LEN(AX324)&gt;=4,ISNUMBER(SEARCH(AX324,AU324)))),"INVALID – verifier must be a different, named person (not the PIC or a role)",IF(BH324=1,"INVALID – result not yet available (awaiting / TBC)",IF(BV324=1,"INVALID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future",IF(AND(ISNUMBER(BY324),AG324&lt;BY324),IF(H324="Physical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t="n">
        <f aca="false">IF(ISNA(MATCH(TRIM(S324),L_EvidenceType,0)),0,BZ324)</f>
        <v>0</v>
      </c>
      <c r="BM324" s="61" t="str">
        <f aca="false">SUBSTITUTE(SUBSTITUTE(SUBSTITUTE(SUBSTITUTE(SUBSTITUTE(SUBSTITUTE(SUBSTITUTE(SUBSTITUTE(SUBSTITUTE(LOWER(Z324&amp;""),"1","0"),"2","0"),"3","0"),"4","0"),"5","0"),"6","0"),"7","0"),"8","0"),"9","0")</f>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324,"jan",""),"feb",""),"mar",""),"apr",""),"may",""),"jun",""),"jul",""),"aug",""),"sep",""),"oct",""),"nov",""),"dec",""),"hrs",""),"hr",""),"lt",""),"utc",""),"am",""),"pm",""),"rev",""),"ver",""),"b","a"),"c","a"),"d","a"),"e","a"),"f","a"),"g","a"),"h","a"),"i","a"),"j","a"),"k","a"),"l","a"),"m","a"),"n","a"),"o","a"),"p","a"),"q","a"),"r","a"),"s","a"),"t","a"),"u","a"),"v","a"),"w","a"),"x","a"),"y","a"),"z","a")</f>
        <v/>
      </c>
      <c r="BO324" s="61" t="str">
        <f aca="false">SUBSTITUTE(SUBSTITUTE(SUBSTITUTE(SUBSTITUTE(SUBSTITUTE(SUBSTITUTE(SUBSTITUTE(SUBSTITUTE(SUBSTITUTE(LOWER(W324&amp;""),"1","0"),"2","0"),"3","0"),"4","0"),"5","0"),"6","0"),"7","0"),"8","0"),"9","0")</f>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c>
      <c r="BQ324" s="61" t="n">
        <f aca="false">IFERROR(IF(AND(ISERROR(SEARCH(" mh"," "&amp;LOWER(W324))),ISNA(MATCH(LEFT(TRIM(BP324),255),{"0000a","000a","00a","0000aa","000aa","00.00.0000","00/00/0000","00-00-0000","0000-00-00","00.00.00","00/00/00","00-00-00","0.00.0000","0/00/0000","0-00-0000"},0)),OR(SUMPRODUCT(--ISNUMBER(SEARCH({"a0","a-0","a_0","a/0","a.0","a#0","0a","0-a","0_a","0/a"},BP324)))&gt;0,ISNUMBER(SEARCH("000000",BP324)))),1,0),0)</f>
        <v>0</v>
      </c>
      <c r="BR3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324,"supervisor",""),"inspector",""),"controller",""),"executive",""),"catering",""),"manager",""),"officer",""),"caterer",""),"station",""),"captain",""),"verified",""),"verifier",""),"checked",""),"senior",""),"leader",""),"cabin",""),"staff",""),"crew",""),"team",""),"duty",""),"lead",""),"head",""),"chef",""),"pasb",""),"mcat",""),"magcs",""),"qaqc",""),"ccic",""),"cic",""),"csm",""),"ops",""),"pic",""),"self",""),"qa",""),"qc",""),"by",""),"sr",""))</f>
        <v>0</v>
      </c>
      <c r="BS3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324,"supervisor",""),"inspector",""),"controller",""),"executive",""),"catering",""),"manager",""),"officer",""),"caterer",""),"station",""),"captain",""),"verified",""),"verifier",""),"checked",""),"senior",""),"leader",""),"cabin",""),"staff",""),"crew",""),"team",""),"duty",""),"lead",""),"head",""),"chef",""),"pasb",""),"mcat",""),"magcs",""),"qaqc",""),"ccic",""),"cic",""),"csm",""),"ops",""),"pic",""),"self",""),"qa",""),"qc",""),"by",""),"sr",""))</f>
        <v>0</v>
      </c>
      <c r="BT324" s="61"/>
      <c r="BU324" s="61"/>
      <c r="BV324" s="61" t="n">
        <f aca="false">0</f>
        <v>0</v>
      </c>
      <c r="BW324" s="61"/>
      <c r="BX324" s="61"/>
      <c r="BY324" s="62" t="n">
        <f aca="false">Q324-T7EarlyD*24/24</f>
        <v>46286.15625</v>
      </c>
      <c r="BZ324" s="61" t="n">
        <f aca="false">IFERROR(IF(IF(TRIM(S324)="Link / file path",AND(LEN(TRIM(Z324))&gt;=5,SUMPRODUCT(--ISNUMBER(SEARCH({"http","www.","\\",":\",".pdf",".jpg",".jpeg",".png",".heic",".xls",".doc",".msg",".eml",".ppt",".txt",".zip"},Z324)))&gt;0),AND(ISERROR(FIND(" ",TRIM(Z324))),NOT(OR(LOWER(TRIM(Z324))=LOWER(Flights!$F$14),AND(LEFT(LOWER(TRIM(Z324)),2)="mh",(LEN(BN324)-LEN(SUBSTITUTE(BN324,"a","")))&lt;=2))),NOT(ISNUMBER(MATCH(LEFT(BN324,255),{"0000a","000a","00a","0000aa","000aa","00.00.0000","00/00/0000","00-00-0000","0000-00-00","00.00.00","00/00/00","00-00-00","0.00.0000","0/00/0000","0-00-0000"},0))),OR(AND((LEN(BN324)-LEN(SUBSTITUTE(BN324,"a","")))&gt;=1,(LEN(BN324)-LEN(SUBSTITUTE(BN324,"0","")))&gt;=2,SUMPRODUCT(--ISNUMBER(SEARCH({"a0","a-0","a_0","a/0","a.0","a#0","0a","0-a","0_a","0/a"},BN324)))&gt;0),AND((LEN(BN324)-LEN(SUBSTITUTE(BN324,"a","")))=0,(LEN(BN324)-LEN(SUBSTITUTE(BN324,"0","")))&gt;=5)))),1,0),0)</f>
        <v>0</v>
      </c>
    </row>
    <row r="325" customFormat="false" ht="39.75" hidden="false" customHeight="true" outlineLevel="0" collapsed="false">
      <c r="A325" s="57" t="s">
        <v>916</v>
      </c>
      <c r="B325" s="57" t="s">
        <v>251</v>
      </c>
      <c r="C325" s="57" t="str">
        <f aca="false">Flights!$F$14</f>
        <v>MH1140</v>
      </c>
      <c r="D325" s="58" t="n">
        <f aca="false">Flights!$D$14</f>
        <v>46307</v>
      </c>
      <c r="E325" s="57" t="str">
        <f aca="false">Flights!$G$14&amp;"-"&amp;Flights!$H$14</f>
        <v>KUL-PEN</v>
      </c>
      <c r="F325" s="57" t="str">
        <f aca="false">Flights!$K$14</f>
        <v>BC</v>
      </c>
      <c r="G325" s="57" t="s">
        <v>81</v>
      </c>
      <c r="H325" s="57" t="s">
        <v>378</v>
      </c>
      <c r="I325" s="57" t="s">
        <v>394</v>
      </c>
      <c r="J325" s="57" t="s">
        <v>395</v>
      </c>
      <c r="K325" s="67" t="s">
        <v>396</v>
      </c>
      <c r="L325" s="67" t="s">
        <v>382</v>
      </c>
      <c r="M325" s="67"/>
      <c r="N325" s="67" t="s">
        <v>383</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60"/>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open",IF(AND(NOT(OR(LEN(AZ325)&lt;15,ISNUMBER(MATCH(AZ325,L_Placeholder,0)))),BK325=0,NOT(OR(LEN(AU325)&lt;2,ISNUMBER(MATCH(AU325,L_Placeholder,0)))),NOT(OR(LEN(AX325)&lt;2,ISNUMBER(MATCH(AX325,L_Placeholder,0)))),TRIM(AE325)&lt;&gt;TRIM(T325)),"N/A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missing",IF(OR(OR(LEN(AU325)&lt;2,ISNUMBER(MATCH(AU325,L_Placeholder,0))),BR325&lt;3),"INVALID – PIC missing or not a named person (a role such as QA / CSM is not a name)",IF(OR(LEN(AV325)&lt;2,ISNUMBER(MATCH(AV325,L_Placeholder,0))),"INVALID – result / assessment missing",IF(OR(OR(LEN(AW325)&lt;3,ISNUMBER(MATCH(AW325,L_Placeholder,0))),SUMPRODUCT(--ISNUMBER(SEARCH(" "&amp;L_EvidencePhrase&amp;" ",BD325)))&gt;0,BI325=1),"INVALID – evidence missing, placeholder or not yet on file",IF(ISNA(MATCH(TRIM(S325),L_EvidenceType,0)),"INVALID – choose the evidence type from the list (column S)",IF(BL325=0,"INVALID – evidence ID must be the record's ID only (e.g. SF-2210, IMG_2231, 1045521), or a link / path for links",IF(OR(OR(LEN(AX325)&lt;2,ISNUMBER(MATCH(AX325,L_Placeholder,0))),BS325&lt;3),"INVALID – verifier missing or not a named person (a role such as QA / CSM is not a name)",IF(OR(AX325=AU325,AND(LEN(AU325)&gt;=4,ISNUMBER(SEARCH(AU325,AX325))),AND(LEN(AX325)&gt;=4,ISNUMBER(SEARCH(AX325,AU325)))),"INVALID – verifier must be a different, named person (not the PIC or a role)",IF(BH325=1,"INVALID – result not yet available (awaiting / TBC)",IF(BV325=1,"INVALID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future",IF(AND(ISNUMBER(BY325),AG325&lt;BY325),IF(H325="Physical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t="n">
        <f aca="false">IF(ISNA(MATCH(TRIM(S325),L_EvidenceType,0)),0,BZ325)</f>
        <v>0</v>
      </c>
      <c r="BM325" s="61" t="str">
        <f aca="false">SUBSTITUTE(SUBSTITUTE(SUBSTITUTE(SUBSTITUTE(SUBSTITUTE(SUBSTITUTE(SUBSTITUTE(SUBSTITUTE(SUBSTITUTE(LOWER(Z325&amp;""),"1","0"),"2","0"),"3","0"),"4","0"),"5","0"),"6","0"),"7","0"),"8","0"),"9","0")</f>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325,"jan",""),"feb",""),"mar",""),"apr",""),"may",""),"jun",""),"jul",""),"aug",""),"sep",""),"oct",""),"nov",""),"dec",""),"hrs",""),"hr",""),"lt",""),"utc",""),"am",""),"pm",""),"rev",""),"ver",""),"b","a"),"c","a"),"d","a"),"e","a"),"f","a"),"g","a"),"h","a"),"i","a"),"j","a"),"k","a"),"l","a"),"m","a"),"n","a"),"o","a"),"p","a"),"q","a"),"r","a"),"s","a"),"t","a"),"u","a"),"v","a"),"w","a"),"x","a"),"y","a"),"z","a")</f>
        <v/>
      </c>
      <c r="BO325" s="61" t="str">
        <f aca="false">SUBSTITUTE(SUBSTITUTE(SUBSTITUTE(SUBSTITUTE(SUBSTITUTE(SUBSTITUTE(SUBSTITUTE(SUBSTITUTE(SUBSTITUTE(LOWER(W325&amp;""),"1","0"),"2","0"),"3","0"),"4","0"),"5","0"),"6","0"),"7","0"),"8","0"),"9","0")</f>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c>
      <c r="BQ325" s="61" t="n">
        <f aca="false">IFERROR(IF(AND(ISERROR(SEARCH(" mh"," "&amp;LOWER(W325))),ISNA(MATCH(LEFT(TRIM(BP325),255),{"0000a","000a","00a","0000aa","000aa","00.00.0000","00/00/0000","00-00-0000","0000-00-00","00.00.00","00/00/00","00-00-00","0.00.0000","0/00/0000","0-00-0000"},0)),OR(SUMPRODUCT(--ISNUMBER(SEARCH({"a0","a-0","a_0","a/0","a.0","a#0","0a","0-a","0_a","0/a"},BP325)))&gt;0,ISNUMBER(SEARCH("000000",BP325)))),1,0),0)</f>
        <v>0</v>
      </c>
      <c r="BR3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325,"supervisor",""),"inspector",""),"controller",""),"executive",""),"catering",""),"manager",""),"officer",""),"caterer",""),"station",""),"captain",""),"verified",""),"verifier",""),"checked",""),"senior",""),"leader",""),"cabin",""),"staff",""),"crew",""),"team",""),"duty",""),"lead",""),"head",""),"chef",""),"pasb",""),"mcat",""),"magcs",""),"qaqc",""),"ccic",""),"cic",""),"csm",""),"ops",""),"pic",""),"self",""),"qa",""),"qc",""),"by",""),"sr",""))</f>
        <v>0</v>
      </c>
      <c r="BS3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325,"supervisor",""),"inspector",""),"controller",""),"executive",""),"catering",""),"manager",""),"officer",""),"caterer",""),"station",""),"captain",""),"verified",""),"verifier",""),"checked",""),"senior",""),"leader",""),"cabin",""),"staff",""),"crew",""),"team",""),"duty",""),"lead",""),"head",""),"chef",""),"pasb",""),"mcat",""),"magcs",""),"qaqc",""),"ccic",""),"cic",""),"csm",""),"ops",""),"pic",""),"self",""),"qa",""),"qc",""),"by",""),"sr",""))</f>
        <v>0</v>
      </c>
      <c r="BT325" s="61"/>
      <c r="BU325" s="61"/>
      <c r="BV325" s="61" t="n">
        <f aca="false">0</f>
        <v>0</v>
      </c>
      <c r="BW325" s="61"/>
      <c r="BX325" s="61"/>
      <c r="BY325" s="62" t="n">
        <f aca="false">Q325-T7EarlyD*24/24</f>
        <v>46286.15625</v>
      </c>
      <c r="BZ325" s="61" t="n">
        <f aca="false">IFERROR(IF(IF(TRIM(S325)="Link / file path",AND(LEN(TRIM(Z325))&gt;=5,SUMPRODUCT(--ISNUMBER(SEARCH({"http","www.","\\",":\",".pdf",".jpg",".jpeg",".png",".heic",".xls",".doc",".msg",".eml",".ppt",".txt",".zip"},Z325)))&gt;0),AND(ISERROR(FIND(" ",TRIM(Z325))),NOT(OR(LOWER(TRIM(Z325))=LOWER(Flights!$F$14),AND(LEFT(LOWER(TRIM(Z325)),2)="mh",(LEN(BN325)-LEN(SUBSTITUTE(BN325,"a","")))&lt;=2))),NOT(ISNUMBER(MATCH(LEFT(BN325,255),{"0000a","000a","00a","0000aa","000aa","00.00.0000","00/00/0000","00-00-0000","0000-00-00","00.00.00","00/00/00","00-00-00","0.00.0000","0/00/0000","0-00-0000"},0))),OR(AND((LEN(BN325)-LEN(SUBSTITUTE(BN325,"a","")))&gt;=1,(LEN(BN325)-LEN(SUBSTITUTE(BN325,"0","")))&gt;=2,SUMPRODUCT(--ISNUMBER(SEARCH({"a0","a-0","a_0","a/0","a.0","a#0","0a","0-a","0_a","0/a"},BN325)))&gt;0),AND((LEN(BN325)-LEN(SUBSTITUTE(BN325,"a","")))=0,(LEN(BN325)-LEN(SUBSTITUTE(BN325,"0","")))&gt;=5)))),1,0),0)</f>
        <v>0</v>
      </c>
    </row>
    <row r="326" customFormat="false" ht="39.75" hidden="false" customHeight="true" outlineLevel="0" collapsed="false">
      <c r="A326" s="57" t="s">
        <v>917</v>
      </c>
      <c r="B326" s="57" t="s">
        <v>251</v>
      </c>
      <c r="C326" s="57" t="str">
        <f aca="false">Flights!$F$14</f>
        <v>MH1140</v>
      </c>
      <c r="D326" s="58" t="n">
        <f aca="false">Flights!$D$14</f>
        <v>46307</v>
      </c>
      <c r="E326" s="57" t="str">
        <f aca="false">Flights!$G$14&amp;"-"&amp;Flights!$H$14</f>
        <v>KUL-PEN</v>
      </c>
      <c r="F326" s="57" t="str">
        <f aca="false">Flights!$K$14</f>
        <v>BC</v>
      </c>
      <c r="G326" s="57" t="s">
        <v>81</v>
      </c>
      <c r="H326" s="57" t="s">
        <v>378</v>
      </c>
      <c r="I326" s="57" t="s">
        <v>398</v>
      </c>
      <c r="J326" s="57" t="s">
        <v>399</v>
      </c>
      <c r="K326" s="67" t="s">
        <v>400</v>
      </c>
      <c r="L326" s="67" t="s">
        <v>382</v>
      </c>
      <c r="M326" s="67"/>
      <c r="N326" s="67" t="s">
        <v>383</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60"/>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open",IF(AND(NOT(OR(LEN(AZ326)&lt;15,ISNUMBER(MATCH(AZ326,L_Placeholder,0)))),BK326=0,NOT(OR(LEN(AU326)&lt;2,ISNUMBER(MATCH(AU326,L_Placeholder,0)))),NOT(OR(LEN(AX326)&lt;2,ISNUMBER(MATCH(AX326,L_Placeholder,0)))),TRIM(AE326)&lt;&gt;TRIM(T326)),"N/A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missing",IF(OR(OR(LEN(AU326)&lt;2,ISNUMBER(MATCH(AU326,L_Placeholder,0))),BR326&lt;3),"INVALID – PIC missing or not a named person (a role such as QA / CSM is not a name)",IF(OR(LEN(AV326)&lt;2,ISNUMBER(MATCH(AV326,L_Placeholder,0))),"INVALID – result / assessment missing",IF(OR(OR(LEN(AW326)&lt;3,ISNUMBER(MATCH(AW326,L_Placeholder,0))),SUMPRODUCT(--ISNUMBER(SEARCH(" "&amp;L_EvidencePhrase&amp;" ",BD326)))&gt;0,BI326=1),"INVALID – evidence missing, placeholder or not yet on file",IF(ISNA(MATCH(TRIM(S326),L_EvidenceType,0)),"INVALID – choose the evidence type from the list (column S)",IF(BL326=0,"INVALID – evidence ID must be the record's ID only (e.g. SF-2210, IMG_2231, 1045521), or a link / path for links",IF(OR(OR(LEN(AX326)&lt;2,ISNUMBER(MATCH(AX326,L_Placeholder,0))),BS326&lt;3),"INVALID – verifier missing or not a named person (a role such as QA / CSM is not a name)",IF(OR(AX326=AU326,AND(LEN(AU326)&gt;=4,ISNUMBER(SEARCH(AU326,AX326))),AND(LEN(AX326)&gt;=4,ISNUMBER(SEARCH(AX326,AU326)))),"INVALID – verifier must be a different, named person (not the PIC or a role)",IF(BH326=1,"INVALID – result not yet available (awaiting / TBC)",IF(BV326=1,"INVALID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future",IF(AND(ISNUMBER(BY326),AG326&lt;BY326),IF(H326="Physical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t="n">
        <f aca="false">IF(ISNA(MATCH(TRIM(S326),L_EvidenceType,0)),0,BZ326)</f>
        <v>0</v>
      </c>
      <c r="BM326" s="61" t="str">
        <f aca="false">SUBSTITUTE(SUBSTITUTE(SUBSTITUTE(SUBSTITUTE(SUBSTITUTE(SUBSTITUTE(SUBSTITUTE(SUBSTITUTE(SUBSTITUTE(LOWER(Z326&amp;""),"1","0"),"2","0"),"3","0"),"4","0"),"5","0"),"6","0"),"7","0"),"8","0"),"9","0")</f>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326,"jan",""),"feb",""),"mar",""),"apr",""),"may",""),"jun",""),"jul",""),"aug",""),"sep",""),"oct",""),"nov",""),"dec",""),"hrs",""),"hr",""),"lt",""),"utc",""),"am",""),"pm",""),"rev",""),"ver",""),"b","a"),"c","a"),"d","a"),"e","a"),"f","a"),"g","a"),"h","a"),"i","a"),"j","a"),"k","a"),"l","a"),"m","a"),"n","a"),"o","a"),"p","a"),"q","a"),"r","a"),"s","a"),"t","a"),"u","a"),"v","a"),"w","a"),"x","a"),"y","a"),"z","a")</f>
        <v/>
      </c>
      <c r="BO326" s="61" t="str">
        <f aca="false">SUBSTITUTE(SUBSTITUTE(SUBSTITUTE(SUBSTITUTE(SUBSTITUTE(SUBSTITUTE(SUBSTITUTE(SUBSTITUTE(SUBSTITUTE(LOWER(W326&amp;""),"1","0"),"2","0"),"3","0"),"4","0"),"5","0"),"6","0"),"7","0"),"8","0"),"9","0")</f>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c>
      <c r="BQ326" s="61" t="n">
        <f aca="false">IFERROR(IF(AND(ISERROR(SEARCH(" mh"," "&amp;LOWER(W326))),ISNA(MATCH(LEFT(TRIM(BP326),255),{"0000a","000a","00a","0000aa","000aa","00.00.0000","00/00/0000","00-00-0000","0000-00-00","00.00.00","00/00/00","00-00-00","0.00.0000","0/00/0000","0-00-0000"},0)),OR(SUMPRODUCT(--ISNUMBER(SEARCH({"a0","a-0","a_0","a/0","a.0","a#0","0a","0-a","0_a","0/a"},BP326)))&gt;0,ISNUMBER(SEARCH("000000",BP326)))),1,0),0)</f>
        <v>0</v>
      </c>
      <c r="BR3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326,"supervisor",""),"inspector",""),"controller",""),"executive",""),"catering",""),"manager",""),"officer",""),"caterer",""),"station",""),"captain",""),"verified",""),"verifier",""),"checked",""),"senior",""),"leader",""),"cabin",""),"staff",""),"crew",""),"team",""),"duty",""),"lead",""),"head",""),"chef",""),"pasb",""),"mcat",""),"magcs",""),"qaqc",""),"ccic",""),"cic",""),"csm",""),"ops",""),"pic",""),"self",""),"qa",""),"qc",""),"by",""),"sr",""))</f>
        <v>0</v>
      </c>
      <c r="BS3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326,"supervisor",""),"inspector",""),"controller",""),"executive",""),"catering",""),"manager",""),"officer",""),"caterer",""),"station",""),"captain",""),"verified",""),"verifier",""),"checked",""),"senior",""),"leader",""),"cabin",""),"staff",""),"crew",""),"team",""),"duty",""),"lead",""),"head",""),"chef",""),"pasb",""),"mcat",""),"magcs",""),"qaqc",""),"ccic",""),"cic",""),"csm",""),"ops",""),"pic",""),"self",""),"qa",""),"qc",""),"by",""),"sr",""))</f>
        <v>0</v>
      </c>
      <c r="BT326" s="61"/>
      <c r="BU326" s="61"/>
      <c r="BV326" s="61" t="n">
        <f aca="false">0</f>
        <v>0</v>
      </c>
      <c r="BW326" s="61"/>
      <c r="BX326" s="61"/>
      <c r="BY326" s="62" t="n">
        <f aca="false">Q326-T7EarlyD*24/24</f>
        <v>46286.15625</v>
      </c>
      <c r="BZ326" s="61" t="n">
        <f aca="false">IFERROR(IF(IF(TRIM(S326)="Link / file path",AND(LEN(TRIM(Z326))&gt;=5,SUMPRODUCT(--ISNUMBER(SEARCH({"http","www.","\\",":\",".pdf",".jpg",".jpeg",".png",".heic",".xls",".doc",".msg",".eml",".ppt",".txt",".zip"},Z326)))&gt;0),AND(ISERROR(FIND(" ",TRIM(Z326))),NOT(OR(LOWER(TRIM(Z326))=LOWER(Flights!$F$14),AND(LEFT(LOWER(TRIM(Z326)),2)="mh",(LEN(BN326)-LEN(SUBSTITUTE(BN326,"a","")))&lt;=2))),NOT(ISNUMBER(MATCH(LEFT(BN326,255),{"0000a","000a","00a","0000aa","000aa","00.00.0000","00/00/0000","00-00-0000","0000-00-00","00.00.00","00/00/00","00-00-00","0.00.0000","0/00/0000","0-00-0000"},0))),OR(AND((LEN(BN326)-LEN(SUBSTITUTE(BN326,"a","")))&gt;=1,(LEN(BN326)-LEN(SUBSTITUTE(BN326,"0","")))&gt;=2,SUMPRODUCT(--ISNUMBER(SEARCH({"a0","a-0","a_0","a/0","a.0","a#0","0a","0-a","0_a","0/a"},BN326)))&gt;0),AND((LEN(BN326)-LEN(SUBSTITUTE(BN326,"a","")))=0,(LEN(BN326)-LEN(SUBSTITUTE(BN326,"0","")))&gt;=5)))),1,0),0)</f>
        <v>0</v>
      </c>
    </row>
    <row r="327" customFormat="false" ht="39.75" hidden="false" customHeight="true" outlineLevel="0" collapsed="false">
      <c r="A327" s="57" t="s">
        <v>918</v>
      </c>
      <c r="B327" s="57" t="s">
        <v>251</v>
      </c>
      <c r="C327" s="57" t="str">
        <f aca="false">Flights!$F$14</f>
        <v>MH1140</v>
      </c>
      <c r="D327" s="58" t="n">
        <f aca="false">Flights!$D$14</f>
        <v>46307</v>
      </c>
      <c r="E327" s="57" t="str">
        <f aca="false">Flights!$G$14&amp;"-"&amp;Flights!$H$14</f>
        <v>KUL-PEN</v>
      </c>
      <c r="F327" s="57" t="str">
        <f aca="false">Flights!$K$14</f>
        <v>BC</v>
      </c>
      <c r="G327" s="57" t="s">
        <v>81</v>
      </c>
      <c r="H327" s="57" t="s">
        <v>378</v>
      </c>
      <c r="I327" s="57" t="s">
        <v>398</v>
      </c>
      <c r="J327" s="57" t="s">
        <v>402</v>
      </c>
      <c r="K327" s="67" t="s">
        <v>403</v>
      </c>
      <c r="L327" s="67" t="s">
        <v>382</v>
      </c>
      <c r="M327" s="67"/>
      <c r="N327" s="67" t="s">
        <v>383</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60"/>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open",IF(AND(NOT(OR(LEN(AZ327)&lt;15,ISNUMBER(MATCH(AZ327,L_Placeholder,0)))),BK327=0,NOT(OR(LEN(AU327)&lt;2,ISNUMBER(MATCH(AU327,L_Placeholder,0)))),NOT(OR(LEN(AX327)&lt;2,ISNUMBER(MATCH(AX327,L_Placeholder,0)))),TRIM(AE327)&lt;&gt;TRIM(T327)),"N/A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missing",IF(OR(OR(LEN(AU327)&lt;2,ISNUMBER(MATCH(AU327,L_Placeholder,0))),BR327&lt;3),"INVALID – PIC missing or not a named person (a role such as QA / CSM is not a name)",IF(OR(LEN(AV327)&lt;2,ISNUMBER(MATCH(AV327,L_Placeholder,0))),"INVALID – result / assessment missing",IF(OR(OR(LEN(AW327)&lt;3,ISNUMBER(MATCH(AW327,L_Placeholder,0))),SUMPRODUCT(--ISNUMBER(SEARCH(" "&amp;L_EvidencePhrase&amp;" ",BD327)))&gt;0,BI327=1),"INVALID – evidence missing, placeholder or not yet on file",IF(ISNA(MATCH(TRIM(S327),L_EvidenceType,0)),"INVALID – choose the evidence type from the list (column S)",IF(BL327=0,"INVALID – evidence ID must be the record's ID only (e.g. SF-2210, IMG_2231, 1045521), or a link / path for links",IF(OR(OR(LEN(AX327)&lt;2,ISNUMBER(MATCH(AX327,L_Placeholder,0))),BS327&lt;3),"INVALID – verifier missing or not a named person (a role such as QA / CSM is not a name)",IF(OR(AX327=AU327,AND(LEN(AU327)&gt;=4,ISNUMBER(SEARCH(AU327,AX327))),AND(LEN(AX327)&gt;=4,ISNUMBER(SEARCH(AX327,AU327)))),"INVALID – verifier must be a different, named person (not the PIC or a role)",IF(BH327=1,"INVALID – result not yet available (awaiting / TBC)",IF(BV327=1,"INVALID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future",IF(AND(ISNUMBER(BY327),AG327&lt;BY327),IF(H327="Physical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t="n">
        <f aca="false">IF(ISNA(MATCH(TRIM(S327),L_EvidenceType,0)),0,BZ327)</f>
        <v>0</v>
      </c>
      <c r="BM327" s="61" t="str">
        <f aca="false">SUBSTITUTE(SUBSTITUTE(SUBSTITUTE(SUBSTITUTE(SUBSTITUTE(SUBSTITUTE(SUBSTITUTE(SUBSTITUTE(SUBSTITUTE(LOWER(Z327&amp;""),"1","0"),"2","0"),"3","0"),"4","0"),"5","0"),"6","0"),"7","0"),"8","0"),"9","0")</f>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327,"jan",""),"feb",""),"mar",""),"apr",""),"may",""),"jun",""),"jul",""),"aug",""),"sep",""),"oct",""),"nov",""),"dec",""),"hrs",""),"hr",""),"lt",""),"utc",""),"am",""),"pm",""),"rev",""),"ver",""),"b","a"),"c","a"),"d","a"),"e","a"),"f","a"),"g","a"),"h","a"),"i","a"),"j","a"),"k","a"),"l","a"),"m","a"),"n","a"),"o","a"),"p","a"),"q","a"),"r","a"),"s","a"),"t","a"),"u","a"),"v","a"),"w","a"),"x","a"),"y","a"),"z","a")</f>
        <v/>
      </c>
      <c r="BO327" s="61" t="str">
        <f aca="false">SUBSTITUTE(SUBSTITUTE(SUBSTITUTE(SUBSTITUTE(SUBSTITUTE(SUBSTITUTE(SUBSTITUTE(SUBSTITUTE(SUBSTITUTE(LOWER(W327&amp;""),"1","0"),"2","0"),"3","0"),"4","0"),"5","0"),"6","0"),"7","0"),"8","0"),"9","0")</f>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c>
      <c r="BQ327" s="61" t="n">
        <f aca="false">IFERROR(IF(AND(ISERROR(SEARCH(" mh"," "&amp;LOWER(W327))),ISNA(MATCH(LEFT(TRIM(BP327),255),{"0000a","000a","00a","0000aa","000aa","00.00.0000","00/00/0000","00-00-0000","0000-00-00","00.00.00","00/00/00","00-00-00","0.00.0000","0/00/0000","0-00-0000"},0)),OR(SUMPRODUCT(--ISNUMBER(SEARCH({"a0","a-0","a_0","a/0","a.0","a#0","0a","0-a","0_a","0/a"},BP327)))&gt;0,ISNUMBER(SEARCH("000000",BP327)))),1,0),0)</f>
        <v>0</v>
      </c>
      <c r="BR3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327,"supervisor",""),"inspector",""),"controller",""),"executive",""),"catering",""),"manager",""),"officer",""),"caterer",""),"station",""),"captain",""),"verified",""),"verifier",""),"checked",""),"senior",""),"leader",""),"cabin",""),"staff",""),"crew",""),"team",""),"duty",""),"lead",""),"head",""),"chef",""),"pasb",""),"mcat",""),"magcs",""),"qaqc",""),"ccic",""),"cic",""),"csm",""),"ops",""),"pic",""),"self",""),"qa",""),"qc",""),"by",""),"sr",""))</f>
        <v>0</v>
      </c>
      <c r="BS3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327,"supervisor",""),"inspector",""),"controller",""),"executive",""),"catering",""),"manager",""),"officer",""),"caterer",""),"station",""),"captain",""),"verified",""),"verifier",""),"checked",""),"senior",""),"leader",""),"cabin",""),"staff",""),"crew",""),"team",""),"duty",""),"lead",""),"head",""),"chef",""),"pasb",""),"mcat",""),"magcs",""),"qaqc",""),"ccic",""),"cic",""),"csm",""),"ops",""),"pic",""),"self",""),"qa",""),"qc",""),"by",""),"sr",""))</f>
        <v>0</v>
      </c>
      <c r="BT327" s="61"/>
      <c r="BU327" s="61"/>
      <c r="BV327" s="61" t="n">
        <f aca="false">0</f>
        <v>0</v>
      </c>
      <c r="BW327" s="61"/>
      <c r="BX327" s="61"/>
      <c r="BY327" s="62" t="n">
        <f aca="false">Q327-T7EarlyD*24/24</f>
        <v>46286.15625</v>
      </c>
      <c r="BZ327" s="61" t="n">
        <f aca="false">IFERROR(IF(IF(TRIM(S327)="Link / file path",AND(LEN(TRIM(Z327))&gt;=5,SUMPRODUCT(--ISNUMBER(SEARCH({"http","www.","\\",":\",".pdf",".jpg",".jpeg",".png",".heic",".xls",".doc",".msg",".eml",".ppt",".txt",".zip"},Z327)))&gt;0),AND(ISERROR(FIND(" ",TRIM(Z327))),NOT(OR(LOWER(TRIM(Z327))=LOWER(Flights!$F$14),AND(LEFT(LOWER(TRIM(Z327)),2)="mh",(LEN(BN327)-LEN(SUBSTITUTE(BN327,"a","")))&lt;=2))),NOT(ISNUMBER(MATCH(LEFT(BN327,255),{"0000a","000a","00a","0000aa","000aa","00.00.0000","00/00/0000","00-00-0000","0000-00-00","00.00.00","00/00/00","00-00-00","0.00.0000","0/00/0000","0-00-0000"},0))),OR(AND((LEN(BN327)-LEN(SUBSTITUTE(BN327,"a","")))&gt;=1,(LEN(BN327)-LEN(SUBSTITUTE(BN327,"0","")))&gt;=2,SUMPRODUCT(--ISNUMBER(SEARCH({"a0","a-0","a_0","a/0","a.0","a#0","0a","0-a","0_a","0/a"},BN327)))&gt;0),AND((LEN(BN327)-LEN(SUBSTITUTE(BN327,"a","")))=0,(LEN(BN327)-LEN(SUBSTITUTE(BN327,"0","")))&gt;=5)))),1,0),0)</f>
        <v>0</v>
      </c>
    </row>
    <row r="328" customFormat="false" ht="39.75" hidden="false" customHeight="true" outlineLevel="0" collapsed="false">
      <c r="A328" s="57" t="s">
        <v>919</v>
      </c>
      <c r="B328" s="57" t="s">
        <v>251</v>
      </c>
      <c r="C328" s="57" t="str">
        <f aca="false">Flights!$F$14</f>
        <v>MH1140</v>
      </c>
      <c r="D328" s="58" t="n">
        <f aca="false">Flights!$D$14</f>
        <v>46307</v>
      </c>
      <c r="E328" s="57" t="str">
        <f aca="false">Flights!$G$14&amp;"-"&amp;Flights!$H$14</f>
        <v>KUL-PEN</v>
      </c>
      <c r="F328" s="57" t="str">
        <f aca="false">Flights!$K$14</f>
        <v>BC</v>
      </c>
      <c r="G328" s="57" t="s">
        <v>81</v>
      </c>
      <c r="H328" s="57" t="s">
        <v>378</v>
      </c>
      <c r="I328" s="57" t="s">
        <v>405</v>
      </c>
      <c r="J328" s="57" t="s">
        <v>406</v>
      </c>
      <c r="K328" s="67" t="s">
        <v>407</v>
      </c>
      <c r="L328" s="67" t="s">
        <v>382</v>
      </c>
      <c r="M328" s="67"/>
      <c r="N328" s="67" t="s">
        <v>383</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60"/>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open",IF(AND(NOT(OR(LEN(AZ328)&lt;15,ISNUMBER(MATCH(AZ328,L_Placeholder,0)))),BK328=0,NOT(OR(LEN(AU328)&lt;2,ISNUMBER(MATCH(AU328,L_Placeholder,0)))),NOT(OR(LEN(AX328)&lt;2,ISNUMBER(MATCH(AX328,L_Placeholder,0)))),TRIM(AE328)&lt;&gt;TRIM(T328)),"N/A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missing",IF(OR(OR(LEN(AU328)&lt;2,ISNUMBER(MATCH(AU328,L_Placeholder,0))),BR328&lt;3),"INVALID – PIC missing or not a named person (a role such as QA / CSM is not a name)",IF(OR(LEN(AV328)&lt;2,ISNUMBER(MATCH(AV328,L_Placeholder,0))),"INVALID – result / assessment missing",IF(OR(OR(LEN(AW328)&lt;3,ISNUMBER(MATCH(AW328,L_Placeholder,0))),SUMPRODUCT(--ISNUMBER(SEARCH(" "&amp;L_EvidencePhrase&amp;" ",BD328)))&gt;0,BI328=1),"INVALID – evidence missing, placeholder or not yet on file",IF(ISNA(MATCH(TRIM(S328),L_EvidenceType,0)),"INVALID – choose the evidence type from the list (column S)",IF(BL328=0,"INVALID – evidence ID must be the record's ID only (e.g. SF-2210, IMG_2231, 1045521), or a link / path for links",IF(OR(OR(LEN(AX328)&lt;2,ISNUMBER(MATCH(AX328,L_Placeholder,0))),BS328&lt;3),"INVALID – verifier missing or not a named person (a role such as QA / CSM is not a name)",IF(OR(AX328=AU328,AND(LEN(AU328)&gt;=4,ISNUMBER(SEARCH(AU328,AX328))),AND(LEN(AX328)&gt;=4,ISNUMBER(SEARCH(AX328,AU328)))),"INVALID – verifier must be a different, named person (not the PIC or a role)",IF(BH328=1,"INVALID – result not yet available (awaiting / TBC)",IF(BV328=1,"INVALID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future",IF(AND(ISNUMBER(BY328),AG328&lt;BY328),IF(H328="Physical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t="n">
        <f aca="false">IF(ISNA(MATCH(TRIM(S328),L_EvidenceType,0)),0,BZ328)</f>
        <v>0</v>
      </c>
      <c r="BM328" s="61" t="str">
        <f aca="false">SUBSTITUTE(SUBSTITUTE(SUBSTITUTE(SUBSTITUTE(SUBSTITUTE(SUBSTITUTE(SUBSTITUTE(SUBSTITUTE(SUBSTITUTE(LOWER(Z328&amp;""),"1","0"),"2","0"),"3","0"),"4","0"),"5","0"),"6","0"),"7","0"),"8","0"),"9","0")</f>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328,"jan",""),"feb",""),"mar",""),"apr",""),"may",""),"jun",""),"jul",""),"aug",""),"sep",""),"oct",""),"nov",""),"dec",""),"hrs",""),"hr",""),"lt",""),"utc",""),"am",""),"pm",""),"rev",""),"ver",""),"b","a"),"c","a"),"d","a"),"e","a"),"f","a"),"g","a"),"h","a"),"i","a"),"j","a"),"k","a"),"l","a"),"m","a"),"n","a"),"o","a"),"p","a"),"q","a"),"r","a"),"s","a"),"t","a"),"u","a"),"v","a"),"w","a"),"x","a"),"y","a"),"z","a")</f>
        <v/>
      </c>
      <c r="BO328" s="61" t="str">
        <f aca="false">SUBSTITUTE(SUBSTITUTE(SUBSTITUTE(SUBSTITUTE(SUBSTITUTE(SUBSTITUTE(SUBSTITUTE(SUBSTITUTE(SUBSTITUTE(LOWER(W328&amp;""),"1","0"),"2","0"),"3","0"),"4","0"),"5","0"),"6","0"),"7","0"),"8","0"),"9","0")</f>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c>
      <c r="BQ328" s="61" t="n">
        <f aca="false">IFERROR(IF(AND(ISERROR(SEARCH(" mh"," "&amp;LOWER(W328))),ISNA(MATCH(LEFT(TRIM(BP328),255),{"0000a","000a","00a","0000aa","000aa","00.00.0000","00/00/0000","00-00-0000","0000-00-00","00.00.00","00/00/00","00-00-00","0.00.0000","0/00/0000","0-00-0000"},0)),OR(SUMPRODUCT(--ISNUMBER(SEARCH({"a0","a-0","a_0","a/0","a.0","a#0","0a","0-a","0_a","0/a"},BP328)))&gt;0,ISNUMBER(SEARCH("000000",BP328)))),1,0),0)</f>
        <v>0</v>
      </c>
      <c r="BR3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328,"supervisor",""),"inspector",""),"controller",""),"executive",""),"catering",""),"manager",""),"officer",""),"caterer",""),"station",""),"captain",""),"verified",""),"verifier",""),"checked",""),"senior",""),"leader",""),"cabin",""),"staff",""),"crew",""),"team",""),"duty",""),"lead",""),"head",""),"chef",""),"pasb",""),"mcat",""),"magcs",""),"qaqc",""),"ccic",""),"cic",""),"csm",""),"ops",""),"pic",""),"self",""),"qa",""),"qc",""),"by",""),"sr",""))</f>
        <v>0</v>
      </c>
      <c r="BS3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328,"supervisor",""),"inspector",""),"controller",""),"executive",""),"catering",""),"manager",""),"officer",""),"caterer",""),"station",""),"captain",""),"verified",""),"verifier",""),"checked",""),"senior",""),"leader",""),"cabin",""),"staff",""),"crew",""),"team",""),"duty",""),"lead",""),"head",""),"chef",""),"pasb",""),"mcat",""),"magcs",""),"qaqc",""),"ccic",""),"cic",""),"csm",""),"ops",""),"pic",""),"self",""),"qa",""),"qc",""),"by",""),"sr",""))</f>
        <v>0</v>
      </c>
      <c r="BT328" s="61"/>
      <c r="BU328" s="61"/>
      <c r="BV328" s="61" t="n">
        <f aca="false">0</f>
        <v>0</v>
      </c>
      <c r="BW328" s="61"/>
      <c r="BX328" s="61"/>
      <c r="BY328" s="62" t="n">
        <f aca="false">Q328-T7EarlyD*24/24</f>
        <v>46286.15625</v>
      </c>
      <c r="BZ328" s="61" t="n">
        <f aca="false">IFERROR(IF(IF(TRIM(S328)="Link / file path",AND(LEN(TRIM(Z328))&gt;=5,SUMPRODUCT(--ISNUMBER(SEARCH({"http","www.","\\",":\",".pdf",".jpg",".jpeg",".png",".heic",".xls",".doc",".msg",".eml",".ppt",".txt",".zip"},Z328)))&gt;0),AND(ISERROR(FIND(" ",TRIM(Z328))),NOT(OR(LOWER(TRIM(Z328))=LOWER(Flights!$F$14),AND(LEFT(LOWER(TRIM(Z328)),2)="mh",(LEN(BN328)-LEN(SUBSTITUTE(BN328,"a","")))&lt;=2))),NOT(ISNUMBER(MATCH(LEFT(BN328,255),{"0000a","000a","00a","0000aa","000aa","00.00.0000","00/00/0000","00-00-0000","0000-00-00","00.00.00","00/00/00","00-00-00","0.00.0000","0/00/0000","0-00-0000"},0))),OR(AND((LEN(BN328)-LEN(SUBSTITUTE(BN328,"a","")))&gt;=1,(LEN(BN328)-LEN(SUBSTITUTE(BN328,"0","")))&gt;=2,SUMPRODUCT(--ISNUMBER(SEARCH({"a0","a-0","a_0","a/0","a.0","a#0","0a","0-a","0_a","0/a"},BN328)))&gt;0),AND((LEN(BN328)-LEN(SUBSTITUTE(BN328,"a","")))=0,(LEN(BN328)-LEN(SUBSTITUTE(BN328,"0","")))&gt;=5)))),1,0),0)</f>
        <v>0</v>
      </c>
    </row>
    <row r="329" customFormat="false" ht="39.75" hidden="false" customHeight="true" outlineLevel="0" collapsed="false">
      <c r="A329" s="57" t="s">
        <v>920</v>
      </c>
      <c r="B329" s="57" t="s">
        <v>251</v>
      </c>
      <c r="C329" s="57" t="str">
        <f aca="false">Flights!$F$14</f>
        <v>MH1140</v>
      </c>
      <c r="D329" s="58" t="n">
        <f aca="false">Flights!$D$14</f>
        <v>46307</v>
      </c>
      <c r="E329" s="57" t="str">
        <f aca="false">Flights!$G$14&amp;"-"&amp;Flights!$H$14</f>
        <v>KUL-PEN</v>
      </c>
      <c r="F329" s="57" t="str">
        <f aca="false">Flights!$K$14</f>
        <v>BC</v>
      </c>
      <c r="G329" s="57" t="s">
        <v>81</v>
      </c>
      <c r="H329" s="57" t="s">
        <v>378</v>
      </c>
      <c r="I329" s="57" t="s">
        <v>405</v>
      </c>
      <c r="J329" s="57" t="s">
        <v>409</v>
      </c>
      <c r="K329" s="67" t="s">
        <v>407</v>
      </c>
      <c r="L329" s="67" t="s">
        <v>382</v>
      </c>
      <c r="M329" s="67"/>
      <c r="N329" s="67" t="s">
        <v>383</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60"/>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open",IF(AND(NOT(OR(LEN(AZ329)&lt;15,ISNUMBER(MATCH(AZ329,L_Placeholder,0)))),BK329=0,NOT(OR(LEN(AU329)&lt;2,ISNUMBER(MATCH(AU329,L_Placeholder,0)))),NOT(OR(LEN(AX329)&lt;2,ISNUMBER(MATCH(AX329,L_Placeholder,0)))),TRIM(AE329)&lt;&gt;TRIM(T329)),"N/A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missing",IF(OR(OR(LEN(AU329)&lt;2,ISNUMBER(MATCH(AU329,L_Placeholder,0))),BR329&lt;3),"INVALID – PIC missing or not a named person (a role such as QA / CSM is not a name)",IF(OR(LEN(AV329)&lt;2,ISNUMBER(MATCH(AV329,L_Placeholder,0))),"INVALID – result / assessment missing",IF(OR(OR(LEN(AW329)&lt;3,ISNUMBER(MATCH(AW329,L_Placeholder,0))),SUMPRODUCT(--ISNUMBER(SEARCH(" "&amp;L_EvidencePhrase&amp;" ",BD329)))&gt;0,BI329=1),"INVALID – evidence missing, placeholder or not yet on file",IF(ISNA(MATCH(TRIM(S329),L_EvidenceType,0)),"INVALID – choose the evidence type from the list (column S)",IF(BL329=0,"INVALID – evidence ID must be the record's ID only (e.g. SF-2210, IMG_2231, 1045521), or a link / path for links",IF(OR(OR(LEN(AX329)&lt;2,ISNUMBER(MATCH(AX329,L_Placeholder,0))),BS329&lt;3),"INVALID – verifier missing or not a named person (a role such as QA / CSM is not a name)",IF(OR(AX329=AU329,AND(LEN(AU329)&gt;=4,ISNUMBER(SEARCH(AU329,AX329))),AND(LEN(AX329)&gt;=4,ISNUMBER(SEARCH(AX329,AU329)))),"INVALID – verifier must be a different, named person (not the PIC or a role)",IF(BH329=1,"INVALID – result not yet available (awaiting / TBC)",IF(BV329=1,"INVALID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future",IF(AND(ISNUMBER(BY329),AG329&lt;BY329),IF(H329="Physical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t="n">
        <f aca="false">IF(ISNA(MATCH(TRIM(S329),L_EvidenceType,0)),0,BZ329)</f>
        <v>0</v>
      </c>
      <c r="BM329" s="61" t="str">
        <f aca="false">SUBSTITUTE(SUBSTITUTE(SUBSTITUTE(SUBSTITUTE(SUBSTITUTE(SUBSTITUTE(SUBSTITUTE(SUBSTITUTE(SUBSTITUTE(LOWER(Z329&amp;""),"1","0"),"2","0"),"3","0"),"4","0"),"5","0"),"6","0"),"7","0"),"8","0"),"9","0")</f>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329,"jan",""),"feb",""),"mar",""),"apr",""),"may",""),"jun",""),"jul",""),"aug",""),"sep",""),"oct",""),"nov",""),"dec",""),"hrs",""),"hr",""),"lt",""),"utc",""),"am",""),"pm",""),"rev",""),"ver",""),"b","a"),"c","a"),"d","a"),"e","a"),"f","a"),"g","a"),"h","a"),"i","a"),"j","a"),"k","a"),"l","a"),"m","a"),"n","a"),"o","a"),"p","a"),"q","a"),"r","a"),"s","a"),"t","a"),"u","a"),"v","a"),"w","a"),"x","a"),"y","a"),"z","a")</f>
        <v/>
      </c>
      <c r="BO329" s="61" t="str">
        <f aca="false">SUBSTITUTE(SUBSTITUTE(SUBSTITUTE(SUBSTITUTE(SUBSTITUTE(SUBSTITUTE(SUBSTITUTE(SUBSTITUTE(SUBSTITUTE(LOWER(W329&amp;""),"1","0"),"2","0"),"3","0"),"4","0"),"5","0"),"6","0"),"7","0"),"8","0"),"9","0")</f>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c>
      <c r="BQ329" s="61" t="n">
        <f aca="false">IFERROR(IF(AND(ISERROR(SEARCH(" mh"," "&amp;LOWER(W329))),ISNA(MATCH(LEFT(TRIM(BP329),255),{"0000a","000a","00a","0000aa","000aa","00.00.0000","00/00/0000","00-00-0000","0000-00-00","00.00.00","00/00/00","00-00-00","0.00.0000","0/00/0000","0-00-0000"},0)),OR(SUMPRODUCT(--ISNUMBER(SEARCH({"a0","a-0","a_0","a/0","a.0","a#0","0a","0-a","0_a","0/a"},BP329)))&gt;0,ISNUMBER(SEARCH("000000",BP329)))),1,0),0)</f>
        <v>0</v>
      </c>
      <c r="BR3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329,"supervisor",""),"inspector",""),"controller",""),"executive",""),"catering",""),"manager",""),"officer",""),"caterer",""),"station",""),"captain",""),"verified",""),"verifier",""),"checked",""),"senior",""),"leader",""),"cabin",""),"staff",""),"crew",""),"team",""),"duty",""),"lead",""),"head",""),"chef",""),"pasb",""),"mcat",""),"magcs",""),"qaqc",""),"ccic",""),"cic",""),"csm",""),"ops",""),"pic",""),"self",""),"qa",""),"qc",""),"by",""),"sr",""))</f>
        <v>0</v>
      </c>
      <c r="BS3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329,"supervisor",""),"inspector",""),"controller",""),"executive",""),"catering",""),"manager",""),"officer",""),"caterer",""),"station",""),"captain",""),"verified",""),"verifier",""),"checked",""),"senior",""),"leader",""),"cabin",""),"staff",""),"crew",""),"team",""),"duty",""),"lead",""),"head",""),"chef",""),"pasb",""),"mcat",""),"magcs",""),"qaqc",""),"ccic",""),"cic",""),"csm",""),"ops",""),"pic",""),"self",""),"qa",""),"qc",""),"by",""),"sr",""))</f>
        <v>0</v>
      </c>
      <c r="BT329" s="61"/>
      <c r="BU329" s="61"/>
      <c r="BV329" s="61" t="n">
        <f aca="false">0</f>
        <v>0</v>
      </c>
      <c r="BW329" s="61"/>
      <c r="BX329" s="61"/>
      <c r="BY329" s="62" t="n">
        <f aca="false">Q329-T7EarlyD*24/24</f>
        <v>46286.15625</v>
      </c>
      <c r="BZ329" s="61" t="n">
        <f aca="false">IFERROR(IF(IF(TRIM(S329)="Link / file path",AND(LEN(TRIM(Z329))&gt;=5,SUMPRODUCT(--ISNUMBER(SEARCH({"http","www.","\\",":\",".pdf",".jpg",".jpeg",".png",".heic",".xls",".doc",".msg",".eml",".ppt",".txt",".zip"},Z329)))&gt;0),AND(ISERROR(FIND(" ",TRIM(Z329))),NOT(OR(LOWER(TRIM(Z329))=LOWER(Flights!$F$14),AND(LEFT(LOWER(TRIM(Z329)),2)="mh",(LEN(BN329)-LEN(SUBSTITUTE(BN329,"a","")))&lt;=2))),NOT(ISNUMBER(MATCH(LEFT(BN329,255),{"0000a","000a","00a","0000aa","000aa","00.00.0000","00/00/0000","00-00-0000","0000-00-00","00.00.00","00/00/00","00-00-00","0.00.0000","0/00/0000","0-00-0000"},0))),OR(AND((LEN(BN329)-LEN(SUBSTITUTE(BN329,"a","")))&gt;=1,(LEN(BN329)-LEN(SUBSTITUTE(BN329,"0","")))&gt;=2,SUMPRODUCT(--ISNUMBER(SEARCH({"a0","a-0","a_0","a/0","a.0","a#0","0a","0-a","0_a","0/a"},BN329)))&gt;0),AND((LEN(BN329)-LEN(SUBSTITUTE(BN329,"a","")))=0,(LEN(BN329)-LEN(SUBSTITUTE(BN329,"0","")))&gt;=5)))),1,0),0)</f>
        <v>0</v>
      </c>
    </row>
    <row r="330" customFormat="false" ht="39.75" hidden="false" customHeight="true" outlineLevel="0" collapsed="false">
      <c r="A330" s="57" t="s">
        <v>921</v>
      </c>
      <c r="B330" s="57" t="s">
        <v>251</v>
      </c>
      <c r="C330" s="57" t="str">
        <f aca="false">Flights!$F$14</f>
        <v>MH1140</v>
      </c>
      <c r="D330" s="58" t="n">
        <f aca="false">Flights!$D$14</f>
        <v>46307</v>
      </c>
      <c r="E330" s="57" t="str">
        <f aca="false">Flights!$G$14&amp;"-"&amp;Flights!$H$14</f>
        <v>KUL-PEN</v>
      </c>
      <c r="F330" s="57" t="str">
        <f aca="false">Flights!$K$14</f>
        <v>BC</v>
      </c>
      <c r="G330" s="57" t="s">
        <v>81</v>
      </c>
      <c r="H330" s="57" t="s">
        <v>378</v>
      </c>
      <c r="I330" s="57" t="s">
        <v>411</v>
      </c>
      <c r="J330" s="57" t="s">
        <v>412</v>
      </c>
      <c r="K330" s="67" t="s">
        <v>922</v>
      </c>
      <c r="L330" s="67" t="s">
        <v>923</v>
      </c>
      <c r="M330" s="67"/>
      <c r="N330" s="67" t="s">
        <v>383</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60"/>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open",IF(AND(NOT(OR(LEN(AZ330)&lt;15,ISNUMBER(MATCH(AZ330,L_Placeholder,0)))),BK330=0,NOT(OR(LEN(AU330)&lt;2,ISNUMBER(MATCH(AU330,L_Placeholder,0)))),NOT(OR(LEN(AX330)&lt;2,ISNUMBER(MATCH(AX330,L_Placeholder,0)))),TRIM(AE330)&lt;&gt;TRIM(T330)),"N/A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missing",IF(OR(OR(LEN(AU330)&lt;2,ISNUMBER(MATCH(AU330,L_Placeholder,0))),BR330&lt;3),"INVALID – PIC missing or not a named person (a role such as QA / CSM is not a name)",IF(OR(LEN(AV330)&lt;2,ISNUMBER(MATCH(AV330,L_Placeholder,0))),"INVALID – result / assessment missing",IF(OR(OR(LEN(AW330)&lt;3,ISNUMBER(MATCH(AW330,L_Placeholder,0))),SUMPRODUCT(--ISNUMBER(SEARCH(" "&amp;L_EvidencePhrase&amp;" ",BD330)))&gt;0,BI330=1),"INVALID – evidence missing, placeholder or not yet on file",IF(ISNA(MATCH(TRIM(S330),L_EvidenceType,0)),"INVALID – choose the evidence type from the list (column S)",IF(BL330=0,"INVALID – evidence ID must be the record's ID only (e.g. SF-2210, IMG_2231, 1045521), or a link / path for links",IF(OR(OR(LEN(AX330)&lt;2,ISNUMBER(MATCH(AX330,L_Placeholder,0))),BS330&lt;3),"INVALID – verifier missing or not a named person (a role such as QA / CSM is not a name)",IF(OR(AX330=AU330,AND(LEN(AU330)&gt;=4,ISNUMBER(SEARCH(AU330,AX330))),AND(LEN(AX330)&gt;=4,ISNUMBER(SEARCH(AX330,AU330)))),"INVALID – verifier must be a different, named person (not the PIC or a role)",IF(BH330=1,"INVALID – result not yet available (awaiting / TBC)",IF(BV330=1,"INVALID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future",IF(AND(ISNUMBER(BY330),AG330&lt;BY330),IF(H330="Physical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t="n">
        <f aca="false">IF(ISNA(MATCH(TRIM(S330),L_EvidenceType,0)),0,BZ330)</f>
        <v>0</v>
      </c>
      <c r="BM330" s="61" t="str">
        <f aca="false">SUBSTITUTE(SUBSTITUTE(SUBSTITUTE(SUBSTITUTE(SUBSTITUTE(SUBSTITUTE(SUBSTITUTE(SUBSTITUTE(SUBSTITUTE(LOWER(Z330&amp;""),"1","0"),"2","0"),"3","0"),"4","0"),"5","0"),"6","0"),"7","0"),"8","0"),"9","0")</f>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330,"jan",""),"feb",""),"mar",""),"apr",""),"may",""),"jun",""),"jul",""),"aug",""),"sep",""),"oct",""),"nov",""),"dec",""),"hrs",""),"hr",""),"lt",""),"utc",""),"am",""),"pm",""),"rev",""),"ver",""),"b","a"),"c","a"),"d","a"),"e","a"),"f","a"),"g","a"),"h","a"),"i","a"),"j","a"),"k","a"),"l","a"),"m","a"),"n","a"),"o","a"),"p","a"),"q","a"),"r","a"),"s","a"),"t","a"),"u","a"),"v","a"),"w","a"),"x","a"),"y","a"),"z","a")</f>
        <v/>
      </c>
      <c r="BO330" s="61" t="str">
        <f aca="false">SUBSTITUTE(SUBSTITUTE(SUBSTITUTE(SUBSTITUTE(SUBSTITUTE(SUBSTITUTE(SUBSTITUTE(SUBSTITUTE(SUBSTITUTE(LOWER(W330&amp;""),"1","0"),"2","0"),"3","0"),"4","0"),"5","0"),"6","0"),"7","0"),"8","0"),"9","0")</f>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c>
      <c r="BQ330" s="61" t="n">
        <f aca="false">IFERROR(IF(AND(ISERROR(SEARCH(" mh"," "&amp;LOWER(W330))),ISNA(MATCH(LEFT(TRIM(BP330),255),{"0000a","000a","00a","0000aa","000aa","00.00.0000","00/00/0000","00-00-0000","0000-00-00","00.00.00","00/00/00","00-00-00","0.00.0000","0/00/0000","0-00-0000"},0)),OR(SUMPRODUCT(--ISNUMBER(SEARCH({"a0","a-0","a_0","a/0","a.0","a#0","0a","0-a","0_a","0/a"},BP330)))&gt;0,ISNUMBER(SEARCH("000000",BP330)))),1,0),0)</f>
        <v>0</v>
      </c>
      <c r="BR3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330,"supervisor",""),"inspector",""),"controller",""),"executive",""),"catering",""),"manager",""),"officer",""),"caterer",""),"station",""),"captain",""),"verified",""),"verifier",""),"checked",""),"senior",""),"leader",""),"cabin",""),"staff",""),"crew",""),"team",""),"duty",""),"lead",""),"head",""),"chef",""),"pasb",""),"mcat",""),"magcs",""),"qaqc",""),"ccic",""),"cic",""),"csm",""),"ops",""),"pic",""),"self",""),"qa",""),"qc",""),"by",""),"sr",""))</f>
        <v>0</v>
      </c>
      <c r="BS3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330,"supervisor",""),"inspector",""),"controller",""),"executive",""),"catering",""),"manager",""),"officer",""),"caterer",""),"station",""),"captain",""),"verified",""),"verifier",""),"checked",""),"senior",""),"leader",""),"cabin",""),"staff",""),"crew",""),"team",""),"duty",""),"lead",""),"head",""),"chef",""),"pasb",""),"mcat",""),"magcs",""),"qaqc",""),"ccic",""),"cic",""),"csm",""),"ops",""),"pic",""),"self",""),"qa",""),"qc",""),"by",""),"sr",""))</f>
        <v>0</v>
      </c>
      <c r="BT330" s="61"/>
      <c r="BU330" s="61"/>
      <c r="BV330" s="61" t="n">
        <f aca="false">0</f>
        <v>0</v>
      </c>
      <c r="BW330" s="61"/>
      <c r="BX330" s="61"/>
      <c r="BY330" s="62" t="n">
        <f aca="false">Q330-T7EarlyD*24/24</f>
        <v>46286.15625</v>
      </c>
      <c r="BZ330" s="61" t="n">
        <f aca="false">IFERROR(IF(IF(TRIM(S330)="Link / file path",AND(LEN(TRIM(Z330))&gt;=5,SUMPRODUCT(--ISNUMBER(SEARCH({"http","www.","\\",":\",".pdf",".jpg",".jpeg",".png",".heic",".xls",".doc",".msg",".eml",".ppt",".txt",".zip"},Z330)))&gt;0),AND(ISERROR(FIND(" ",TRIM(Z330))),NOT(OR(LOWER(TRIM(Z330))=LOWER(Flights!$F$14),AND(LEFT(LOWER(TRIM(Z330)),2)="mh",(LEN(BN330)-LEN(SUBSTITUTE(BN330,"a","")))&lt;=2))),NOT(ISNUMBER(MATCH(LEFT(BN330,255),{"0000a","000a","00a","0000aa","000aa","00.00.0000","00/00/0000","00-00-0000","0000-00-00","00.00.00","00/00/00","00-00-00","0.00.0000","0/00/0000","0-00-0000"},0))),OR(AND((LEN(BN330)-LEN(SUBSTITUTE(BN330,"a","")))&gt;=1,(LEN(BN330)-LEN(SUBSTITUTE(BN330,"0","")))&gt;=2,SUMPRODUCT(--ISNUMBER(SEARCH({"a0","a-0","a_0","a/0","a.0","a#0","0a","0-a","0_a","0/a"},BN330)))&gt;0),AND((LEN(BN330)-LEN(SUBSTITUTE(BN330,"a","")))=0,(LEN(BN330)-LEN(SUBSTITUTE(BN330,"0","")))&gt;=5)))),1,0),0)</f>
        <v>0</v>
      </c>
    </row>
    <row r="331" customFormat="false" ht="39.75" hidden="false" customHeight="true" outlineLevel="0" collapsed="false">
      <c r="A331" s="57" t="s">
        <v>924</v>
      </c>
      <c r="B331" s="57" t="s">
        <v>251</v>
      </c>
      <c r="C331" s="57" t="str">
        <f aca="false">Flights!$F$14</f>
        <v>MH1140</v>
      </c>
      <c r="D331" s="58" t="n">
        <f aca="false">Flights!$D$14</f>
        <v>46307</v>
      </c>
      <c r="E331" s="57" t="str">
        <f aca="false">Flights!$G$14&amp;"-"&amp;Flights!$H$14</f>
        <v>KUL-PEN</v>
      </c>
      <c r="F331" s="57" t="str">
        <f aca="false">Flights!$K$14</f>
        <v>BC</v>
      </c>
      <c r="G331" s="57" t="s">
        <v>83</v>
      </c>
      <c r="H331" s="57" t="s">
        <v>378</v>
      </c>
      <c r="I331" s="57" t="s">
        <v>379</v>
      </c>
      <c r="J331" s="57" t="s">
        <v>416</v>
      </c>
      <c r="K331" s="67" t="s">
        <v>417</v>
      </c>
      <c r="L331" s="67" t="s">
        <v>418</v>
      </c>
      <c r="M331" s="67"/>
      <c r="N331" s="67" t="s">
        <v>383</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60"/>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open",IF(AND(NOT(OR(LEN(AZ331)&lt;15,ISNUMBER(MATCH(AZ331,L_Placeholder,0)))),BK331=0,NOT(OR(LEN(AU331)&lt;2,ISNUMBER(MATCH(AU331,L_Placeholder,0)))),NOT(OR(LEN(AX331)&lt;2,ISNUMBER(MATCH(AX331,L_Placeholder,0)))),TRIM(AE331)&lt;&gt;TRIM(T331)),"N/A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missing",IF(OR(OR(LEN(AU331)&lt;2,ISNUMBER(MATCH(AU331,L_Placeholder,0))),BR331&lt;3),"INVALID – PIC missing or not a named person (a role such as QA / CSM is not a name)",IF(OR(LEN(AV331)&lt;2,ISNUMBER(MATCH(AV331,L_Placeholder,0))),"INVALID – result / assessment missing",IF(OR(OR(LEN(AW331)&lt;3,ISNUMBER(MATCH(AW331,L_Placeholder,0))),SUMPRODUCT(--ISNUMBER(SEARCH(" "&amp;L_EvidencePhrase&amp;" ",BD331)))&gt;0,BI331=1),"INVALID – evidence missing, placeholder or not yet on file",IF(ISNA(MATCH(TRIM(S331),L_EvidenceType,0)),"INVALID – choose the evidence type from the list (column S)",IF(BL331=0,"INVALID – evidence ID must be the record's ID only (e.g. SF-2210, IMG_2231, 1045521), or a link / path for links",IF(OR(OR(LEN(AX331)&lt;2,ISNUMBER(MATCH(AX331,L_Placeholder,0))),BS331&lt;3),"INVALID – verifier missing or not a named person (a role such as QA / CSM is not a name)",IF(OR(AX331=AU331,AND(LEN(AU331)&gt;=4,ISNUMBER(SEARCH(AU331,AX331))),AND(LEN(AX331)&gt;=4,ISNUMBER(SEARCH(AX331,AU331)))),"INVALID – verifier must be a different, named person (not the PIC or a role)",IF(BH331=1,"INVALID – result not yet available (awaiting / TBC)",IF(BV331=1,"INVALID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future",IF(AND(ISNUMBER(BY331),AG331&lt;BY331),IF(H331="Physical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t="n">
        <f aca="false">IF(ISNA(MATCH(TRIM(S331),L_EvidenceType,0)),0,BZ331)</f>
        <v>0</v>
      </c>
      <c r="BM331" s="61" t="str">
        <f aca="false">SUBSTITUTE(SUBSTITUTE(SUBSTITUTE(SUBSTITUTE(SUBSTITUTE(SUBSTITUTE(SUBSTITUTE(SUBSTITUTE(SUBSTITUTE(LOWER(Z331&amp;""),"1","0"),"2","0"),"3","0"),"4","0"),"5","0"),"6","0"),"7","0"),"8","0"),"9","0")</f>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331,"jan",""),"feb",""),"mar",""),"apr",""),"may",""),"jun",""),"jul",""),"aug",""),"sep",""),"oct",""),"nov",""),"dec",""),"hrs",""),"hr",""),"lt",""),"utc",""),"am",""),"pm",""),"rev",""),"ver",""),"b","a"),"c","a"),"d","a"),"e","a"),"f","a"),"g","a"),"h","a"),"i","a"),"j","a"),"k","a"),"l","a"),"m","a"),"n","a"),"o","a"),"p","a"),"q","a"),"r","a"),"s","a"),"t","a"),"u","a"),"v","a"),"w","a"),"x","a"),"y","a"),"z","a")</f>
        <v/>
      </c>
      <c r="BO331" s="61" t="str">
        <f aca="false">SUBSTITUTE(SUBSTITUTE(SUBSTITUTE(SUBSTITUTE(SUBSTITUTE(SUBSTITUTE(SUBSTITUTE(SUBSTITUTE(SUBSTITUTE(LOWER(W331&amp;""),"1","0"),"2","0"),"3","0"),"4","0"),"5","0"),"6","0"),"7","0"),"8","0"),"9","0")</f>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c>
      <c r="BQ331" s="61" t="n">
        <f aca="false">IFERROR(IF(AND(ISERROR(SEARCH(" mh"," "&amp;LOWER(W331))),ISNA(MATCH(LEFT(TRIM(BP331),255),{"0000a","000a","00a","0000aa","000aa","00.00.0000","00/00/0000","00-00-0000","0000-00-00","00.00.00","00/00/00","00-00-00","0.00.0000","0/00/0000","0-00-0000"},0)),OR(SUMPRODUCT(--ISNUMBER(SEARCH({"a0","a-0","a_0","a/0","a.0","a#0","0a","0-a","0_a","0/a"},BP331)))&gt;0,ISNUMBER(SEARCH("000000",BP331)))),1,0),0)</f>
        <v>0</v>
      </c>
      <c r="BR3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331,"supervisor",""),"inspector",""),"controller",""),"executive",""),"catering",""),"manager",""),"officer",""),"caterer",""),"station",""),"captain",""),"verified",""),"verifier",""),"checked",""),"senior",""),"leader",""),"cabin",""),"staff",""),"crew",""),"team",""),"duty",""),"lead",""),"head",""),"chef",""),"pasb",""),"mcat",""),"magcs",""),"qaqc",""),"ccic",""),"cic",""),"csm",""),"ops",""),"pic",""),"self",""),"qa",""),"qc",""),"by",""),"sr",""))</f>
        <v>0</v>
      </c>
      <c r="BS3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331,"supervisor",""),"inspector",""),"controller",""),"executive",""),"catering",""),"manager",""),"officer",""),"caterer",""),"station",""),"captain",""),"verified",""),"verifier",""),"checked",""),"senior",""),"leader",""),"cabin",""),"staff",""),"crew",""),"team",""),"duty",""),"lead",""),"head",""),"chef",""),"pasb",""),"mcat",""),"magcs",""),"qaqc",""),"ccic",""),"cic",""),"csm",""),"ops",""),"pic",""),"self",""),"qa",""),"qc",""),"by",""),"sr",""))</f>
        <v>0</v>
      </c>
      <c r="BT331" s="61"/>
      <c r="BU331" s="61"/>
      <c r="BV331" s="61" t="n">
        <f aca="false">0</f>
        <v>0</v>
      </c>
      <c r="BW331" s="61"/>
      <c r="BX331" s="61"/>
      <c r="BY331" s="62" t="n">
        <f aca="false">Q331-T24EarlyH/24</f>
        <v>46305.15625</v>
      </c>
      <c r="BZ331" s="61" t="n">
        <f aca="false">IFERROR(IF(IF(TRIM(S331)="Link / file path",AND(LEN(TRIM(Z331))&gt;=5,SUMPRODUCT(--ISNUMBER(SEARCH({"http","www.","\\",":\",".pdf",".jpg",".jpeg",".png",".heic",".xls",".doc",".msg",".eml",".ppt",".txt",".zip"},Z331)))&gt;0),AND(ISERROR(FIND(" ",TRIM(Z331))),NOT(OR(LOWER(TRIM(Z331))=LOWER(Flights!$F$14),AND(LEFT(LOWER(TRIM(Z331)),2)="mh",(LEN(BN331)-LEN(SUBSTITUTE(BN331,"a","")))&lt;=2))),NOT(ISNUMBER(MATCH(LEFT(BN331,255),{"0000a","000a","00a","0000aa","000aa","00.00.0000","00/00/0000","00-00-0000","0000-00-00","00.00.00","00/00/00","00-00-00","0.00.0000","0/00/0000","0-00-0000"},0))),OR(AND((LEN(BN331)-LEN(SUBSTITUTE(BN331,"a","")))&gt;=1,(LEN(BN331)-LEN(SUBSTITUTE(BN331,"0","")))&gt;=2,SUMPRODUCT(--ISNUMBER(SEARCH({"a0","a-0","a_0","a/0","a.0","a#0","0a","0-a","0_a","0/a"},BN331)))&gt;0),AND((LEN(BN331)-LEN(SUBSTITUTE(BN331,"a","")))=0,(LEN(BN331)-LEN(SUBSTITUTE(BN331,"0","")))&gt;=5)))),1,0),0)</f>
        <v>0</v>
      </c>
    </row>
    <row r="332" customFormat="false" ht="39.75" hidden="false" customHeight="true" outlineLevel="0" collapsed="false">
      <c r="A332" s="57" t="s">
        <v>925</v>
      </c>
      <c r="B332" s="57" t="s">
        <v>251</v>
      </c>
      <c r="C332" s="57" t="str">
        <f aca="false">Flights!$F$14</f>
        <v>MH1140</v>
      </c>
      <c r="D332" s="58" t="n">
        <f aca="false">Flights!$D$14</f>
        <v>46307</v>
      </c>
      <c r="E332" s="57" t="str">
        <f aca="false">Flights!$G$14&amp;"-"&amp;Flights!$H$14</f>
        <v>KUL-PEN</v>
      </c>
      <c r="F332" s="57" t="str">
        <f aca="false">Flights!$K$14</f>
        <v>BC</v>
      </c>
      <c r="G332" s="57" t="s">
        <v>420</v>
      </c>
      <c r="H332" s="57" t="s">
        <v>378</v>
      </c>
      <c r="I332" s="57" t="s">
        <v>379</v>
      </c>
      <c r="J332" s="57" t="s">
        <v>421</v>
      </c>
      <c r="K332" s="67"/>
      <c r="L332" s="67" t="s">
        <v>422</v>
      </c>
      <c r="M332" s="67"/>
      <c r="N332" s="67" t="s">
        <v>383</v>
      </c>
      <c r="O332" s="67" t="s">
        <v>423</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60"/>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open",IF(AND(NOT(OR(LEN(AZ332)&lt;15,ISNUMBER(MATCH(AZ332,L_Placeholder,0)))),BK332=0,NOT(OR(LEN(AU332)&lt;2,ISNUMBER(MATCH(AU332,L_Placeholder,0)))),NOT(OR(LEN(AX332)&lt;2,ISNUMBER(MATCH(AX332,L_Placeholder,0)))),TRIM(AE332)&lt;&gt;TRIM(T332)),"N/A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missing",IF(OR(OR(LEN(AU332)&lt;2,ISNUMBER(MATCH(AU332,L_Placeholder,0))),BR332&lt;3),"INVALID – PIC missing or not a named person (a role such as QA / CSM is not a name)",IF(OR(LEN(AV332)&lt;2,ISNUMBER(MATCH(AV332,L_Placeholder,0))),"INVALID – result / assessment missing",IF(OR(OR(LEN(AW332)&lt;3,ISNUMBER(MATCH(AW332,L_Placeholder,0))),SUMPRODUCT(--ISNUMBER(SEARCH(" "&amp;L_EvidencePhrase&amp;" ",BD332)))&gt;0,BI332=1),"INVALID – evidence missing, placeholder or not yet on file",IF(ISNA(MATCH(TRIM(S332),L_EvidenceType,0)),"INVALID – choose the evidence type from the list (column S)",IF(BL332=0,"INVALID – evidence ID must be the record's ID only (e.g. SF-2210, IMG_2231, 1045521), or a link / path for links",IF(OR(OR(LEN(AX332)&lt;2,ISNUMBER(MATCH(AX332,L_Placeholder,0))),BS332&lt;3),"INVALID – verifier missing or not a named person (a role such as QA / CSM is not a name)",IF(OR(AX332=AU332,AND(LEN(AU332)&gt;=4,ISNUMBER(SEARCH(AU332,AX332))),AND(LEN(AX332)&gt;=4,ISNUMBER(SEARCH(AX332,AU332)))),"INVALID – verifier must be a different, named person (not the PIC or a role)",IF(BH332=1,"INVALID – result not yet available (awaiting / TBC)",IF(BV332=1,"INVALID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future",IF(AND(ISNUMBER(BY332),AG332&lt;BY332),IF(H332="Physical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t="n">
        <f aca="false">IF(ISNA(MATCH(TRIM(S332),L_EvidenceType,0)),0,BZ332)</f>
        <v>0</v>
      </c>
      <c r="BM332" s="61" t="str">
        <f aca="false">SUBSTITUTE(SUBSTITUTE(SUBSTITUTE(SUBSTITUTE(SUBSTITUTE(SUBSTITUTE(SUBSTITUTE(SUBSTITUTE(SUBSTITUTE(LOWER(Z332&amp;""),"1","0"),"2","0"),"3","0"),"4","0"),"5","0"),"6","0"),"7","0"),"8","0"),"9","0")</f>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332,"jan",""),"feb",""),"mar",""),"apr",""),"may",""),"jun",""),"jul",""),"aug",""),"sep",""),"oct",""),"nov",""),"dec",""),"hrs",""),"hr",""),"lt",""),"utc",""),"am",""),"pm",""),"rev",""),"ver",""),"b","a"),"c","a"),"d","a"),"e","a"),"f","a"),"g","a"),"h","a"),"i","a"),"j","a"),"k","a"),"l","a"),"m","a"),"n","a"),"o","a"),"p","a"),"q","a"),"r","a"),"s","a"),"t","a"),"u","a"),"v","a"),"w","a"),"x","a"),"y","a"),"z","a")</f>
        <v/>
      </c>
      <c r="BO332" s="61" t="str">
        <f aca="false">SUBSTITUTE(SUBSTITUTE(SUBSTITUTE(SUBSTITUTE(SUBSTITUTE(SUBSTITUTE(SUBSTITUTE(SUBSTITUTE(SUBSTITUTE(LOWER(W332&amp;""),"1","0"),"2","0"),"3","0"),"4","0"),"5","0"),"6","0"),"7","0"),"8","0"),"9","0")</f>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c>
      <c r="BQ332" s="61" t="n">
        <f aca="false">IFERROR(IF(AND(ISERROR(SEARCH(" mh"," "&amp;LOWER(W332))),ISNA(MATCH(LEFT(TRIM(BP332),255),{"0000a","000a","00a","0000aa","000aa","00.00.0000","00/00/0000","00-00-0000","0000-00-00","00.00.00","00/00/00","00-00-00","0.00.0000","0/00/0000","0-00-0000"},0)),OR(SUMPRODUCT(--ISNUMBER(SEARCH({"a0","a-0","a_0","a/0","a.0","a#0","0a","0-a","0_a","0/a"},BP332)))&gt;0,ISNUMBER(SEARCH("000000",BP332)))),1,0),0)</f>
        <v>0</v>
      </c>
      <c r="BR3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332,"supervisor",""),"inspector",""),"controller",""),"executive",""),"catering",""),"manager",""),"officer",""),"caterer",""),"station",""),"captain",""),"verified",""),"verifier",""),"checked",""),"senior",""),"leader",""),"cabin",""),"staff",""),"crew",""),"team",""),"duty",""),"lead",""),"head",""),"chef",""),"pasb",""),"mcat",""),"magcs",""),"qaqc",""),"ccic",""),"cic",""),"csm",""),"ops",""),"pic",""),"self",""),"qa",""),"qc",""),"by",""),"sr",""))</f>
        <v>0</v>
      </c>
      <c r="BS3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332,"supervisor",""),"inspector",""),"controller",""),"executive",""),"catering",""),"manager",""),"officer",""),"caterer",""),"station",""),"captain",""),"verified",""),"verifier",""),"checked",""),"senior",""),"leader",""),"cabin",""),"staff",""),"crew",""),"team",""),"duty",""),"lead",""),"head",""),"chef",""),"pasb",""),"mcat",""),"magcs",""),"qaqc",""),"ccic",""),"cic",""),"csm",""),"ops",""),"pic",""),"self",""),"qa",""),"qc",""),"by",""),"sr",""))</f>
        <v>0</v>
      </c>
      <c r="BT332" s="61"/>
      <c r="BU332" s="61"/>
      <c r="BV332" s="61" t="n">
        <f aca="false">0</f>
        <v>0</v>
      </c>
      <c r="BW332" s="61"/>
      <c r="BX332" s="61"/>
      <c r="BY332" s="62" t="n">
        <f aca="false">Q332-T12EarlyH/24</f>
        <v>46306.15625</v>
      </c>
      <c r="BZ332" s="61" t="n">
        <f aca="false">IFERROR(IF(IF(TRIM(S332)="Link / file path",AND(LEN(TRIM(Z332))&gt;=5,SUMPRODUCT(--ISNUMBER(SEARCH({"http","www.","\\",":\",".pdf",".jpg",".jpeg",".png",".heic",".xls",".doc",".msg",".eml",".ppt",".txt",".zip"},Z332)))&gt;0),AND(ISERROR(FIND(" ",TRIM(Z332))),NOT(OR(LOWER(TRIM(Z332))=LOWER(Flights!$F$14),AND(LEFT(LOWER(TRIM(Z332)),2)="mh",(LEN(BN332)-LEN(SUBSTITUTE(BN332,"a","")))&lt;=2))),NOT(ISNUMBER(MATCH(LEFT(BN332,255),{"0000a","000a","00a","0000aa","000aa","00.00.0000","00/00/0000","00-00-0000","0000-00-00","00.00.00","00/00/00","00-00-00","0.00.0000","0/00/0000","0-00-0000"},0))),OR(AND((LEN(BN332)-LEN(SUBSTITUTE(BN332,"a","")))&gt;=1,(LEN(BN332)-LEN(SUBSTITUTE(BN332,"0","")))&gt;=2,SUMPRODUCT(--ISNUMBER(SEARCH({"a0","a-0","a_0","a/0","a.0","a#0","0a","0-a","0_a","0/a"},BN332)))&gt;0),AND((LEN(BN332)-LEN(SUBSTITUTE(BN332,"a","")))=0,(LEN(BN332)-LEN(SUBSTITUTE(BN332,"0","")))&gt;=5)))),1,0),0)</f>
        <v>0</v>
      </c>
    </row>
    <row r="333" customFormat="false" ht="39.75" hidden="false" customHeight="true" outlineLevel="0" collapsed="false">
      <c r="A333" s="57" t="s">
        <v>926</v>
      </c>
      <c r="B333" s="57" t="s">
        <v>251</v>
      </c>
      <c r="C333" s="57" t="str">
        <f aca="false">Flights!$F$14</f>
        <v>MH1140</v>
      </c>
      <c r="D333" s="58" t="n">
        <f aca="false">Flights!$D$14</f>
        <v>46307</v>
      </c>
      <c r="E333" s="57" t="str">
        <f aca="false">Flights!$G$14&amp;"-"&amp;Flights!$H$14</f>
        <v>KUL-PEN</v>
      </c>
      <c r="F333" s="57" t="str">
        <f aca="false">Flights!$K$14</f>
        <v>BC</v>
      </c>
      <c r="G333" s="57" t="s">
        <v>420</v>
      </c>
      <c r="H333" s="57" t="s">
        <v>378</v>
      </c>
      <c r="I333" s="57" t="s">
        <v>379</v>
      </c>
      <c r="J333" s="57" t="s">
        <v>425</v>
      </c>
      <c r="K333" s="67" t="s">
        <v>426</v>
      </c>
      <c r="L333" s="67" t="s">
        <v>422</v>
      </c>
      <c r="M333" s="67"/>
      <c r="N333" s="67" t="s">
        <v>383</v>
      </c>
      <c r="O333" s="67" t="s">
        <v>423</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60"/>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open",IF(AND(NOT(OR(LEN(AZ333)&lt;15,ISNUMBER(MATCH(AZ333,L_Placeholder,0)))),BK333=0,NOT(OR(LEN(AU333)&lt;2,ISNUMBER(MATCH(AU333,L_Placeholder,0)))),NOT(OR(LEN(AX333)&lt;2,ISNUMBER(MATCH(AX333,L_Placeholder,0)))),TRIM(AE333)&lt;&gt;TRIM(T333)),"N/A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missing",IF(OR(OR(LEN(AU333)&lt;2,ISNUMBER(MATCH(AU333,L_Placeholder,0))),BR333&lt;3),"INVALID – PIC missing or not a named person (a role such as QA / CSM is not a name)",IF(OR(LEN(AV333)&lt;2,ISNUMBER(MATCH(AV333,L_Placeholder,0))),"INVALID – result / assessment missing",IF(OR(OR(LEN(AW333)&lt;3,ISNUMBER(MATCH(AW333,L_Placeholder,0))),SUMPRODUCT(--ISNUMBER(SEARCH(" "&amp;L_EvidencePhrase&amp;" ",BD333)))&gt;0,BI333=1),"INVALID – evidence missing, placeholder or not yet on file",IF(ISNA(MATCH(TRIM(S333),L_EvidenceType,0)),"INVALID – choose the evidence type from the list (column S)",IF(BL333=0,"INVALID – evidence ID must be the record's ID only (e.g. SF-2210, IMG_2231, 1045521), or a link / path for links",IF(OR(OR(LEN(AX333)&lt;2,ISNUMBER(MATCH(AX333,L_Placeholder,0))),BS333&lt;3),"INVALID – verifier missing or not a named person (a role such as QA / CSM is not a name)",IF(OR(AX333=AU333,AND(LEN(AU333)&gt;=4,ISNUMBER(SEARCH(AU333,AX333))),AND(LEN(AX333)&gt;=4,ISNUMBER(SEARCH(AX333,AU333)))),"INVALID – verifier must be a different, named person (not the PIC or a role)",IF(BH333=1,"INVALID – result not yet available (awaiting / TBC)",IF(BV333=1,"INVALID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future",IF(AND(ISNUMBER(BY333),AG333&lt;BY333),IF(H333="Physical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t="n">
        <f aca="false">IF(ISNA(MATCH(TRIM(S333),L_EvidenceType,0)),0,BZ333)</f>
        <v>0</v>
      </c>
      <c r="BM333" s="61" t="str">
        <f aca="false">SUBSTITUTE(SUBSTITUTE(SUBSTITUTE(SUBSTITUTE(SUBSTITUTE(SUBSTITUTE(SUBSTITUTE(SUBSTITUTE(SUBSTITUTE(LOWER(Z333&amp;""),"1","0"),"2","0"),"3","0"),"4","0"),"5","0"),"6","0"),"7","0"),"8","0"),"9","0")</f>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333,"jan",""),"feb",""),"mar",""),"apr",""),"may",""),"jun",""),"jul",""),"aug",""),"sep",""),"oct",""),"nov",""),"dec",""),"hrs",""),"hr",""),"lt",""),"utc",""),"am",""),"pm",""),"rev",""),"ver",""),"b","a"),"c","a"),"d","a"),"e","a"),"f","a"),"g","a"),"h","a"),"i","a"),"j","a"),"k","a"),"l","a"),"m","a"),"n","a"),"o","a"),"p","a"),"q","a"),"r","a"),"s","a"),"t","a"),"u","a"),"v","a"),"w","a"),"x","a"),"y","a"),"z","a")</f>
        <v/>
      </c>
      <c r="BO333" s="61" t="str">
        <f aca="false">SUBSTITUTE(SUBSTITUTE(SUBSTITUTE(SUBSTITUTE(SUBSTITUTE(SUBSTITUTE(SUBSTITUTE(SUBSTITUTE(SUBSTITUTE(LOWER(W333&amp;""),"1","0"),"2","0"),"3","0"),"4","0"),"5","0"),"6","0"),"7","0"),"8","0"),"9","0")</f>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c>
      <c r="BQ333" s="61" t="n">
        <f aca="false">IFERROR(IF(AND(ISERROR(SEARCH(" mh"," "&amp;LOWER(W333))),ISNA(MATCH(LEFT(TRIM(BP333),255),{"0000a","000a","00a","0000aa","000aa","00.00.0000","00/00/0000","00-00-0000","0000-00-00","00.00.00","00/00/00","00-00-00","0.00.0000","0/00/0000","0-00-0000"},0)),OR(SUMPRODUCT(--ISNUMBER(SEARCH({"a0","a-0","a_0","a/0","a.0","a#0","0a","0-a","0_a","0/a"},BP333)))&gt;0,ISNUMBER(SEARCH("000000",BP333)))),1,0),0)</f>
        <v>0</v>
      </c>
      <c r="BR3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333,"supervisor",""),"inspector",""),"controller",""),"executive",""),"catering",""),"manager",""),"officer",""),"caterer",""),"station",""),"captain",""),"verified",""),"verifier",""),"checked",""),"senior",""),"leader",""),"cabin",""),"staff",""),"crew",""),"team",""),"duty",""),"lead",""),"head",""),"chef",""),"pasb",""),"mcat",""),"magcs",""),"qaqc",""),"ccic",""),"cic",""),"csm",""),"ops",""),"pic",""),"self",""),"qa",""),"qc",""),"by",""),"sr",""))</f>
        <v>0</v>
      </c>
      <c r="BS3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333,"supervisor",""),"inspector",""),"controller",""),"executive",""),"catering",""),"manager",""),"officer",""),"caterer",""),"station",""),"captain",""),"verified",""),"verifier",""),"checked",""),"senior",""),"leader",""),"cabin",""),"staff",""),"crew",""),"team",""),"duty",""),"lead",""),"head",""),"chef",""),"pasb",""),"mcat",""),"magcs",""),"qaqc",""),"ccic",""),"cic",""),"csm",""),"ops",""),"pic",""),"self",""),"qa",""),"qc",""),"by",""),"sr",""))</f>
        <v>0</v>
      </c>
      <c r="BT333" s="61"/>
      <c r="BU333" s="61"/>
      <c r="BV333" s="61" t="n">
        <f aca="false">0</f>
        <v>0</v>
      </c>
      <c r="BW333" s="61"/>
      <c r="BX333" s="61"/>
      <c r="BY333" s="62" t="n">
        <f aca="false">Q333-T12EarlyH/24</f>
        <v>46306.15625</v>
      </c>
      <c r="BZ333" s="61" t="n">
        <f aca="false">IFERROR(IF(IF(TRIM(S333)="Link / file path",AND(LEN(TRIM(Z333))&gt;=5,SUMPRODUCT(--ISNUMBER(SEARCH({"http","www.","\\",":\",".pdf",".jpg",".jpeg",".png",".heic",".xls",".doc",".msg",".eml",".ppt",".txt",".zip"},Z333)))&gt;0),AND(ISERROR(FIND(" ",TRIM(Z333))),NOT(OR(LOWER(TRIM(Z333))=LOWER(Flights!$F$14),AND(LEFT(LOWER(TRIM(Z333)),2)="mh",(LEN(BN333)-LEN(SUBSTITUTE(BN333,"a","")))&lt;=2))),NOT(ISNUMBER(MATCH(LEFT(BN333,255),{"0000a","000a","00a","0000aa","000aa","00.00.0000","00/00/0000","00-00-0000","0000-00-00","00.00.00","00/00/00","00-00-00","0.00.0000","0/00/0000","0-00-0000"},0))),OR(AND((LEN(BN333)-LEN(SUBSTITUTE(BN333,"a","")))&gt;=1,(LEN(BN333)-LEN(SUBSTITUTE(BN333,"0","")))&gt;=2,SUMPRODUCT(--ISNUMBER(SEARCH({"a0","a-0","a_0","a/0","a.0","a#0","0a","0-a","0_a","0/a"},BN333)))&gt;0),AND((LEN(BN333)-LEN(SUBSTITUTE(BN333,"a","")))=0,(LEN(BN333)-LEN(SUBSTITUTE(BN333,"0","")))&gt;=5)))),1,0),0)</f>
        <v>0</v>
      </c>
    </row>
    <row r="334" customFormat="false" ht="39.75" hidden="false" customHeight="true" outlineLevel="0" collapsed="false">
      <c r="A334" s="57" t="s">
        <v>927</v>
      </c>
      <c r="B334" s="57" t="s">
        <v>251</v>
      </c>
      <c r="C334" s="57" t="str">
        <f aca="false">Flights!$F$14</f>
        <v>MH1140</v>
      </c>
      <c r="D334" s="58" t="n">
        <f aca="false">Flights!$D$14</f>
        <v>46307</v>
      </c>
      <c r="E334" s="57" t="str">
        <f aca="false">Flights!$G$14&amp;"-"&amp;Flights!$H$14</f>
        <v>KUL-PEN</v>
      </c>
      <c r="F334" s="57" t="str">
        <f aca="false">Flights!$K$14</f>
        <v>BC</v>
      </c>
      <c r="G334" s="57" t="s">
        <v>420</v>
      </c>
      <c r="H334" s="57" t="s">
        <v>378</v>
      </c>
      <c r="I334" s="57" t="s">
        <v>428</v>
      </c>
      <c r="J334" s="57" t="s">
        <v>429</v>
      </c>
      <c r="K334" s="67"/>
      <c r="L334" s="67" t="s">
        <v>422</v>
      </c>
      <c r="M334" s="67"/>
      <c r="N334" s="67" t="s">
        <v>383</v>
      </c>
      <c r="O334" s="67" t="s">
        <v>423</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60"/>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open",IF(AND(NOT(OR(LEN(AZ334)&lt;15,ISNUMBER(MATCH(AZ334,L_Placeholder,0)))),BK334=0,NOT(OR(LEN(AU334)&lt;2,ISNUMBER(MATCH(AU334,L_Placeholder,0)))),NOT(OR(LEN(AX334)&lt;2,ISNUMBER(MATCH(AX334,L_Placeholder,0)))),TRIM(AE334)&lt;&gt;TRIM(T334)),"N/A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missing",IF(OR(OR(LEN(AU334)&lt;2,ISNUMBER(MATCH(AU334,L_Placeholder,0))),BR334&lt;3),"INVALID – PIC missing or not a named person (a role such as QA / CSM is not a name)",IF(OR(LEN(AV334)&lt;2,ISNUMBER(MATCH(AV334,L_Placeholder,0))),"INVALID – result / assessment missing",IF(OR(OR(LEN(AW334)&lt;3,ISNUMBER(MATCH(AW334,L_Placeholder,0))),SUMPRODUCT(--ISNUMBER(SEARCH(" "&amp;L_EvidencePhrase&amp;" ",BD334)))&gt;0,BI334=1),"INVALID – evidence missing, placeholder or not yet on file",IF(ISNA(MATCH(TRIM(S334),L_EvidenceType,0)),"INVALID – choose the evidence type from the list (column S)",IF(BL334=0,"INVALID – evidence ID must be the record's ID only (e.g. SF-2210, IMG_2231, 1045521), or a link / path for links",IF(OR(OR(LEN(AX334)&lt;2,ISNUMBER(MATCH(AX334,L_Placeholder,0))),BS334&lt;3),"INVALID – verifier missing or not a named person (a role such as QA / CSM is not a name)",IF(OR(AX334=AU334,AND(LEN(AU334)&gt;=4,ISNUMBER(SEARCH(AU334,AX334))),AND(LEN(AX334)&gt;=4,ISNUMBER(SEARCH(AX334,AU334)))),"INVALID – verifier must be a different, named person (not the PIC or a role)",IF(BH334=1,"INVALID – result not yet available (awaiting / TBC)",IF(BV334=1,"INVALID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future",IF(AND(ISNUMBER(BY334),AG334&lt;BY334),IF(H334="Physical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t="n">
        <f aca="false">IF(ISNA(MATCH(TRIM(S334),L_EvidenceType,0)),0,BZ334)</f>
        <v>0</v>
      </c>
      <c r="BM334" s="61" t="str">
        <f aca="false">SUBSTITUTE(SUBSTITUTE(SUBSTITUTE(SUBSTITUTE(SUBSTITUTE(SUBSTITUTE(SUBSTITUTE(SUBSTITUTE(SUBSTITUTE(LOWER(Z334&amp;""),"1","0"),"2","0"),"3","0"),"4","0"),"5","0"),"6","0"),"7","0"),"8","0"),"9","0")</f>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334,"jan",""),"feb",""),"mar",""),"apr",""),"may",""),"jun",""),"jul",""),"aug",""),"sep",""),"oct",""),"nov",""),"dec",""),"hrs",""),"hr",""),"lt",""),"utc",""),"am",""),"pm",""),"rev",""),"ver",""),"b","a"),"c","a"),"d","a"),"e","a"),"f","a"),"g","a"),"h","a"),"i","a"),"j","a"),"k","a"),"l","a"),"m","a"),"n","a"),"o","a"),"p","a"),"q","a"),"r","a"),"s","a"),"t","a"),"u","a"),"v","a"),"w","a"),"x","a"),"y","a"),"z","a")</f>
        <v/>
      </c>
      <c r="BO334" s="61" t="str">
        <f aca="false">SUBSTITUTE(SUBSTITUTE(SUBSTITUTE(SUBSTITUTE(SUBSTITUTE(SUBSTITUTE(SUBSTITUTE(SUBSTITUTE(SUBSTITUTE(LOWER(W334&amp;""),"1","0"),"2","0"),"3","0"),"4","0"),"5","0"),"6","0"),"7","0"),"8","0"),"9","0")</f>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c>
      <c r="BQ334" s="61" t="n">
        <f aca="false">IFERROR(IF(AND(ISERROR(SEARCH(" mh"," "&amp;LOWER(W334))),ISNA(MATCH(LEFT(TRIM(BP334),255),{"0000a","000a","00a","0000aa","000aa","00.00.0000","00/00/0000","00-00-0000","0000-00-00","00.00.00","00/00/00","00-00-00","0.00.0000","0/00/0000","0-00-0000"},0)),OR(SUMPRODUCT(--ISNUMBER(SEARCH({"a0","a-0","a_0","a/0","a.0","a#0","0a","0-a","0_a","0/a"},BP334)))&gt;0,ISNUMBER(SEARCH("000000",BP334)))),1,0),0)</f>
        <v>0</v>
      </c>
      <c r="BR3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334,"supervisor",""),"inspector",""),"controller",""),"executive",""),"catering",""),"manager",""),"officer",""),"caterer",""),"station",""),"captain",""),"verified",""),"verifier",""),"checked",""),"senior",""),"leader",""),"cabin",""),"staff",""),"crew",""),"team",""),"duty",""),"lead",""),"head",""),"chef",""),"pasb",""),"mcat",""),"magcs",""),"qaqc",""),"ccic",""),"cic",""),"csm",""),"ops",""),"pic",""),"self",""),"qa",""),"qc",""),"by",""),"sr",""))</f>
        <v>0</v>
      </c>
      <c r="BS3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334,"supervisor",""),"inspector",""),"controller",""),"executive",""),"catering",""),"manager",""),"officer",""),"caterer",""),"station",""),"captain",""),"verified",""),"verifier",""),"checked",""),"senior",""),"leader",""),"cabin",""),"staff",""),"crew",""),"team",""),"duty",""),"lead",""),"head",""),"chef",""),"pasb",""),"mcat",""),"magcs",""),"qaqc",""),"ccic",""),"cic",""),"csm",""),"ops",""),"pic",""),"self",""),"qa",""),"qc",""),"by",""),"sr",""))</f>
        <v>0</v>
      </c>
      <c r="BT334" s="61"/>
      <c r="BU334" s="61"/>
      <c r="BV334" s="61" t="n">
        <f aca="false">0</f>
        <v>0</v>
      </c>
      <c r="BW334" s="61"/>
      <c r="BX334" s="61"/>
      <c r="BY334" s="62" t="n">
        <f aca="false">Q334-T12EarlyH/24</f>
        <v>46306.15625</v>
      </c>
      <c r="BZ334" s="61" t="n">
        <f aca="false">IFERROR(IF(IF(TRIM(S334)="Link / file path",AND(LEN(TRIM(Z334))&gt;=5,SUMPRODUCT(--ISNUMBER(SEARCH({"http","www.","\\",":\",".pdf",".jpg",".jpeg",".png",".heic",".xls",".doc",".msg",".eml",".ppt",".txt",".zip"},Z334)))&gt;0),AND(ISERROR(FIND(" ",TRIM(Z334))),NOT(OR(LOWER(TRIM(Z334))=LOWER(Flights!$F$14),AND(LEFT(LOWER(TRIM(Z334)),2)="mh",(LEN(BN334)-LEN(SUBSTITUTE(BN334,"a","")))&lt;=2))),NOT(ISNUMBER(MATCH(LEFT(BN334,255),{"0000a","000a","00a","0000aa","000aa","00.00.0000","00/00/0000","00-00-0000","0000-00-00","00.00.00","00/00/00","00-00-00","0.00.0000","0/00/0000","0-00-0000"},0))),OR(AND((LEN(BN334)-LEN(SUBSTITUTE(BN334,"a","")))&gt;=1,(LEN(BN334)-LEN(SUBSTITUTE(BN334,"0","")))&gt;=2,SUMPRODUCT(--ISNUMBER(SEARCH({"a0","a-0","a_0","a/0","a.0","a#0","0a","0-a","0_a","0/a"},BN334)))&gt;0),AND((LEN(BN334)-LEN(SUBSTITUTE(BN334,"a","")))=0,(LEN(BN334)-LEN(SUBSTITUTE(BN334,"0","")))&gt;=5)))),1,0),0)</f>
        <v>0</v>
      </c>
    </row>
    <row r="335" customFormat="false" ht="39.75" hidden="false" customHeight="true" outlineLevel="0" collapsed="false">
      <c r="A335" s="57" t="s">
        <v>928</v>
      </c>
      <c r="B335" s="57" t="s">
        <v>251</v>
      </c>
      <c r="C335" s="57" t="str">
        <f aca="false">Flights!$F$14</f>
        <v>MH1140</v>
      </c>
      <c r="D335" s="58" t="n">
        <f aca="false">Flights!$D$14</f>
        <v>46307</v>
      </c>
      <c r="E335" s="57" t="str">
        <f aca="false">Flights!$G$14&amp;"-"&amp;Flights!$H$14</f>
        <v>KUL-PEN</v>
      </c>
      <c r="F335" s="57" t="str">
        <f aca="false">Flights!$K$14</f>
        <v>BC</v>
      </c>
      <c r="G335" s="57" t="s">
        <v>420</v>
      </c>
      <c r="H335" s="57" t="s">
        <v>378</v>
      </c>
      <c r="I335" s="57" t="s">
        <v>428</v>
      </c>
      <c r="J335" s="57" t="s">
        <v>431</v>
      </c>
      <c r="K335" s="67"/>
      <c r="L335" s="67" t="s">
        <v>422</v>
      </c>
      <c r="M335" s="67"/>
      <c r="N335" s="67" t="s">
        <v>383</v>
      </c>
      <c r="O335" s="67" t="s">
        <v>423</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60"/>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open",IF(AND(NOT(OR(LEN(AZ335)&lt;15,ISNUMBER(MATCH(AZ335,L_Placeholder,0)))),BK335=0,NOT(OR(LEN(AU335)&lt;2,ISNUMBER(MATCH(AU335,L_Placeholder,0)))),NOT(OR(LEN(AX335)&lt;2,ISNUMBER(MATCH(AX335,L_Placeholder,0)))),TRIM(AE335)&lt;&gt;TRIM(T335)),"N/A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missing",IF(OR(OR(LEN(AU335)&lt;2,ISNUMBER(MATCH(AU335,L_Placeholder,0))),BR335&lt;3),"INVALID – PIC missing or not a named person (a role such as QA / CSM is not a name)",IF(OR(LEN(AV335)&lt;2,ISNUMBER(MATCH(AV335,L_Placeholder,0))),"INVALID – result / assessment missing",IF(OR(OR(LEN(AW335)&lt;3,ISNUMBER(MATCH(AW335,L_Placeholder,0))),SUMPRODUCT(--ISNUMBER(SEARCH(" "&amp;L_EvidencePhrase&amp;" ",BD335)))&gt;0,BI335=1),"INVALID – evidence missing, placeholder or not yet on file",IF(ISNA(MATCH(TRIM(S335),L_EvidenceType,0)),"INVALID – choose the evidence type from the list (column S)",IF(BL335=0,"INVALID – evidence ID must be the record's ID only (e.g. SF-2210, IMG_2231, 1045521), or a link / path for links",IF(OR(OR(LEN(AX335)&lt;2,ISNUMBER(MATCH(AX335,L_Placeholder,0))),BS335&lt;3),"INVALID – verifier missing or not a named person (a role such as QA / CSM is not a name)",IF(OR(AX335=AU335,AND(LEN(AU335)&gt;=4,ISNUMBER(SEARCH(AU335,AX335))),AND(LEN(AX335)&gt;=4,ISNUMBER(SEARCH(AX335,AU335)))),"INVALID – verifier must be a different, named person (not the PIC or a role)",IF(BH335=1,"INVALID – result not yet available (awaiting / TBC)",IF(BV335=1,"INVALID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future",IF(AND(ISNUMBER(BY335),AG335&lt;BY335),IF(H335="Physical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t="n">
        <f aca="false">IF(ISNA(MATCH(TRIM(S335),L_EvidenceType,0)),0,BZ335)</f>
        <v>0</v>
      </c>
      <c r="BM335" s="61" t="str">
        <f aca="false">SUBSTITUTE(SUBSTITUTE(SUBSTITUTE(SUBSTITUTE(SUBSTITUTE(SUBSTITUTE(SUBSTITUTE(SUBSTITUTE(SUBSTITUTE(LOWER(Z335&amp;""),"1","0"),"2","0"),"3","0"),"4","0"),"5","0"),"6","0"),"7","0"),"8","0"),"9","0")</f>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335,"jan",""),"feb",""),"mar",""),"apr",""),"may",""),"jun",""),"jul",""),"aug",""),"sep",""),"oct",""),"nov",""),"dec",""),"hrs",""),"hr",""),"lt",""),"utc",""),"am",""),"pm",""),"rev",""),"ver",""),"b","a"),"c","a"),"d","a"),"e","a"),"f","a"),"g","a"),"h","a"),"i","a"),"j","a"),"k","a"),"l","a"),"m","a"),"n","a"),"o","a"),"p","a"),"q","a"),"r","a"),"s","a"),"t","a"),"u","a"),"v","a"),"w","a"),"x","a"),"y","a"),"z","a")</f>
        <v/>
      </c>
      <c r="BO335" s="61" t="str">
        <f aca="false">SUBSTITUTE(SUBSTITUTE(SUBSTITUTE(SUBSTITUTE(SUBSTITUTE(SUBSTITUTE(SUBSTITUTE(SUBSTITUTE(SUBSTITUTE(LOWER(W335&amp;""),"1","0"),"2","0"),"3","0"),"4","0"),"5","0"),"6","0"),"7","0"),"8","0"),"9","0")</f>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c>
      <c r="BQ335" s="61" t="n">
        <f aca="false">IFERROR(IF(AND(ISERROR(SEARCH(" mh"," "&amp;LOWER(W335))),ISNA(MATCH(LEFT(TRIM(BP335),255),{"0000a","000a","00a","0000aa","000aa","00.00.0000","00/00/0000","00-00-0000","0000-00-00","00.00.00","00/00/00","00-00-00","0.00.0000","0/00/0000","0-00-0000"},0)),OR(SUMPRODUCT(--ISNUMBER(SEARCH({"a0","a-0","a_0","a/0","a.0","a#0","0a","0-a","0_a","0/a"},BP335)))&gt;0,ISNUMBER(SEARCH("000000",BP335)))),1,0),0)</f>
        <v>0</v>
      </c>
      <c r="BR3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335,"supervisor",""),"inspector",""),"controller",""),"executive",""),"catering",""),"manager",""),"officer",""),"caterer",""),"station",""),"captain",""),"verified",""),"verifier",""),"checked",""),"senior",""),"leader",""),"cabin",""),"staff",""),"crew",""),"team",""),"duty",""),"lead",""),"head",""),"chef",""),"pasb",""),"mcat",""),"magcs",""),"qaqc",""),"ccic",""),"cic",""),"csm",""),"ops",""),"pic",""),"self",""),"qa",""),"qc",""),"by",""),"sr",""))</f>
        <v>0</v>
      </c>
      <c r="BS3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335,"supervisor",""),"inspector",""),"controller",""),"executive",""),"catering",""),"manager",""),"officer",""),"caterer",""),"station",""),"captain",""),"verified",""),"verifier",""),"checked",""),"senior",""),"leader",""),"cabin",""),"staff",""),"crew",""),"team",""),"duty",""),"lead",""),"head",""),"chef",""),"pasb",""),"mcat",""),"magcs",""),"qaqc",""),"ccic",""),"cic",""),"csm",""),"ops",""),"pic",""),"self",""),"qa",""),"qc",""),"by",""),"sr",""))</f>
        <v>0</v>
      </c>
      <c r="BT335" s="61"/>
      <c r="BU335" s="61"/>
      <c r="BV335" s="61" t="n">
        <f aca="false">0</f>
        <v>0</v>
      </c>
      <c r="BW335" s="61"/>
      <c r="BX335" s="61"/>
      <c r="BY335" s="62" t="n">
        <f aca="false">Q335-T12EarlyH/24</f>
        <v>46306.15625</v>
      </c>
      <c r="BZ335" s="61" t="n">
        <f aca="false">IFERROR(IF(IF(TRIM(S335)="Link / file path",AND(LEN(TRIM(Z335))&gt;=5,SUMPRODUCT(--ISNUMBER(SEARCH({"http","www.","\\",":\",".pdf",".jpg",".jpeg",".png",".heic",".xls",".doc",".msg",".eml",".ppt",".txt",".zip"},Z335)))&gt;0),AND(ISERROR(FIND(" ",TRIM(Z335))),NOT(OR(LOWER(TRIM(Z335))=LOWER(Flights!$F$14),AND(LEFT(LOWER(TRIM(Z335)),2)="mh",(LEN(BN335)-LEN(SUBSTITUTE(BN335,"a","")))&lt;=2))),NOT(ISNUMBER(MATCH(LEFT(BN335,255),{"0000a","000a","00a","0000aa","000aa","00.00.0000","00/00/0000","00-00-0000","0000-00-00","00.00.00","00/00/00","00-00-00","0.00.0000","0/00/0000","0-00-0000"},0))),OR(AND((LEN(BN335)-LEN(SUBSTITUTE(BN335,"a","")))&gt;=1,(LEN(BN335)-LEN(SUBSTITUTE(BN335,"0","")))&gt;=2,SUMPRODUCT(--ISNUMBER(SEARCH({"a0","a-0","a_0","a/0","a.0","a#0","0a","0-a","0_a","0/a"},BN335)))&gt;0),AND((LEN(BN335)-LEN(SUBSTITUTE(BN335,"a","")))=0,(LEN(BN335)-LEN(SUBSTITUTE(BN335,"0","")))&gt;=5)))),1,0),0)</f>
        <v>0</v>
      </c>
    </row>
    <row r="336" customFormat="false" ht="39.75" hidden="false" customHeight="true" outlineLevel="0" collapsed="false">
      <c r="A336" s="57" t="s">
        <v>929</v>
      </c>
      <c r="B336" s="57" t="s">
        <v>251</v>
      </c>
      <c r="C336" s="57" t="str">
        <f aca="false">Flights!$F$14</f>
        <v>MH1140</v>
      </c>
      <c r="D336" s="58" t="n">
        <f aca="false">Flights!$D$14</f>
        <v>46307</v>
      </c>
      <c r="E336" s="57" t="str">
        <f aca="false">Flights!$G$14&amp;"-"&amp;Flights!$H$14</f>
        <v>KUL-PEN</v>
      </c>
      <c r="F336" s="57" t="str">
        <f aca="false">Flights!$K$14</f>
        <v>BC</v>
      </c>
      <c r="G336" s="57" t="s">
        <v>420</v>
      </c>
      <c r="H336" s="57" t="s">
        <v>378</v>
      </c>
      <c r="I336" s="57" t="s">
        <v>428</v>
      </c>
      <c r="J336" s="57" t="s">
        <v>433</v>
      </c>
      <c r="K336" s="67"/>
      <c r="L336" s="67" t="s">
        <v>422</v>
      </c>
      <c r="M336" s="67"/>
      <c r="N336" s="67" t="s">
        <v>383</v>
      </c>
      <c r="O336" s="67" t="s">
        <v>423</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60"/>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open",IF(AND(NOT(OR(LEN(AZ336)&lt;15,ISNUMBER(MATCH(AZ336,L_Placeholder,0)))),BK336=0,NOT(OR(LEN(AU336)&lt;2,ISNUMBER(MATCH(AU336,L_Placeholder,0)))),NOT(OR(LEN(AX336)&lt;2,ISNUMBER(MATCH(AX336,L_Placeholder,0)))),TRIM(AE336)&lt;&gt;TRIM(T336)),"N/A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missing",IF(OR(OR(LEN(AU336)&lt;2,ISNUMBER(MATCH(AU336,L_Placeholder,0))),BR336&lt;3),"INVALID – PIC missing or not a named person (a role such as QA / CSM is not a name)",IF(OR(LEN(AV336)&lt;2,ISNUMBER(MATCH(AV336,L_Placeholder,0))),"INVALID – result / assessment missing",IF(OR(OR(LEN(AW336)&lt;3,ISNUMBER(MATCH(AW336,L_Placeholder,0))),SUMPRODUCT(--ISNUMBER(SEARCH(" "&amp;L_EvidencePhrase&amp;" ",BD336)))&gt;0,BI336=1),"INVALID – evidence missing, placeholder or not yet on file",IF(ISNA(MATCH(TRIM(S336),L_EvidenceType,0)),"INVALID – choose the evidence type from the list (column S)",IF(BL336=0,"INVALID – evidence ID must be the record's ID only (e.g. SF-2210, IMG_2231, 1045521), or a link / path for links",IF(OR(OR(LEN(AX336)&lt;2,ISNUMBER(MATCH(AX336,L_Placeholder,0))),BS336&lt;3),"INVALID – verifier missing or not a named person (a role such as QA / CSM is not a name)",IF(OR(AX336=AU336,AND(LEN(AU336)&gt;=4,ISNUMBER(SEARCH(AU336,AX336))),AND(LEN(AX336)&gt;=4,ISNUMBER(SEARCH(AX336,AU336)))),"INVALID – verifier must be a different, named person (not the PIC or a role)",IF(BH336=1,"INVALID – result not yet available (awaiting / TBC)",IF(BV336=1,"INVALID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future",IF(AND(ISNUMBER(BY336),AG336&lt;BY336),IF(H336="Physical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t="n">
        <f aca="false">IF(ISNA(MATCH(TRIM(S336),L_EvidenceType,0)),0,BZ336)</f>
        <v>0</v>
      </c>
      <c r="BM336" s="61" t="str">
        <f aca="false">SUBSTITUTE(SUBSTITUTE(SUBSTITUTE(SUBSTITUTE(SUBSTITUTE(SUBSTITUTE(SUBSTITUTE(SUBSTITUTE(SUBSTITUTE(LOWER(Z336&amp;""),"1","0"),"2","0"),"3","0"),"4","0"),"5","0"),"6","0"),"7","0"),"8","0"),"9","0")</f>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336,"jan",""),"feb",""),"mar",""),"apr",""),"may",""),"jun",""),"jul",""),"aug",""),"sep",""),"oct",""),"nov",""),"dec",""),"hrs",""),"hr",""),"lt",""),"utc",""),"am",""),"pm",""),"rev",""),"ver",""),"b","a"),"c","a"),"d","a"),"e","a"),"f","a"),"g","a"),"h","a"),"i","a"),"j","a"),"k","a"),"l","a"),"m","a"),"n","a"),"o","a"),"p","a"),"q","a"),"r","a"),"s","a"),"t","a"),"u","a"),"v","a"),"w","a"),"x","a"),"y","a"),"z","a")</f>
        <v/>
      </c>
      <c r="BO336" s="61" t="str">
        <f aca="false">SUBSTITUTE(SUBSTITUTE(SUBSTITUTE(SUBSTITUTE(SUBSTITUTE(SUBSTITUTE(SUBSTITUTE(SUBSTITUTE(SUBSTITUTE(LOWER(W336&amp;""),"1","0"),"2","0"),"3","0"),"4","0"),"5","0"),"6","0"),"7","0"),"8","0"),"9","0")</f>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c>
      <c r="BQ336" s="61" t="n">
        <f aca="false">IFERROR(IF(AND(ISERROR(SEARCH(" mh"," "&amp;LOWER(W336))),ISNA(MATCH(LEFT(TRIM(BP336),255),{"0000a","000a","00a","0000aa","000aa","00.00.0000","00/00/0000","00-00-0000","0000-00-00","00.00.00","00/00/00","00-00-00","0.00.0000","0/00/0000","0-00-0000"},0)),OR(SUMPRODUCT(--ISNUMBER(SEARCH({"a0","a-0","a_0","a/0","a.0","a#0","0a","0-a","0_a","0/a"},BP336)))&gt;0,ISNUMBER(SEARCH("000000",BP336)))),1,0),0)</f>
        <v>0</v>
      </c>
      <c r="BR3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336,"supervisor",""),"inspector",""),"controller",""),"executive",""),"catering",""),"manager",""),"officer",""),"caterer",""),"station",""),"captain",""),"verified",""),"verifier",""),"checked",""),"senior",""),"leader",""),"cabin",""),"staff",""),"crew",""),"team",""),"duty",""),"lead",""),"head",""),"chef",""),"pasb",""),"mcat",""),"magcs",""),"qaqc",""),"ccic",""),"cic",""),"csm",""),"ops",""),"pic",""),"self",""),"qa",""),"qc",""),"by",""),"sr",""))</f>
        <v>0</v>
      </c>
      <c r="BS3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336,"supervisor",""),"inspector",""),"controller",""),"executive",""),"catering",""),"manager",""),"officer",""),"caterer",""),"station",""),"captain",""),"verified",""),"verifier",""),"checked",""),"senior",""),"leader",""),"cabin",""),"staff",""),"crew",""),"team",""),"duty",""),"lead",""),"head",""),"chef",""),"pasb",""),"mcat",""),"magcs",""),"qaqc",""),"ccic",""),"cic",""),"csm",""),"ops",""),"pic",""),"self",""),"qa",""),"qc",""),"by",""),"sr",""))</f>
        <v>0</v>
      </c>
      <c r="BT336" s="61"/>
      <c r="BU336" s="61"/>
      <c r="BV336" s="61" t="n">
        <f aca="false">0</f>
        <v>0</v>
      </c>
      <c r="BW336" s="61"/>
      <c r="BX336" s="61"/>
      <c r="BY336" s="62" t="n">
        <f aca="false">Q336-T12EarlyH/24</f>
        <v>46306.15625</v>
      </c>
      <c r="BZ336" s="61" t="n">
        <f aca="false">IFERROR(IF(IF(TRIM(S336)="Link / file path",AND(LEN(TRIM(Z336))&gt;=5,SUMPRODUCT(--ISNUMBER(SEARCH({"http","www.","\\",":\",".pdf",".jpg",".jpeg",".png",".heic",".xls",".doc",".msg",".eml",".ppt",".txt",".zip"},Z336)))&gt;0),AND(ISERROR(FIND(" ",TRIM(Z336))),NOT(OR(LOWER(TRIM(Z336))=LOWER(Flights!$F$14),AND(LEFT(LOWER(TRIM(Z336)),2)="mh",(LEN(BN336)-LEN(SUBSTITUTE(BN336,"a","")))&lt;=2))),NOT(ISNUMBER(MATCH(LEFT(BN336,255),{"0000a","000a","00a","0000aa","000aa","00.00.0000","00/00/0000","00-00-0000","0000-00-00","00.00.00","00/00/00","00-00-00","0.00.0000","0/00/0000","0-00-0000"},0))),OR(AND((LEN(BN336)-LEN(SUBSTITUTE(BN336,"a","")))&gt;=1,(LEN(BN336)-LEN(SUBSTITUTE(BN336,"0","")))&gt;=2,SUMPRODUCT(--ISNUMBER(SEARCH({"a0","a-0","a_0","a/0","a.0","a#0","0a","0-a","0_a","0/a"},BN336)))&gt;0),AND((LEN(BN336)-LEN(SUBSTITUTE(BN336,"a","")))=0,(LEN(BN336)-LEN(SUBSTITUTE(BN336,"0","")))&gt;=5)))),1,0),0)</f>
        <v>0</v>
      </c>
    </row>
    <row r="337" customFormat="false" ht="78.75" hidden="false" customHeight="true" outlineLevel="0" collapsed="false">
      <c r="A337" s="57" t="s">
        <v>930</v>
      </c>
      <c r="B337" s="57" t="s">
        <v>251</v>
      </c>
      <c r="C337" s="57" t="str">
        <f aca="false">Flights!$F$14</f>
        <v>MH1140</v>
      </c>
      <c r="D337" s="58" t="n">
        <f aca="false">Flights!$D$14</f>
        <v>46307</v>
      </c>
      <c r="E337" s="57" t="str">
        <f aca="false">Flights!$G$14&amp;"-"&amp;Flights!$H$14</f>
        <v>KUL-PEN</v>
      </c>
      <c r="F337" s="57" t="str">
        <f aca="false">Flights!$K$14</f>
        <v>BC</v>
      </c>
      <c r="G337" s="57" t="s">
        <v>420</v>
      </c>
      <c r="H337" s="57" t="s">
        <v>378</v>
      </c>
      <c r="I337" s="57" t="s">
        <v>428</v>
      </c>
      <c r="J337" s="57" t="s">
        <v>435</v>
      </c>
      <c r="K337" s="67" t="s">
        <v>491</v>
      </c>
      <c r="L337" s="67" t="s">
        <v>422</v>
      </c>
      <c r="M337" s="67"/>
      <c r="N337" s="67" t="s">
        <v>383</v>
      </c>
      <c r="O337" s="67" t="s">
        <v>423</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60"/>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open",IF(AND(NOT(OR(LEN(AZ337)&lt;15,ISNUMBER(MATCH(AZ337,L_Placeholder,0)))),BK337=0,NOT(OR(LEN(AU337)&lt;2,ISNUMBER(MATCH(AU337,L_Placeholder,0)))),NOT(OR(LEN(AX337)&lt;2,ISNUMBER(MATCH(AX337,L_Placeholder,0)))),TRIM(AE337)&lt;&gt;TRIM(T337)),"N/A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missing",IF(OR(OR(LEN(AU337)&lt;2,ISNUMBER(MATCH(AU337,L_Placeholder,0))),BR337&lt;3),"INVALID – PIC missing or not a named person (a role such as QA / CSM is not a name)",IF(OR(LEN(AV337)&lt;2,ISNUMBER(MATCH(AV337,L_Placeholder,0))),"INVALID – result / assessment missing",IF(OR(OR(LEN(AW337)&lt;3,ISNUMBER(MATCH(AW337,L_Placeholder,0))),SUMPRODUCT(--ISNUMBER(SEARCH(" "&amp;L_EvidencePhrase&amp;" ",BD337)))&gt;0,BI337=1),"INVALID – evidence missing, placeholder or not yet on file",IF(ISNA(MATCH(TRIM(S337),L_EvidenceType,0)),"INVALID – choose the evidence type from the list (column S)",IF(BL337=0,"INVALID – evidence ID must be the record's ID only (e.g. SF-2210, IMG_2231, 1045521), or a link / path for links",IF(OR(OR(LEN(AX337)&lt;2,ISNUMBER(MATCH(AX337,L_Placeholder,0))),BS337&lt;3),"INVALID – verifier missing or not a named person (a role such as QA / CSM is not a name)",IF(OR(AX337=AU337,AND(LEN(AU337)&gt;=4,ISNUMBER(SEARCH(AU337,AX337))),AND(LEN(AX337)&gt;=4,ISNUMBER(SEARCH(AX337,AU337)))),"INVALID – verifier must be a different, named person (not the PIC or a role)",IF(BH337=1,"INVALID – result not yet available (awaiting / TBC)",IF(BV337=1,"INVALID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future",IF(AND(ISNUMBER(BY337),AG337&lt;BY337),IF(H337="Physical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t="n">
        <f aca="false">IF(ISNA(MATCH(TRIM(S337),L_EvidenceType,0)),0,BZ337)</f>
        <v>0</v>
      </c>
      <c r="BM337" s="61" t="str">
        <f aca="false">SUBSTITUTE(SUBSTITUTE(SUBSTITUTE(SUBSTITUTE(SUBSTITUTE(SUBSTITUTE(SUBSTITUTE(SUBSTITUTE(SUBSTITUTE(LOWER(Z337&amp;""),"1","0"),"2","0"),"3","0"),"4","0"),"5","0"),"6","0"),"7","0"),"8","0"),"9","0")</f>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337,"jan",""),"feb",""),"mar",""),"apr",""),"may",""),"jun",""),"jul",""),"aug",""),"sep",""),"oct",""),"nov",""),"dec",""),"hrs",""),"hr",""),"lt",""),"utc",""),"am",""),"pm",""),"rev",""),"ver",""),"b","a"),"c","a"),"d","a"),"e","a"),"f","a"),"g","a"),"h","a"),"i","a"),"j","a"),"k","a"),"l","a"),"m","a"),"n","a"),"o","a"),"p","a"),"q","a"),"r","a"),"s","a"),"t","a"),"u","a"),"v","a"),"w","a"),"x","a"),"y","a"),"z","a")</f>
        <v/>
      </c>
      <c r="BO337" s="61" t="str">
        <f aca="false">SUBSTITUTE(SUBSTITUTE(SUBSTITUTE(SUBSTITUTE(SUBSTITUTE(SUBSTITUTE(SUBSTITUTE(SUBSTITUTE(SUBSTITUTE(LOWER(W337&amp;""),"1","0"),"2","0"),"3","0"),"4","0"),"5","0"),"6","0"),"7","0"),"8","0"),"9","0")</f>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c>
      <c r="BQ337" s="61" t="n">
        <f aca="false">IFERROR(IF(AND(ISERROR(SEARCH(" mh"," "&amp;LOWER(W337))),ISNA(MATCH(LEFT(TRIM(BP337),255),{"0000a","000a","00a","0000aa","000aa","00.00.0000","00/00/0000","00-00-0000","0000-00-00","00.00.00","00/00/00","00-00-00","0.00.0000","0/00/0000","0-00-0000"},0)),OR(SUMPRODUCT(--ISNUMBER(SEARCH({"a0","a-0","a_0","a/0","a.0","a#0","0a","0-a","0_a","0/a"},BP337)))&gt;0,ISNUMBER(SEARCH("000000",BP337)))),1,0),0)</f>
        <v>0</v>
      </c>
      <c r="BR3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337,"supervisor",""),"inspector",""),"controller",""),"executive",""),"catering",""),"manager",""),"officer",""),"caterer",""),"station",""),"captain",""),"verified",""),"verifier",""),"checked",""),"senior",""),"leader",""),"cabin",""),"staff",""),"crew",""),"team",""),"duty",""),"lead",""),"head",""),"chef",""),"pasb",""),"mcat",""),"magcs",""),"qaqc",""),"ccic",""),"cic",""),"csm",""),"ops",""),"pic",""),"self",""),"qa",""),"qc",""),"by",""),"sr",""))</f>
        <v>0</v>
      </c>
      <c r="BS3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337,"supervisor",""),"inspector",""),"controller",""),"executive",""),"catering",""),"manager",""),"officer",""),"caterer",""),"station",""),"captain",""),"verified",""),"verifier",""),"checked",""),"senior",""),"leader",""),"cabin",""),"staff",""),"crew",""),"team",""),"duty",""),"lead",""),"head",""),"chef",""),"pasb",""),"mcat",""),"magcs",""),"qaqc",""),"ccic",""),"cic",""),"csm",""),"ops",""),"pic",""),"self",""),"qa",""),"qc",""),"by",""),"sr",""))</f>
        <v>0</v>
      </c>
      <c r="BT337" s="61"/>
      <c r="BU337" s="61"/>
      <c r="BV337" s="61" t="n">
        <f aca="false">0</f>
        <v>0</v>
      </c>
      <c r="BW337" s="61"/>
      <c r="BX337" s="61"/>
      <c r="BY337" s="62" t="n">
        <f aca="false">Q337-T12EarlyH/24</f>
        <v>46306.15625</v>
      </c>
      <c r="BZ337" s="61" t="n">
        <f aca="false">IFERROR(IF(IF(TRIM(S337)="Link / file path",AND(LEN(TRIM(Z337))&gt;=5,SUMPRODUCT(--ISNUMBER(SEARCH({"http","www.","\\",":\",".pdf",".jpg",".jpeg",".png",".heic",".xls",".doc",".msg",".eml",".ppt",".txt",".zip"},Z337)))&gt;0),AND(ISERROR(FIND(" ",TRIM(Z337))),NOT(OR(LOWER(TRIM(Z337))=LOWER(Flights!$F$14),AND(LEFT(LOWER(TRIM(Z337)),2)="mh",(LEN(BN337)-LEN(SUBSTITUTE(BN337,"a","")))&lt;=2))),NOT(ISNUMBER(MATCH(LEFT(BN337,255),{"0000a","000a","00a","0000aa","000aa","00.00.0000","00/00/0000","00-00-0000","0000-00-00","00.00.00","00/00/00","00-00-00","0.00.0000","0/00/0000","0-00-0000"},0))),OR(AND((LEN(BN337)-LEN(SUBSTITUTE(BN337,"a","")))&gt;=1,(LEN(BN337)-LEN(SUBSTITUTE(BN337,"0","")))&gt;=2,SUMPRODUCT(--ISNUMBER(SEARCH({"a0","a-0","a_0","a/0","a.0","a#0","0a","0-a","0_a","0/a"},BN337)))&gt;0),AND((LEN(BN337)-LEN(SUBSTITUTE(BN337,"a","")))=0,(LEN(BN337)-LEN(SUBSTITUTE(BN337,"0","")))&gt;=5)))),1,0),0)</f>
        <v>0</v>
      </c>
    </row>
    <row r="338" customFormat="false" ht="39.75" hidden="false" customHeight="true" outlineLevel="0" collapsed="false">
      <c r="A338" s="57" t="s">
        <v>931</v>
      </c>
      <c r="B338" s="57" t="s">
        <v>251</v>
      </c>
      <c r="C338" s="57" t="str">
        <f aca="false">Flights!$F$14</f>
        <v>MH1140</v>
      </c>
      <c r="D338" s="58" t="n">
        <f aca="false">Flights!$D$14</f>
        <v>46307</v>
      </c>
      <c r="E338" s="57" t="str">
        <f aca="false">Flights!$G$14&amp;"-"&amp;Flights!$H$14</f>
        <v>KUL-PEN</v>
      </c>
      <c r="F338" s="57" t="str">
        <f aca="false">Flights!$K$14</f>
        <v>BC</v>
      </c>
      <c r="G338" s="57" t="s">
        <v>420</v>
      </c>
      <c r="H338" s="57" t="s">
        <v>378</v>
      </c>
      <c r="I338" s="57" t="s">
        <v>428</v>
      </c>
      <c r="J338" s="57" t="s">
        <v>438</v>
      </c>
      <c r="K338" s="67"/>
      <c r="L338" s="67" t="s">
        <v>422</v>
      </c>
      <c r="M338" s="67"/>
      <c r="N338" s="67" t="s">
        <v>383</v>
      </c>
      <c r="O338" s="67" t="s">
        <v>423</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60"/>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open",IF(AND(NOT(OR(LEN(AZ338)&lt;15,ISNUMBER(MATCH(AZ338,L_Placeholder,0)))),BK338=0,NOT(OR(LEN(AU338)&lt;2,ISNUMBER(MATCH(AU338,L_Placeholder,0)))),NOT(OR(LEN(AX338)&lt;2,ISNUMBER(MATCH(AX338,L_Placeholder,0)))),TRIM(AE338)&lt;&gt;TRIM(T338)),"N/A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missing",IF(OR(OR(LEN(AU338)&lt;2,ISNUMBER(MATCH(AU338,L_Placeholder,0))),BR338&lt;3),"INVALID – PIC missing or not a named person (a role such as QA / CSM is not a name)",IF(OR(LEN(AV338)&lt;2,ISNUMBER(MATCH(AV338,L_Placeholder,0))),"INVALID – result / assessment missing",IF(OR(OR(LEN(AW338)&lt;3,ISNUMBER(MATCH(AW338,L_Placeholder,0))),SUMPRODUCT(--ISNUMBER(SEARCH(" "&amp;L_EvidencePhrase&amp;" ",BD338)))&gt;0,BI338=1),"INVALID – evidence missing, placeholder or not yet on file",IF(ISNA(MATCH(TRIM(S338),L_EvidenceType,0)),"INVALID – choose the evidence type from the list (column S)",IF(BL338=0,"INVALID – evidence ID must be the record's ID only (e.g. SF-2210, IMG_2231, 1045521), or a link / path for links",IF(OR(OR(LEN(AX338)&lt;2,ISNUMBER(MATCH(AX338,L_Placeholder,0))),BS338&lt;3),"INVALID – verifier missing or not a named person (a role such as QA / CSM is not a name)",IF(OR(AX338=AU338,AND(LEN(AU338)&gt;=4,ISNUMBER(SEARCH(AU338,AX338))),AND(LEN(AX338)&gt;=4,ISNUMBER(SEARCH(AX338,AU338)))),"INVALID – verifier must be a different, named person (not the PIC or a role)",IF(BH338=1,"INVALID – result not yet available (awaiting / TBC)",IF(BV338=1,"INVALID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future",IF(AND(ISNUMBER(BY338),AG338&lt;BY338),IF(H338="Physical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t="n">
        <f aca="false">IF(ISNA(MATCH(TRIM(S338),L_EvidenceType,0)),0,BZ338)</f>
        <v>0</v>
      </c>
      <c r="BM338" s="61" t="str">
        <f aca="false">SUBSTITUTE(SUBSTITUTE(SUBSTITUTE(SUBSTITUTE(SUBSTITUTE(SUBSTITUTE(SUBSTITUTE(SUBSTITUTE(SUBSTITUTE(LOWER(Z338&amp;""),"1","0"),"2","0"),"3","0"),"4","0"),"5","0"),"6","0"),"7","0"),"8","0"),"9","0")</f>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338,"jan",""),"feb",""),"mar",""),"apr",""),"may",""),"jun",""),"jul",""),"aug",""),"sep",""),"oct",""),"nov",""),"dec",""),"hrs",""),"hr",""),"lt",""),"utc",""),"am",""),"pm",""),"rev",""),"ver",""),"b","a"),"c","a"),"d","a"),"e","a"),"f","a"),"g","a"),"h","a"),"i","a"),"j","a"),"k","a"),"l","a"),"m","a"),"n","a"),"o","a"),"p","a"),"q","a"),"r","a"),"s","a"),"t","a"),"u","a"),"v","a"),"w","a"),"x","a"),"y","a"),"z","a")</f>
        <v/>
      </c>
      <c r="BO338" s="61" t="str">
        <f aca="false">SUBSTITUTE(SUBSTITUTE(SUBSTITUTE(SUBSTITUTE(SUBSTITUTE(SUBSTITUTE(SUBSTITUTE(SUBSTITUTE(SUBSTITUTE(LOWER(W338&amp;""),"1","0"),"2","0"),"3","0"),"4","0"),"5","0"),"6","0"),"7","0"),"8","0"),"9","0")</f>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c>
      <c r="BQ338" s="61" t="n">
        <f aca="false">IFERROR(IF(AND(ISERROR(SEARCH(" mh"," "&amp;LOWER(W338))),ISNA(MATCH(LEFT(TRIM(BP338),255),{"0000a","000a","00a","0000aa","000aa","00.00.0000","00/00/0000","00-00-0000","0000-00-00","00.00.00","00/00/00","00-00-00","0.00.0000","0/00/0000","0-00-0000"},0)),OR(SUMPRODUCT(--ISNUMBER(SEARCH({"a0","a-0","a_0","a/0","a.0","a#0","0a","0-a","0_a","0/a"},BP338)))&gt;0,ISNUMBER(SEARCH("000000",BP338)))),1,0),0)</f>
        <v>0</v>
      </c>
      <c r="BR3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338,"supervisor",""),"inspector",""),"controller",""),"executive",""),"catering",""),"manager",""),"officer",""),"caterer",""),"station",""),"captain",""),"verified",""),"verifier",""),"checked",""),"senior",""),"leader",""),"cabin",""),"staff",""),"crew",""),"team",""),"duty",""),"lead",""),"head",""),"chef",""),"pasb",""),"mcat",""),"magcs",""),"qaqc",""),"ccic",""),"cic",""),"csm",""),"ops",""),"pic",""),"self",""),"qa",""),"qc",""),"by",""),"sr",""))</f>
        <v>0</v>
      </c>
      <c r="BS3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338,"supervisor",""),"inspector",""),"controller",""),"executive",""),"catering",""),"manager",""),"officer",""),"caterer",""),"station",""),"captain",""),"verified",""),"verifier",""),"checked",""),"senior",""),"leader",""),"cabin",""),"staff",""),"crew",""),"team",""),"duty",""),"lead",""),"head",""),"chef",""),"pasb",""),"mcat",""),"magcs",""),"qaqc",""),"ccic",""),"cic",""),"csm",""),"ops",""),"pic",""),"self",""),"qa",""),"qc",""),"by",""),"sr",""))</f>
        <v>0</v>
      </c>
      <c r="BT338" s="61"/>
      <c r="BU338" s="61"/>
      <c r="BV338" s="61" t="n">
        <f aca="false">0</f>
        <v>0</v>
      </c>
      <c r="BW338" s="61"/>
      <c r="BX338" s="61"/>
      <c r="BY338" s="62" t="n">
        <f aca="false">Q338-T12EarlyH/24</f>
        <v>46306.15625</v>
      </c>
      <c r="BZ338" s="61" t="n">
        <f aca="false">IFERROR(IF(IF(TRIM(S338)="Link / file path",AND(LEN(TRIM(Z338))&gt;=5,SUMPRODUCT(--ISNUMBER(SEARCH({"http","www.","\\",":\",".pdf",".jpg",".jpeg",".png",".heic",".xls",".doc",".msg",".eml",".ppt",".txt",".zip"},Z338)))&gt;0),AND(ISERROR(FIND(" ",TRIM(Z338))),NOT(OR(LOWER(TRIM(Z338))=LOWER(Flights!$F$14),AND(LEFT(LOWER(TRIM(Z338)),2)="mh",(LEN(BN338)-LEN(SUBSTITUTE(BN338,"a","")))&lt;=2))),NOT(ISNUMBER(MATCH(LEFT(BN338,255),{"0000a","000a","00a","0000aa","000aa","00.00.0000","00/00/0000","00-00-0000","0000-00-00","00.00.00","00/00/00","00-00-00","0.00.0000","0/00/0000","0-00-0000"},0))),OR(AND((LEN(BN338)-LEN(SUBSTITUTE(BN338,"a","")))&gt;=1,(LEN(BN338)-LEN(SUBSTITUTE(BN338,"0","")))&gt;=2,SUMPRODUCT(--ISNUMBER(SEARCH({"a0","a-0","a_0","a/0","a.0","a#0","0a","0-a","0_a","0/a"},BN338)))&gt;0),AND((LEN(BN338)-LEN(SUBSTITUTE(BN338,"a","")))=0,(LEN(BN338)-LEN(SUBSTITUTE(BN338,"0","")))&gt;=5)))),1,0),0)</f>
        <v>0</v>
      </c>
    </row>
    <row r="339" customFormat="false" ht="66" hidden="false" customHeight="true" outlineLevel="0" collapsed="false">
      <c r="A339" s="57" t="s">
        <v>932</v>
      </c>
      <c r="B339" s="57" t="s">
        <v>251</v>
      </c>
      <c r="C339" s="57" t="str">
        <f aca="false">Flights!$F$14</f>
        <v>MH1140</v>
      </c>
      <c r="D339" s="58" t="n">
        <f aca="false">Flights!$D$14</f>
        <v>46307</v>
      </c>
      <c r="E339" s="57" t="str">
        <f aca="false">Flights!$G$14&amp;"-"&amp;Flights!$H$14</f>
        <v>KUL-PEN</v>
      </c>
      <c r="F339" s="57" t="str">
        <f aca="false">Flights!$K$14</f>
        <v>BC</v>
      </c>
      <c r="G339" s="57" t="s">
        <v>420</v>
      </c>
      <c r="H339" s="57" t="s">
        <v>378</v>
      </c>
      <c r="I339" s="57" t="s">
        <v>440</v>
      </c>
      <c r="J339" s="57" t="s">
        <v>494</v>
      </c>
      <c r="K339" s="67" t="s">
        <v>495</v>
      </c>
      <c r="L339" s="67" t="s">
        <v>933</v>
      </c>
      <c r="M339" s="67" t="s">
        <v>451</v>
      </c>
      <c r="N339" s="67" t="s">
        <v>383</v>
      </c>
      <c r="O339" s="67" t="s">
        <v>497</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60"/>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open",IF(AND(NOT(OR(LEN(AZ339)&lt;15,ISNUMBER(MATCH(AZ339,L_Placeholder,0)))),BK339=0,NOT(OR(LEN(AU339)&lt;2,ISNUMBER(MATCH(AU339,L_Placeholder,0)))),NOT(OR(LEN(AX339)&lt;2,ISNUMBER(MATCH(AX339,L_Placeholder,0)))),TRIM(AE339)&lt;&gt;TRIM(T339)),"N/A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missing",IF(OR(OR(LEN(AU339)&lt;2,ISNUMBER(MATCH(AU339,L_Placeholder,0))),BR339&lt;3),"INVALID – PIC missing or not a named person (a role such as QA / CSM is not a name)",IF(OR(LEN(AV339)&lt;2,ISNUMBER(MATCH(AV339,L_Placeholder,0))),"INVALID – result / assessment missing",IF(OR(OR(LEN(AW339)&lt;3,ISNUMBER(MATCH(AW339,L_Placeholder,0))),SUMPRODUCT(--ISNUMBER(SEARCH(" "&amp;L_EvidencePhrase&amp;" ",BD339)))&gt;0,BI339=1),"INVALID – evidence missing, placeholder or not yet on file",IF(ISNA(MATCH(TRIM(S339),L_EvidenceType,0)),"INVALID – choose the evidence type from the list (column S)",IF(BL339=0,"INVALID – evidence ID must be the record's ID only (e.g. SF-2210, IMG_2231, 1045521), or a link / path for links",IF(OR(OR(LEN(AX339)&lt;2,ISNUMBER(MATCH(AX339,L_Placeholder,0))),BS339&lt;3),"INVALID – verifier missing or not a named person (a role such as QA / CSM is not a name)",IF(OR(AX339=AU339,AND(LEN(AU339)&gt;=4,ISNUMBER(SEARCH(AU339,AX339))),AND(LEN(AX339)&gt;=4,ISNUMBER(SEARCH(AX339,AU339)))),"INVALID – verifier must be a different, named person (not the PIC or a role)",IF(BH339=1,"INVALID – result not yet available (awaiting / TBC)",IF(BV339=1,"INVALID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future",IF(AND(ISNUMBER(BY339),AG339&lt;BY339),IF(H339="Physical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t="n">
        <f aca="false">IF(ISNA(MATCH(TRIM(S339),L_EvidenceType,0)),0,BZ339)</f>
        <v>0</v>
      </c>
      <c r="BM339" s="61" t="str">
        <f aca="false">SUBSTITUTE(SUBSTITUTE(SUBSTITUTE(SUBSTITUTE(SUBSTITUTE(SUBSTITUTE(SUBSTITUTE(SUBSTITUTE(SUBSTITUTE(LOWER(Z339&amp;""),"1","0"),"2","0"),"3","0"),"4","0"),"5","0"),"6","0"),"7","0"),"8","0"),"9","0")</f>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339,"jan",""),"feb",""),"mar",""),"apr",""),"may",""),"jun",""),"jul",""),"aug",""),"sep",""),"oct",""),"nov",""),"dec",""),"hrs",""),"hr",""),"lt",""),"utc",""),"am",""),"pm",""),"rev",""),"ver",""),"b","a"),"c","a"),"d","a"),"e","a"),"f","a"),"g","a"),"h","a"),"i","a"),"j","a"),"k","a"),"l","a"),"m","a"),"n","a"),"o","a"),"p","a"),"q","a"),"r","a"),"s","a"),"t","a"),"u","a"),"v","a"),"w","a"),"x","a"),"y","a"),"z","a")</f>
        <v/>
      </c>
      <c r="BO339" s="61" t="str">
        <f aca="false">SUBSTITUTE(SUBSTITUTE(SUBSTITUTE(SUBSTITUTE(SUBSTITUTE(SUBSTITUTE(SUBSTITUTE(SUBSTITUTE(SUBSTITUTE(LOWER(W339&amp;""),"1","0"),"2","0"),"3","0"),"4","0"),"5","0"),"6","0"),"7","0"),"8","0"),"9","0")</f>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c>
      <c r="BQ339" s="61" t="n">
        <f aca="false">IFERROR(IF(AND(ISERROR(SEARCH(" mh"," "&amp;LOWER(W339))),ISNA(MATCH(LEFT(TRIM(BP339),255),{"0000a","000a","00a","0000aa","000aa","00.00.0000","00/00/0000","00-00-0000","0000-00-00","00.00.00","00/00/00","00-00-00","0.00.0000","0/00/0000","0-00-0000"},0)),OR(SUMPRODUCT(--ISNUMBER(SEARCH({"a0","a-0","a_0","a/0","a.0","a#0","0a","0-a","0_a","0/a"},BP339)))&gt;0,ISNUMBER(SEARCH("000000",BP339)))),1,0),0)</f>
        <v>0</v>
      </c>
      <c r="BR3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339,"supervisor",""),"inspector",""),"controller",""),"executive",""),"catering",""),"manager",""),"officer",""),"caterer",""),"station",""),"captain",""),"verified",""),"verifier",""),"checked",""),"senior",""),"leader",""),"cabin",""),"staff",""),"crew",""),"team",""),"duty",""),"lead",""),"head",""),"chef",""),"pasb",""),"mcat",""),"magcs",""),"qaqc",""),"ccic",""),"cic",""),"csm",""),"ops",""),"pic",""),"self",""),"qa",""),"qc",""),"by",""),"sr",""))</f>
        <v>0</v>
      </c>
      <c r="BS3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339,"supervisor",""),"inspector",""),"controller",""),"executive",""),"catering",""),"manager",""),"officer",""),"caterer",""),"station",""),"captain",""),"verified",""),"verifier",""),"checked",""),"senior",""),"leader",""),"cabin",""),"staff",""),"crew",""),"team",""),"duty",""),"lead",""),"head",""),"chef",""),"pasb",""),"mcat",""),"magcs",""),"qaqc",""),"ccic",""),"cic",""),"csm",""),"ops",""),"pic",""),"self",""),"qa",""),"qc",""),"by",""),"sr",""))</f>
        <v>0</v>
      </c>
      <c r="BT339" s="61"/>
      <c r="BU339" s="61"/>
      <c r="BV339" s="61" t="n">
        <f aca="false">0</f>
        <v>0</v>
      </c>
      <c r="BW339" s="61"/>
      <c r="BX339" s="61"/>
      <c r="BY339" s="62" t="n">
        <f aca="false">Q339-T12EarlyH/24</f>
        <v>46306.15625</v>
      </c>
      <c r="BZ339" s="61" t="n">
        <f aca="false">IFERROR(IF(IF(TRIM(S339)="Link / file path",AND(LEN(TRIM(Z339))&gt;=5,SUMPRODUCT(--ISNUMBER(SEARCH({"http","www.","\\",":\",".pdf",".jpg",".jpeg",".png",".heic",".xls",".doc",".msg",".eml",".ppt",".txt",".zip"},Z339)))&gt;0),AND(ISERROR(FIND(" ",TRIM(Z339))),NOT(OR(LOWER(TRIM(Z339))=LOWER(Flights!$F$14),AND(LEFT(LOWER(TRIM(Z339)),2)="mh",(LEN(BN339)-LEN(SUBSTITUTE(BN339,"a","")))&lt;=2))),NOT(ISNUMBER(MATCH(LEFT(BN339,255),{"0000a","000a","00a","0000aa","000aa","00.00.0000","00/00/0000","00-00-0000","0000-00-00","00.00.00","00/00/00","00-00-00","0.00.0000","0/00/0000","0-00-0000"},0))),OR(AND((LEN(BN339)-LEN(SUBSTITUTE(BN339,"a","")))&gt;=1,(LEN(BN339)-LEN(SUBSTITUTE(BN339,"0","")))&gt;=2,SUMPRODUCT(--ISNUMBER(SEARCH({"a0","a-0","a_0","a/0","a.0","a#0","0a","0-a","0_a","0/a"},BN339)))&gt;0),AND((LEN(BN339)-LEN(SUBSTITUTE(BN339,"a","")))=0,(LEN(BN339)-LEN(SUBSTITUTE(BN339,"0","")))&gt;=5)))),1,0),0)</f>
        <v>0</v>
      </c>
    </row>
    <row r="340" customFormat="false" ht="41.25" hidden="false" customHeight="true" outlineLevel="0" collapsed="false">
      <c r="A340" s="57" t="s">
        <v>934</v>
      </c>
      <c r="B340" s="57" t="s">
        <v>251</v>
      </c>
      <c r="C340" s="57" t="str">
        <f aca="false">Flights!$F$14</f>
        <v>MH1140</v>
      </c>
      <c r="D340" s="58" t="n">
        <f aca="false">Flights!$D$14</f>
        <v>46307</v>
      </c>
      <c r="E340" s="57" t="str">
        <f aca="false">Flights!$G$14&amp;"-"&amp;Flights!$H$14</f>
        <v>KUL-PEN</v>
      </c>
      <c r="F340" s="57" t="str">
        <f aca="false">Flights!$K$14</f>
        <v>BC</v>
      </c>
      <c r="G340" s="57" t="s">
        <v>420</v>
      </c>
      <c r="H340" s="57" t="s">
        <v>378</v>
      </c>
      <c r="I340" s="57" t="s">
        <v>499</v>
      </c>
      <c r="J340" s="57" t="s">
        <v>500</v>
      </c>
      <c r="K340" s="67" t="s">
        <v>501</v>
      </c>
      <c r="L340" s="67" t="s">
        <v>935</v>
      </c>
      <c r="M340" s="67" t="s">
        <v>451</v>
      </c>
      <c r="N340" s="67" t="s">
        <v>383</v>
      </c>
      <c r="O340" s="67" t="s">
        <v>503</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60"/>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open",IF(AND(NOT(OR(LEN(AZ340)&lt;15,ISNUMBER(MATCH(AZ340,L_Placeholder,0)))),BK340=0,NOT(OR(LEN(AU340)&lt;2,ISNUMBER(MATCH(AU340,L_Placeholder,0)))),NOT(OR(LEN(AX340)&lt;2,ISNUMBER(MATCH(AX340,L_Placeholder,0)))),TRIM(AE340)&lt;&gt;TRIM(T340)),"N/A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missing",IF(OR(OR(LEN(AU340)&lt;2,ISNUMBER(MATCH(AU340,L_Placeholder,0))),BR340&lt;3),"INVALID – PIC missing or not a named person (a role such as QA / CSM is not a name)",IF(OR(LEN(AV340)&lt;2,ISNUMBER(MATCH(AV340,L_Placeholder,0))),"INVALID – result / assessment missing",IF(OR(OR(LEN(AW340)&lt;3,ISNUMBER(MATCH(AW340,L_Placeholder,0))),SUMPRODUCT(--ISNUMBER(SEARCH(" "&amp;L_EvidencePhrase&amp;" ",BD340)))&gt;0,BI340=1),"INVALID – evidence missing, placeholder or not yet on file",IF(ISNA(MATCH(TRIM(S340),L_EvidenceType,0)),"INVALID – choose the evidence type from the list (column S)",IF(BL340=0,"INVALID – evidence ID must be the record's ID only (e.g. SF-2210, IMG_2231, 1045521), or a link / path for links",IF(OR(OR(LEN(AX340)&lt;2,ISNUMBER(MATCH(AX340,L_Placeholder,0))),BS340&lt;3),"INVALID – verifier missing or not a named person (a role such as QA / CSM is not a name)",IF(OR(AX340=AU340,AND(LEN(AU340)&gt;=4,ISNUMBER(SEARCH(AU340,AX340))),AND(LEN(AX340)&gt;=4,ISNUMBER(SEARCH(AX340,AU340)))),"INVALID – verifier must be a different, named person (not the PIC or a role)",IF(BH340=1,"INVALID – result not yet available (awaiting / TBC)",IF(BV340=1,"INVALID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future",IF(AND(ISNUMBER(BY340),AG340&lt;BY340),IF(H340="Physical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t="n">
        <f aca="false">IF(ISNA(MATCH(TRIM(S340),L_EvidenceType,0)),0,BZ340)</f>
        <v>0</v>
      </c>
      <c r="BM340" s="61" t="str">
        <f aca="false">SUBSTITUTE(SUBSTITUTE(SUBSTITUTE(SUBSTITUTE(SUBSTITUTE(SUBSTITUTE(SUBSTITUTE(SUBSTITUTE(SUBSTITUTE(LOWER(Z340&amp;""),"1","0"),"2","0"),"3","0"),"4","0"),"5","0"),"6","0"),"7","0"),"8","0"),"9","0")</f>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340,"jan",""),"feb",""),"mar",""),"apr",""),"may",""),"jun",""),"jul",""),"aug",""),"sep",""),"oct",""),"nov",""),"dec",""),"hrs",""),"hr",""),"lt",""),"utc",""),"am",""),"pm",""),"rev",""),"ver",""),"b","a"),"c","a"),"d","a"),"e","a"),"f","a"),"g","a"),"h","a"),"i","a"),"j","a"),"k","a"),"l","a"),"m","a"),"n","a"),"o","a"),"p","a"),"q","a"),"r","a"),"s","a"),"t","a"),"u","a"),"v","a"),"w","a"),"x","a"),"y","a"),"z","a")</f>
        <v/>
      </c>
      <c r="BO340" s="61" t="str">
        <f aca="false">SUBSTITUTE(SUBSTITUTE(SUBSTITUTE(SUBSTITUTE(SUBSTITUTE(SUBSTITUTE(SUBSTITUTE(SUBSTITUTE(SUBSTITUTE(LOWER(W340&amp;""),"1","0"),"2","0"),"3","0"),"4","0"),"5","0"),"6","0"),"7","0"),"8","0"),"9","0")</f>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c>
      <c r="BQ340" s="61" t="n">
        <f aca="false">IFERROR(IF(AND(ISERROR(SEARCH(" mh"," "&amp;LOWER(W340))),ISNA(MATCH(LEFT(TRIM(BP340),255),{"0000a","000a","00a","0000aa","000aa","00.00.0000","00/00/0000","00-00-0000","0000-00-00","00.00.00","00/00/00","00-00-00","0.00.0000","0/00/0000","0-00-0000"},0)),OR(SUMPRODUCT(--ISNUMBER(SEARCH({"a0","a-0","a_0","a/0","a.0","a#0","0a","0-a","0_a","0/a"},BP340)))&gt;0,ISNUMBER(SEARCH("000000",BP340)))),1,0),0)</f>
        <v>0</v>
      </c>
      <c r="BR3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340,"supervisor",""),"inspector",""),"controller",""),"executive",""),"catering",""),"manager",""),"officer",""),"caterer",""),"station",""),"captain",""),"verified",""),"verifier",""),"checked",""),"senior",""),"leader",""),"cabin",""),"staff",""),"crew",""),"team",""),"duty",""),"lead",""),"head",""),"chef",""),"pasb",""),"mcat",""),"magcs",""),"qaqc",""),"ccic",""),"cic",""),"csm",""),"ops",""),"pic",""),"self",""),"qa",""),"qc",""),"by",""),"sr",""))</f>
        <v>0</v>
      </c>
      <c r="BS3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340,"supervisor",""),"inspector",""),"controller",""),"executive",""),"catering",""),"manager",""),"officer",""),"caterer",""),"station",""),"captain",""),"verified",""),"verifier",""),"checked",""),"senior",""),"leader",""),"cabin",""),"staff",""),"crew",""),"team",""),"duty",""),"lead",""),"head",""),"chef",""),"pasb",""),"mcat",""),"magcs",""),"qaqc",""),"ccic",""),"cic",""),"csm",""),"ops",""),"pic",""),"self",""),"qa",""),"qc",""),"by",""),"sr",""))</f>
        <v>0</v>
      </c>
      <c r="BT340" s="61"/>
      <c r="BU340" s="61"/>
      <c r="BV340" s="61" t="n">
        <f aca="false">0</f>
        <v>0</v>
      </c>
      <c r="BW340" s="61"/>
      <c r="BX340" s="61"/>
      <c r="BY340" s="62" t="n">
        <f aca="false">Q340-T12EarlyH/24</f>
        <v>46306.15625</v>
      </c>
      <c r="BZ340" s="61" t="n">
        <f aca="false">IFERROR(IF(IF(TRIM(S340)="Link / file path",AND(LEN(TRIM(Z340))&gt;=5,SUMPRODUCT(--ISNUMBER(SEARCH({"http","www.","\\",":\",".pdf",".jpg",".jpeg",".png",".heic",".xls",".doc",".msg",".eml",".ppt",".txt",".zip"},Z340)))&gt;0),AND(ISERROR(FIND(" ",TRIM(Z340))),NOT(OR(LOWER(TRIM(Z340))=LOWER(Flights!$F$14),AND(LEFT(LOWER(TRIM(Z340)),2)="mh",(LEN(BN340)-LEN(SUBSTITUTE(BN340,"a","")))&lt;=2))),NOT(ISNUMBER(MATCH(LEFT(BN340,255),{"0000a","000a","00a","0000aa","000aa","00.00.0000","00/00/0000","00-00-0000","0000-00-00","00.00.00","00/00/00","00-00-00","0.00.0000","0/00/0000","0-00-0000"},0))),OR(AND((LEN(BN340)-LEN(SUBSTITUTE(BN340,"a","")))&gt;=1,(LEN(BN340)-LEN(SUBSTITUTE(BN340,"0","")))&gt;=2,SUMPRODUCT(--ISNUMBER(SEARCH({"a0","a-0","a_0","a/0","a.0","a#0","0a","0-a","0_a","0/a"},BN340)))&gt;0),AND((LEN(BN340)-LEN(SUBSTITUTE(BN340,"a","")))=0,(LEN(BN340)-LEN(SUBSTITUTE(BN340,"0","")))&gt;=5)))),1,0),0)</f>
        <v>0</v>
      </c>
    </row>
    <row r="341" customFormat="false" ht="41.25" hidden="false" customHeight="true" outlineLevel="0" collapsed="false">
      <c r="A341" s="57" t="s">
        <v>936</v>
      </c>
      <c r="B341" s="57" t="s">
        <v>251</v>
      </c>
      <c r="C341" s="57" t="str">
        <f aca="false">Flights!$F$14</f>
        <v>MH1140</v>
      </c>
      <c r="D341" s="58" t="n">
        <f aca="false">Flights!$D$14</f>
        <v>46307</v>
      </c>
      <c r="E341" s="57" t="str">
        <f aca="false">Flights!$G$14&amp;"-"&amp;Flights!$H$14</f>
        <v>KUL-PEN</v>
      </c>
      <c r="F341" s="57" t="str">
        <f aca="false">Flights!$K$14</f>
        <v>BC</v>
      </c>
      <c r="G341" s="57" t="s">
        <v>420</v>
      </c>
      <c r="H341" s="57" t="s">
        <v>378</v>
      </c>
      <c r="I341" s="57" t="s">
        <v>499</v>
      </c>
      <c r="J341" s="57" t="s">
        <v>505</v>
      </c>
      <c r="K341" s="67" t="s">
        <v>501</v>
      </c>
      <c r="L341" s="67" t="s">
        <v>937</v>
      </c>
      <c r="M341" s="67" t="s">
        <v>451</v>
      </c>
      <c r="N341" s="67" t="s">
        <v>383</v>
      </c>
      <c r="O341" s="67" t="s">
        <v>503</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60"/>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open",IF(AND(NOT(OR(LEN(AZ341)&lt;15,ISNUMBER(MATCH(AZ341,L_Placeholder,0)))),BK341=0,NOT(OR(LEN(AU341)&lt;2,ISNUMBER(MATCH(AU341,L_Placeholder,0)))),NOT(OR(LEN(AX341)&lt;2,ISNUMBER(MATCH(AX341,L_Placeholder,0)))),TRIM(AE341)&lt;&gt;TRIM(T341)),"N/A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missing",IF(OR(OR(LEN(AU341)&lt;2,ISNUMBER(MATCH(AU341,L_Placeholder,0))),BR341&lt;3),"INVALID – PIC missing or not a named person (a role such as QA / CSM is not a name)",IF(OR(LEN(AV341)&lt;2,ISNUMBER(MATCH(AV341,L_Placeholder,0))),"INVALID – result / assessment missing",IF(OR(OR(LEN(AW341)&lt;3,ISNUMBER(MATCH(AW341,L_Placeholder,0))),SUMPRODUCT(--ISNUMBER(SEARCH(" "&amp;L_EvidencePhrase&amp;" ",BD341)))&gt;0,BI341=1),"INVALID – evidence missing, placeholder or not yet on file",IF(ISNA(MATCH(TRIM(S341),L_EvidenceType,0)),"INVALID – choose the evidence type from the list (column S)",IF(BL341=0,"INVALID – evidence ID must be the record's ID only (e.g. SF-2210, IMG_2231, 1045521), or a link / path for links",IF(OR(OR(LEN(AX341)&lt;2,ISNUMBER(MATCH(AX341,L_Placeholder,0))),BS341&lt;3),"INVALID – verifier missing or not a named person (a role such as QA / CSM is not a name)",IF(OR(AX341=AU341,AND(LEN(AU341)&gt;=4,ISNUMBER(SEARCH(AU341,AX341))),AND(LEN(AX341)&gt;=4,ISNUMBER(SEARCH(AX341,AU341)))),"INVALID – verifier must be a different, named person (not the PIC or a role)",IF(BH341=1,"INVALID – result not yet available (awaiting / TBC)",IF(BV341=1,"INVALID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future",IF(AND(ISNUMBER(BY341),AG341&lt;BY341),IF(H341="Physical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t="n">
        <f aca="false">IF(ISNA(MATCH(TRIM(S341),L_EvidenceType,0)),0,BZ341)</f>
        <v>0</v>
      </c>
      <c r="BM341" s="61" t="str">
        <f aca="false">SUBSTITUTE(SUBSTITUTE(SUBSTITUTE(SUBSTITUTE(SUBSTITUTE(SUBSTITUTE(SUBSTITUTE(SUBSTITUTE(SUBSTITUTE(LOWER(Z341&amp;""),"1","0"),"2","0"),"3","0"),"4","0"),"5","0"),"6","0"),"7","0"),"8","0"),"9","0")</f>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341,"jan",""),"feb",""),"mar",""),"apr",""),"may",""),"jun",""),"jul",""),"aug",""),"sep",""),"oct",""),"nov",""),"dec",""),"hrs",""),"hr",""),"lt",""),"utc",""),"am",""),"pm",""),"rev",""),"ver",""),"b","a"),"c","a"),"d","a"),"e","a"),"f","a"),"g","a"),"h","a"),"i","a"),"j","a"),"k","a"),"l","a"),"m","a"),"n","a"),"o","a"),"p","a"),"q","a"),"r","a"),"s","a"),"t","a"),"u","a"),"v","a"),"w","a"),"x","a"),"y","a"),"z","a")</f>
        <v/>
      </c>
      <c r="BO341" s="61" t="str">
        <f aca="false">SUBSTITUTE(SUBSTITUTE(SUBSTITUTE(SUBSTITUTE(SUBSTITUTE(SUBSTITUTE(SUBSTITUTE(SUBSTITUTE(SUBSTITUTE(LOWER(W341&amp;""),"1","0"),"2","0"),"3","0"),"4","0"),"5","0"),"6","0"),"7","0"),"8","0"),"9","0")</f>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c>
      <c r="BQ341" s="61" t="n">
        <f aca="false">IFERROR(IF(AND(ISERROR(SEARCH(" mh"," "&amp;LOWER(W341))),ISNA(MATCH(LEFT(TRIM(BP341),255),{"0000a","000a","00a","0000aa","000aa","00.00.0000","00/00/0000","00-00-0000","0000-00-00","00.00.00","00/00/00","00-00-00","0.00.0000","0/00/0000","0-00-0000"},0)),OR(SUMPRODUCT(--ISNUMBER(SEARCH({"a0","a-0","a_0","a/0","a.0","a#0","0a","0-a","0_a","0/a"},BP341)))&gt;0,ISNUMBER(SEARCH("000000",BP341)))),1,0),0)</f>
        <v>0</v>
      </c>
      <c r="BR3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341,"supervisor",""),"inspector",""),"controller",""),"executive",""),"catering",""),"manager",""),"officer",""),"caterer",""),"station",""),"captain",""),"verified",""),"verifier",""),"checked",""),"senior",""),"leader",""),"cabin",""),"staff",""),"crew",""),"team",""),"duty",""),"lead",""),"head",""),"chef",""),"pasb",""),"mcat",""),"magcs",""),"qaqc",""),"ccic",""),"cic",""),"csm",""),"ops",""),"pic",""),"self",""),"qa",""),"qc",""),"by",""),"sr",""))</f>
        <v>0</v>
      </c>
      <c r="BS3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341,"supervisor",""),"inspector",""),"controller",""),"executive",""),"catering",""),"manager",""),"officer",""),"caterer",""),"station",""),"captain",""),"verified",""),"verifier",""),"checked",""),"senior",""),"leader",""),"cabin",""),"staff",""),"crew",""),"team",""),"duty",""),"lead",""),"head",""),"chef",""),"pasb",""),"mcat",""),"magcs",""),"qaqc",""),"ccic",""),"cic",""),"csm",""),"ops",""),"pic",""),"self",""),"qa",""),"qc",""),"by",""),"sr",""))</f>
        <v>0</v>
      </c>
      <c r="BT341" s="61"/>
      <c r="BU341" s="61"/>
      <c r="BV341" s="61" t="n">
        <f aca="false">0</f>
        <v>0</v>
      </c>
      <c r="BW341" s="61"/>
      <c r="BX341" s="61"/>
      <c r="BY341" s="62" t="n">
        <f aca="false">Q341-T12EarlyH/24</f>
        <v>46306.15625</v>
      </c>
      <c r="BZ341" s="61" t="n">
        <f aca="false">IFERROR(IF(IF(TRIM(S341)="Link / file path",AND(LEN(TRIM(Z341))&gt;=5,SUMPRODUCT(--ISNUMBER(SEARCH({"http","www.","\\",":\",".pdf",".jpg",".jpeg",".png",".heic",".xls",".doc",".msg",".eml",".ppt",".txt",".zip"},Z341)))&gt;0),AND(ISERROR(FIND(" ",TRIM(Z341))),NOT(OR(LOWER(TRIM(Z341))=LOWER(Flights!$F$14),AND(LEFT(LOWER(TRIM(Z341)),2)="mh",(LEN(BN341)-LEN(SUBSTITUTE(BN341,"a","")))&lt;=2))),NOT(ISNUMBER(MATCH(LEFT(BN341,255),{"0000a","000a","00a","0000aa","000aa","00.00.0000","00/00/0000","00-00-0000","0000-00-00","00.00.00","00/00/00","00-00-00","0.00.0000","0/00/0000","0-00-0000"},0))),OR(AND((LEN(BN341)-LEN(SUBSTITUTE(BN341,"a","")))&gt;=1,(LEN(BN341)-LEN(SUBSTITUTE(BN341,"0","")))&gt;=2,SUMPRODUCT(--ISNUMBER(SEARCH({"a0","a-0","a_0","a/0","a.0","a#0","0a","0-a","0_a","0/a"},BN341)))&gt;0),AND((LEN(BN341)-LEN(SUBSTITUTE(BN341,"a","")))=0,(LEN(BN341)-LEN(SUBSTITUTE(BN341,"0","")))&gt;=5)))),1,0),0)</f>
        <v>0</v>
      </c>
    </row>
    <row r="342" customFormat="false" ht="41.25" hidden="false" customHeight="true" outlineLevel="0" collapsed="false">
      <c r="A342" s="57" t="s">
        <v>938</v>
      </c>
      <c r="B342" s="57" t="s">
        <v>251</v>
      </c>
      <c r="C342" s="57" t="str">
        <f aca="false">Flights!$F$14</f>
        <v>MH1140</v>
      </c>
      <c r="D342" s="58" t="n">
        <f aca="false">Flights!$D$14</f>
        <v>46307</v>
      </c>
      <c r="E342" s="57" t="str">
        <f aca="false">Flights!$G$14&amp;"-"&amp;Flights!$H$14</f>
        <v>KUL-PEN</v>
      </c>
      <c r="F342" s="57" t="str">
        <f aca="false">Flights!$K$14</f>
        <v>BC</v>
      </c>
      <c r="G342" s="57" t="s">
        <v>420</v>
      </c>
      <c r="H342" s="57" t="s">
        <v>378</v>
      </c>
      <c r="I342" s="57" t="s">
        <v>499</v>
      </c>
      <c r="J342" s="57" t="s">
        <v>508</v>
      </c>
      <c r="K342" s="67" t="s">
        <v>501</v>
      </c>
      <c r="L342" s="67" t="s">
        <v>939</v>
      </c>
      <c r="M342" s="67" t="s">
        <v>451</v>
      </c>
      <c r="N342" s="67" t="s">
        <v>383</v>
      </c>
      <c r="O342" s="67" t="s">
        <v>503</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60"/>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open",IF(AND(NOT(OR(LEN(AZ342)&lt;15,ISNUMBER(MATCH(AZ342,L_Placeholder,0)))),BK342=0,NOT(OR(LEN(AU342)&lt;2,ISNUMBER(MATCH(AU342,L_Placeholder,0)))),NOT(OR(LEN(AX342)&lt;2,ISNUMBER(MATCH(AX342,L_Placeholder,0)))),TRIM(AE342)&lt;&gt;TRIM(T342)),"N/A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missing",IF(OR(OR(LEN(AU342)&lt;2,ISNUMBER(MATCH(AU342,L_Placeholder,0))),BR342&lt;3),"INVALID – PIC missing or not a named person (a role such as QA / CSM is not a name)",IF(OR(LEN(AV342)&lt;2,ISNUMBER(MATCH(AV342,L_Placeholder,0))),"INVALID – result / assessment missing",IF(OR(OR(LEN(AW342)&lt;3,ISNUMBER(MATCH(AW342,L_Placeholder,0))),SUMPRODUCT(--ISNUMBER(SEARCH(" "&amp;L_EvidencePhrase&amp;" ",BD342)))&gt;0,BI342=1),"INVALID – evidence missing, placeholder or not yet on file",IF(ISNA(MATCH(TRIM(S342),L_EvidenceType,0)),"INVALID – choose the evidence type from the list (column S)",IF(BL342=0,"INVALID – evidence ID must be the record's ID only (e.g. SF-2210, IMG_2231, 1045521), or a link / path for links",IF(OR(OR(LEN(AX342)&lt;2,ISNUMBER(MATCH(AX342,L_Placeholder,0))),BS342&lt;3),"INVALID – verifier missing or not a named person (a role such as QA / CSM is not a name)",IF(OR(AX342=AU342,AND(LEN(AU342)&gt;=4,ISNUMBER(SEARCH(AU342,AX342))),AND(LEN(AX342)&gt;=4,ISNUMBER(SEARCH(AX342,AU342)))),"INVALID – verifier must be a different, named person (not the PIC or a role)",IF(BH342=1,"INVALID – result not yet available (awaiting / TBC)",IF(BV342=1,"INVALID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future",IF(AND(ISNUMBER(BY342),AG342&lt;BY342),IF(H342="Physical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t="n">
        <f aca="false">IF(ISNA(MATCH(TRIM(S342),L_EvidenceType,0)),0,BZ342)</f>
        <v>0</v>
      </c>
      <c r="BM342" s="61" t="str">
        <f aca="false">SUBSTITUTE(SUBSTITUTE(SUBSTITUTE(SUBSTITUTE(SUBSTITUTE(SUBSTITUTE(SUBSTITUTE(SUBSTITUTE(SUBSTITUTE(LOWER(Z342&amp;""),"1","0"),"2","0"),"3","0"),"4","0"),"5","0"),"6","0"),"7","0"),"8","0"),"9","0")</f>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342,"jan",""),"feb",""),"mar",""),"apr",""),"may",""),"jun",""),"jul",""),"aug",""),"sep",""),"oct",""),"nov",""),"dec",""),"hrs",""),"hr",""),"lt",""),"utc",""),"am",""),"pm",""),"rev",""),"ver",""),"b","a"),"c","a"),"d","a"),"e","a"),"f","a"),"g","a"),"h","a"),"i","a"),"j","a"),"k","a"),"l","a"),"m","a"),"n","a"),"o","a"),"p","a"),"q","a"),"r","a"),"s","a"),"t","a"),"u","a"),"v","a"),"w","a"),"x","a"),"y","a"),"z","a")</f>
        <v/>
      </c>
      <c r="BO342" s="61" t="str">
        <f aca="false">SUBSTITUTE(SUBSTITUTE(SUBSTITUTE(SUBSTITUTE(SUBSTITUTE(SUBSTITUTE(SUBSTITUTE(SUBSTITUTE(SUBSTITUTE(LOWER(W342&amp;""),"1","0"),"2","0"),"3","0"),"4","0"),"5","0"),"6","0"),"7","0"),"8","0"),"9","0")</f>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c>
      <c r="BQ342" s="61" t="n">
        <f aca="false">IFERROR(IF(AND(ISERROR(SEARCH(" mh"," "&amp;LOWER(W342))),ISNA(MATCH(LEFT(TRIM(BP342),255),{"0000a","000a","00a","0000aa","000aa","00.00.0000","00/00/0000","00-00-0000","0000-00-00","00.00.00","00/00/00","00-00-00","0.00.0000","0/00/0000","0-00-0000"},0)),OR(SUMPRODUCT(--ISNUMBER(SEARCH({"a0","a-0","a_0","a/0","a.0","a#0","0a","0-a","0_a","0/a"},BP342)))&gt;0,ISNUMBER(SEARCH("000000",BP342)))),1,0),0)</f>
        <v>0</v>
      </c>
      <c r="BR3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342,"supervisor",""),"inspector",""),"controller",""),"executive",""),"catering",""),"manager",""),"officer",""),"caterer",""),"station",""),"captain",""),"verified",""),"verifier",""),"checked",""),"senior",""),"leader",""),"cabin",""),"staff",""),"crew",""),"team",""),"duty",""),"lead",""),"head",""),"chef",""),"pasb",""),"mcat",""),"magcs",""),"qaqc",""),"ccic",""),"cic",""),"csm",""),"ops",""),"pic",""),"self",""),"qa",""),"qc",""),"by",""),"sr",""))</f>
        <v>0</v>
      </c>
      <c r="BS3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342,"supervisor",""),"inspector",""),"controller",""),"executive",""),"catering",""),"manager",""),"officer",""),"caterer",""),"station",""),"captain",""),"verified",""),"verifier",""),"checked",""),"senior",""),"leader",""),"cabin",""),"staff",""),"crew",""),"team",""),"duty",""),"lead",""),"head",""),"chef",""),"pasb",""),"mcat",""),"magcs",""),"qaqc",""),"ccic",""),"cic",""),"csm",""),"ops",""),"pic",""),"self",""),"qa",""),"qc",""),"by",""),"sr",""))</f>
        <v>0</v>
      </c>
      <c r="BT342" s="61"/>
      <c r="BU342" s="61"/>
      <c r="BV342" s="61" t="n">
        <f aca="false">0</f>
        <v>0</v>
      </c>
      <c r="BW342" s="61"/>
      <c r="BX342" s="61"/>
      <c r="BY342" s="62" t="n">
        <f aca="false">Q342-T12EarlyH/24</f>
        <v>46306.15625</v>
      </c>
      <c r="BZ342" s="61" t="n">
        <f aca="false">IFERROR(IF(IF(TRIM(S342)="Link / file path",AND(LEN(TRIM(Z342))&gt;=5,SUMPRODUCT(--ISNUMBER(SEARCH({"http","www.","\\",":\",".pdf",".jpg",".jpeg",".png",".heic",".xls",".doc",".msg",".eml",".ppt",".txt",".zip"},Z342)))&gt;0),AND(ISERROR(FIND(" ",TRIM(Z342))),NOT(OR(LOWER(TRIM(Z342))=LOWER(Flights!$F$14),AND(LEFT(LOWER(TRIM(Z342)),2)="mh",(LEN(BN342)-LEN(SUBSTITUTE(BN342,"a","")))&lt;=2))),NOT(ISNUMBER(MATCH(LEFT(BN342,255),{"0000a","000a","00a","0000aa","000aa","00.00.0000","00/00/0000","00-00-0000","0000-00-00","00.00.00","00/00/00","00-00-00","0.00.0000","0/00/0000","0-00-0000"},0))),OR(AND((LEN(BN342)-LEN(SUBSTITUTE(BN342,"a","")))&gt;=1,(LEN(BN342)-LEN(SUBSTITUTE(BN342,"0","")))&gt;=2,SUMPRODUCT(--ISNUMBER(SEARCH({"a0","a-0","a_0","a/0","a.0","a#0","0a","0-a","0_a","0/a"},BN342)))&gt;0),AND((LEN(BN342)-LEN(SUBSTITUTE(BN342,"a","")))=0,(LEN(BN342)-LEN(SUBSTITUTE(BN342,"0","")))&gt;=5)))),1,0),0)</f>
        <v>0</v>
      </c>
    </row>
    <row r="343" customFormat="false" ht="54" hidden="false" customHeight="true" outlineLevel="0" collapsed="false">
      <c r="A343" s="57" t="s">
        <v>940</v>
      </c>
      <c r="B343" s="57" t="s">
        <v>251</v>
      </c>
      <c r="C343" s="57" t="str">
        <f aca="false">Flights!$F$14</f>
        <v>MH1140</v>
      </c>
      <c r="D343" s="58" t="n">
        <f aca="false">Flights!$D$14</f>
        <v>46307</v>
      </c>
      <c r="E343" s="57" t="str">
        <f aca="false">Flights!$G$14&amp;"-"&amp;Flights!$H$14</f>
        <v>KUL-PEN</v>
      </c>
      <c r="F343" s="57" t="str">
        <f aca="false">Flights!$K$14</f>
        <v>BC</v>
      </c>
      <c r="G343" s="57" t="s">
        <v>420</v>
      </c>
      <c r="H343" s="57" t="s">
        <v>378</v>
      </c>
      <c r="I343" s="57" t="s">
        <v>499</v>
      </c>
      <c r="J343" s="57" t="s">
        <v>518</v>
      </c>
      <c r="K343" s="67" t="s">
        <v>519</v>
      </c>
      <c r="L343" s="67" t="s">
        <v>941</v>
      </c>
      <c r="M343" s="67" t="s">
        <v>451</v>
      </c>
      <c r="N343" s="67" t="s">
        <v>383</v>
      </c>
      <c r="O343" s="67" t="s">
        <v>521</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60"/>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open",IF(AND(NOT(OR(LEN(AZ343)&lt;15,ISNUMBER(MATCH(AZ343,L_Placeholder,0)))),BK343=0,NOT(OR(LEN(AU343)&lt;2,ISNUMBER(MATCH(AU343,L_Placeholder,0)))),NOT(OR(LEN(AX343)&lt;2,ISNUMBER(MATCH(AX343,L_Placeholder,0)))),TRIM(AE343)&lt;&gt;TRIM(T343)),"N/A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missing",IF(OR(OR(LEN(AU343)&lt;2,ISNUMBER(MATCH(AU343,L_Placeholder,0))),BR343&lt;3),"INVALID – PIC missing or not a named person (a role such as QA / CSM is not a name)",IF(OR(LEN(AV343)&lt;2,ISNUMBER(MATCH(AV343,L_Placeholder,0))),"INVALID – result / assessment missing",IF(OR(OR(LEN(AW343)&lt;3,ISNUMBER(MATCH(AW343,L_Placeholder,0))),SUMPRODUCT(--ISNUMBER(SEARCH(" "&amp;L_EvidencePhrase&amp;" ",BD343)))&gt;0,BI343=1),"INVALID – evidence missing, placeholder or not yet on file",IF(ISNA(MATCH(TRIM(S343),L_EvidenceType,0)),"INVALID – choose the evidence type from the list (column S)",IF(BL343=0,"INVALID – evidence ID must be the record's ID only (e.g. SF-2210, IMG_2231, 1045521), or a link / path for links",IF(OR(OR(LEN(AX343)&lt;2,ISNUMBER(MATCH(AX343,L_Placeholder,0))),BS343&lt;3),"INVALID – verifier missing or not a named person (a role such as QA / CSM is not a name)",IF(OR(AX343=AU343,AND(LEN(AU343)&gt;=4,ISNUMBER(SEARCH(AU343,AX343))),AND(LEN(AX343)&gt;=4,ISNUMBER(SEARCH(AX343,AU343)))),"INVALID – verifier must be a different, named person (not the PIC or a role)",IF(BH343=1,"INVALID – result not yet available (awaiting / TBC)",IF(BV343=1,"INVALID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future",IF(AND(ISNUMBER(BY343),AG343&lt;BY343),IF(H343="Physical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")))/(LEN(L_PendNeg)+1))+SUMPRODUCT((LEN(BC343)-LEN(SUBSTITUTE(BC343," "&amp;L_PendPrep&amp;" "," ")))/(LEN(L_PendPrep)+1)),1,0),1)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")))/(LEN(L_PendNeg)+1))+SUMPRODUCT((LEN(BE343)-LEN(SUBSTITUTE(BE343," "&amp;L_PendPrep&amp;" "," ")))/(LEN(L_PendPrep)+1)),1,0),1)</f>
        <v>0</v>
      </c>
      <c r="BK343" s="61" t="n">
        <f aca="false">IFERROR(IF(SUMPRODUCT((LEN(BF343)-LEN(SUBSTITUTE(BF343," "&amp;L_PendStrict&amp;" "," ")))/(LEN(L_PendStrict)+1))&gt;SUMPRODUCT((LEN(BF343)-LEN(SUBSTITUTE(BF343," "&amp;L_PendNeg&amp;" "," ")))/(LEN(L_PendNeg)+1)),1,0),1)</f>
        <v>0</v>
      </c>
      <c r="BL343" s="61" t="n">
        <f aca="false">IF(ISNA(MATCH(TRIM(S343),L_EvidenceType,0)),0,BZ343)</f>
        <v>0</v>
      </c>
      <c r="BM343" s="61" t="str">
        <f aca="false">SUBSTITUTE(SUBSTITUTE(SUBSTITUTE(SUBSTITUTE(SUBSTITUTE(SUBSTITUTE(SUBSTITUTE(SUBSTITUTE(SUBSTITUTE(LOWER(Z343&amp;""),"1","0"),"2","0"),"3","0"),"4","0"),"5","0"),"6","0"),"7","0"),"8","0"),"9","0")</f>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343,"jan",""),"feb",""),"mar",""),"apr",""),"may",""),"jun",""),"jul",""),"aug",""),"sep",""),"oct",""),"nov",""),"dec",""),"hrs",""),"hr",""),"lt",""),"utc",""),"am",""),"pm",""),"rev",""),"ver",""),"b","a"),"c","a"),"d","a"),"e","a"),"f","a"),"g","a"),"h","a"),"i","a"),"j","a"),"k","a"),"l","a"),"m","a"),"n","a"),"o","a"),"p","a"),"q","a"),"r","a"),"s","a"),"t","a"),"u","a"),"v","a"),"w","a"),"x","a"),"y","a"),"z","a")</f>
        <v/>
      </c>
      <c r="BO343" s="61" t="str">
        <f aca="false">SUBSTITUTE(SUBSTITUTE(SUBSTITUTE(SUBSTITUTE(SUBSTITUTE(SUBSTITUTE(SUBSTITUTE(SUBSTITUTE(SUBSTITUTE(LOWER(W343&amp;""),"1","0"),"2","0"),"3","0"),"4","0"),"5","0"),"6","0"),"7","0"),"8","0"),"9","0")</f>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c>
      <c r="BQ343" s="61" t="n">
        <f aca="false">IFERROR(IF(AND(ISERROR(SEARCH(" mh"," "&amp;LOWER(W343))),ISNA(MATCH(LEFT(TRIM(BP343),255),{"0000a","000a","00a","0000aa","000aa","00.00.0000","00/00/0000","00-00-0000","0000-00-00","00.00.00","00/00/00","00-00-00","0.00.0000","0/00/0000","0-00-0000"},0)),OR(SUMPRODUCT(--ISNUMBER(SEARCH({"a0","a-0","a_0","a/0","a.0","a#0","0a","0-a","0_a","0/a"},BP343)))&gt;0,ISNUMBER(SEARCH("000000",BP343)))),1,0),0)</f>
        <v>0</v>
      </c>
      <c r="BR3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343,"supervisor",""),"inspector",""),"controller",""),"executive",""),"catering",""),"manager",""),"officer",""),"caterer",""),"station",""),"captain",""),"verified",""),"verifier",""),"checked",""),"senior",""),"leader",""),"cabin",""),"staff",""),"crew",""),"team",""),"duty",""),"lead",""),"head",""),"chef",""),"pasb",""),"mcat",""),"magcs",""),"qaqc",""),"ccic",""),"cic",""),"csm",""),"ops",""),"pic",""),"self",""),"qa",""),"qc",""),"by",""),"sr",""))</f>
        <v>0</v>
      </c>
      <c r="BS3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343,"supervisor",""),"inspector",""),"controller",""),"executive",""),"catering",""),"manager",""),"officer",""),"caterer",""),"station",""),"captain",""),"verified",""),"verifier",""),"checked",""),"senior",""),"leader",""),"cabin",""),"staff",""),"crew",""),"team",""),"duty",""),"lead",""),"head",""),"chef",""),"pasb",""),"mcat",""),"magcs",""),"qaqc",""),"ccic",""),"cic",""),"csm",""),"ops",""),"pic",""),"self",""),"qa",""),"qc",""),"by",""),"sr",""))</f>
        <v>0</v>
      </c>
      <c r="BT343" s="61"/>
      <c r="BU343" s="61"/>
      <c r="BV343" s="61" t="n">
        <f aca="false">0</f>
        <v>0</v>
      </c>
      <c r="BW343" s="61"/>
      <c r="BX343" s="61"/>
      <c r="BY343" s="62" t="n">
        <f aca="false">Q343-T12EarlyH/24</f>
        <v>46306.15625</v>
      </c>
      <c r="BZ343" s="61" t="n">
        <f aca="false">IFERROR(IF(IF(TRIM(S343)="Link / file path",AND(LEN(TRIM(Z343))&gt;=5,SUMPRODUCT(--ISNUMBER(SEARCH({"http","www.","\\",":\",".pdf",".jpg",".jpeg",".png",".heic",".xls",".doc",".msg",".eml",".ppt",".txt",".zip"},Z343)))&gt;0),AND(ISERROR(FIND(" ",TRIM(Z343))),NOT(OR(LOWER(TRIM(Z343))=LOWER(Flights!$F$14),AND(LEFT(LOWER(TRIM(Z343)),2)="mh",(LEN(BN343)-LEN(SUBSTITUTE(BN343,"a","")))&lt;=2))),NOT(ISNUMBER(MATCH(LEFT(BN343,255),{"0000a","000a","00a","0000aa","000aa","00.00.0000","00/00/0000","00-00-0000","0000-00-00","00.00.00","00/00/00","00-00-00","0.00.0000","0/00/0000","0-00-0000"},0))),OR(AND((LEN(BN343)-LEN(SUBSTITUTE(BN343,"a","")))&gt;=1,(LEN(BN343)-LEN(SUBSTITUTE(BN343,"0","")))&gt;=2,SUMPRODUCT(--ISNUMBER(SEARCH({"a0","a-0","a_0","a/0","a.0","a#0","0a","0-a","0_a","0/a"},BN343)))&gt;0),AND((LEN(BN343)-LEN(SUBSTITUTE(BN343,"a","")))=0,(LEN(BN343)-LEN(SUBSTITUTE(BN343,"0","")))&gt;=5)))),1,0),0)</f>
        <v>0</v>
      </c>
    </row>
    <row r="344" customFormat="false" ht="41.25" hidden="false" customHeight="true" outlineLevel="0" collapsed="false">
      <c r="A344" s="57" t="s">
        <v>942</v>
      </c>
      <c r="B344" s="57" t="s">
        <v>251</v>
      </c>
      <c r="C344" s="57" t="str">
        <f aca="false">Flights!$F$14</f>
        <v>MH1140</v>
      </c>
      <c r="D344" s="58" t="n">
        <f aca="false">Flights!$D$14</f>
        <v>46307</v>
      </c>
      <c r="E344" s="57" t="str">
        <f aca="false">Flights!$G$14&amp;"-"&amp;Flights!$H$14</f>
        <v>KUL-PEN</v>
      </c>
      <c r="F344" s="57" t="str">
        <f aca="false">Flights!$K$14</f>
        <v>BC</v>
      </c>
      <c r="G344" s="57" t="s">
        <v>420</v>
      </c>
      <c r="H344" s="57" t="s">
        <v>378</v>
      </c>
      <c r="I344" s="57" t="s">
        <v>499</v>
      </c>
      <c r="J344" s="57" t="s">
        <v>523</v>
      </c>
      <c r="K344" s="67" t="s">
        <v>501</v>
      </c>
      <c r="L344" s="67" t="s">
        <v>943</v>
      </c>
      <c r="M344" s="67" t="s">
        <v>451</v>
      </c>
      <c r="N344" s="67" t="s">
        <v>383</v>
      </c>
      <c r="O344" s="67" t="s">
        <v>503</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60"/>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open",IF(AND(NOT(OR(LEN(AZ344)&lt;15,ISNUMBER(MATCH(AZ344,L_Placeholder,0)))),BK344=0,NOT(OR(LEN(AU344)&lt;2,ISNUMBER(MATCH(AU344,L_Placeholder,0)))),NOT(OR(LEN(AX344)&lt;2,ISNUMBER(MATCH(AX344,L_Placeholder,0)))),TRIM(AE344)&lt;&gt;TRIM(T344)),"N/A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missing",IF(OR(OR(LEN(AU344)&lt;2,ISNUMBER(MATCH(AU344,L_Placeholder,0))),BR344&lt;3),"INVALID – PIC missing or not a named person (a role such as QA / CSM is not a name)",IF(OR(LEN(AV344)&lt;2,ISNUMBER(MATCH(AV344,L_Placeholder,0))),"INVALID – result / assessment missing",IF(OR(OR(LEN(AW344)&lt;3,ISNUMBER(MATCH(AW344,L_Placeholder,0))),SUMPRODUCT(--ISNUMBER(SEARCH(" "&amp;L_EvidencePhrase&amp;" ",BD344)))&gt;0,BI344=1),"INVALID – evidence missing, placeholder or not yet on file",IF(ISNA(MATCH(TRIM(S344),L_EvidenceType,0)),"INVALID – choose the evidence type from the list (column S)",IF(BL344=0,"INVALID – evidence ID must be the record's ID only (e.g. SF-2210, IMG_2231, 1045521), or a link / path for links",IF(OR(OR(LEN(AX344)&lt;2,ISNUMBER(MATCH(AX344,L_Placeholder,0))),BS344&lt;3),"INVALID – verifier missing or not a named person (a role such as QA / CSM is not a name)",IF(OR(AX344=AU344,AND(LEN(AU344)&gt;=4,ISNUMBER(SEARCH(AU344,AX344))),AND(LEN(AX344)&gt;=4,ISNUMBER(SEARCH(AX344,AU344)))),"INVALID – verifier must be a different, named person (not the PIC or a role)",IF(BH344=1,"INVALID – result not yet available (awaiting / TBC)",IF(BV344=1,"INVALID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future",IF(AND(ISNUMBER(BY344),AG344&lt;BY344),IF(H344="Physical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")))/(LEN(L_PendNeg)+1))+SUMPRODUCT((LEN(BC344)-LEN(SUBSTITUTE(BC344," "&amp;L_PendPrep&amp;" "," ")))/(LEN(L_PendPrep)+1)),1,0),1)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")))/(LEN(L_PendNeg)+1))+SUMPRODUCT((LEN(BE344)-LEN(SUBSTITUTE(BE344," "&amp;L_PendPrep&amp;" "," ")))/(LEN(L_PendPrep)+1)),1,0),1)</f>
        <v>0</v>
      </c>
      <c r="BK344" s="61" t="n">
        <f aca="false">IFERROR(IF(SUMPRODUCT((LEN(BF344)-LEN(SUBSTITUTE(BF344," "&amp;L_PendStrict&amp;" "," ")))/(LEN(L_PendStrict)+1))&gt;SUMPRODUCT((LEN(BF344)-LEN(SUBSTITUTE(BF344," "&amp;L_PendNeg&amp;" "," ")))/(LEN(L_PendNeg)+1)),1,0),1)</f>
        <v>0</v>
      </c>
      <c r="BL344" s="61" t="n">
        <f aca="false">IF(ISNA(MATCH(TRIM(S344),L_EvidenceType,0)),0,BZ344)</f>
        <v>0</v>
      </c>
      <c r="BM344" s="61" t="str">
        <f aca="false">SUBSTITUTE(SUBSTITUTE(SUBSTITUTE(SUBSTITUTE(SUBSTITUTE(SUBSTITUTE(SUBSTITUTE(SUBSTITUTE(SUBSTITUTE(LOWER(Z344&amp;""),"1","0"),"2","0"),"3","0"),"4","0"),"5","0"),"6","0"),"7","0"),"8","0"),"9","0")</f>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344,"jan",""),"feb",""),"mar",""),"apr",""),"may",""),"jun",""),"jul",""),"aug",""),"sep",""),"oct",""),"nov",""),"dec",""),"hrs",""),"hr",""),"lt",""),"utc",""),"am",""),"pm",""),"rev",""),"ver",""),"b","a"),"c","a"),"d","a"),"e","a"),"f","a"),"g","a"),"h","a"),"i","a"),"j","a"),"k","a"),"l","a"),"m","a"),"n","a"),"o","a"),"p","a"),"q","a"),"r","a"),"s","a"),"t","a"),"u","a"),"v","a"),"w","a"),"x","a"),"y","a"),"z","a")</f>
        <v/>
      </c>
      <c r="BO344" s="61" t="str">
        <f aca="false">SUBSTITUTE(SUBSTITUTE(SUBSTITUTE(SUBSTITUTE(SUBSTITUTE(SUBSTITUTE(SUBSTITUTE(SUBSTITUTE(SUBSTITUTE(LOWER(W344&amp;""),"1","0"),"2","0"),"3","0"),"4","0"),"5","0"),"6","0"),"7","0"),"8","0"),"9","0")</f>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c>
      <c r="BQ344" s="61" t="n">
        <f aca="false">IFERROR(IF(AND(ISERROR(SEARCH(" mh"," "&amp;LOWER(W344))),ISNA(MATCH(LEFT(TRIM(BP344),255),{"0000a","000a","00a","0000aa","000aa","00.00.0000","00/00/0000","00-00-0000","0000-00-00","00.00.00","00/00/00","00-00-00","0.00.0000","0/00/0000","0-00-0000"},0)),OR(SUMPRODUCT(--ISNUMBER(SEARCH({"a0","a-0","a_0","a/0","a.0","a#0","0a","0-a","0_a","0/a"},BP344)))&gt;0,ISNUMBER(SEARCH("000000",BP344)))),1,0),0)</f>
        <v>0</v>
      </c>
      <c r="BR3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344,"supervisor",""),"inspector",""),"controller",""),"executive",""),"catering",""),"manager",""),"officer",""),"caterer",""),"station",""),"captain",""),"verified",""),"verifier",""),"checked",""),"senior",""),"leader",""),"cabin",""),"staff",""),"crew",""),"team",""),"duty",""),"lead",""),"head",""),"chef",""),"pasb",""),"mcat",""),"magcs",""),"qaqc",""),"ccic",""),"cic",""),"csm",""),"ops",""),"pic",""),"self",""),"qa",""),"qc",""),"by",""),"sr",""))</f>
        <v>0</v>
      </c>
      <c r="BS3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344,"supervisor",""),"inspector",""),"controller",""),"executive",""),"catering",""),"manager",""),"officer",""),"caterer",""),"station",""),"captain",""),"verified",""),"verifier",""),"checked",""),"senior",""),"leader",""),"cabin",""),"staff",""),"crew",""),"team",""),"duty",""),"lead",""),"head",""),"chef",""),"pasb",""),"mcat",""),"magcs",""),"qaqc",""),"ccic",""),"cic",""),"csm",""),"ops",""),"pic",""),"self",""),"qa",""),"qc",""),"by",""),"sr",""))</f>
        <v>0</v>
      </c>
      <c r="BT344" s="61"/>
      <c r="BU344" s="61"/>
      <c r="BV344" s="61" t="n">
        <f aca="false">0</f>
        <v>0</v>
      </c>
      <c r="BW344" s="61"/>
      <c r="BX344" s="61"/>
      <c r="BY344" s="62" t="n">
        <f aca="false">Q344-T12EarlyH/24</f>
        <v>46306.15625</v>
      </c>
      <c r="BZ344" s="61" t="n">
        <f aca="false">IFERROR(IF(IF(TRIM(S344)="Link / file path",AND(LEN(TRIM(Z344))&gt;=5,SUMPRODUCT(--ISNUMBER(SEARCH({"http","www.","\\",":\",".pdf",".jpg",".jpeg",".png",".heic",".xls",".doc",".msg",".eml",".ppt",".txt",".zip"},Z344)))&gt;0),AND(ISERROR(FIND(" ",TRIM(Z344))),NOT(OR(LOWER(TRIM(Z344))=LOWER(Flights!$F$14),AND(LEFT(LOWER(TRIM(Z344)),2)="mh",(LEN(BN344)-LEN(SUBSTITUTE(BN344,"a","")))&lt;=2))),NOT(ISNUMBER(MATCH(LEFT(BN344,255),{"0000a","000a","00a","0000aa","000aa","00.00.0000","00/00/0000","00-00-0000","0000-00-00","00.00.00","00/00/00","00-00-00","0.00.0000","0/00/0000","0-00-0000"},0))),OR(AND((LEN(BN344)-LEN(SUBSTITUTE(BN344,"a","")))&gt;=1,(LEN(BN344)-LEN(SUBSTITUTE(BN344,"0","")))&gt;=2,SUMPRODUCT(--ISNUMBER(SEARCH({"a0","a-0","a_0","a/0","a.0","a#0","0a","0-a","0_a","0/a"},BN344)))&gt;0),AND((LEN(BN344)-LEN(SUBSTITUTE(BN344,"a","")))=0,(LEN(BN344)-LEN(SUBSTITUTE(BN344,"0","")))&gt;=5)))),1,0),0)</f>
        <v>0</v>
      </c>
    </row>
    <row r="345" customFormat="false" ht="41.25" hidden="false" customHeight="true" outlineLevel="0" collapsed="false">
      <c r="A345" s="57" t="s">
        <v>944</v>
      </c>
      <c r="B345" s="57" t="s">
        <v>251</v>
      </c>
      <c r="C345" s="57" t="str">
        <f aca="false">Flights!$F$14</f>
        <v>MH1140</v>
      </c>
      <c r="D345" s="58" t="n">
        <f aca="false">Flights!$D$14</f>
        <v>46307</v>
      </c>
      <c r="E345" s="57" t="str">
        <f aca="false">Flights!$G$14&amp;"-"&amp;Flights!$H$14</f>
        <v>KUL-PEN</v>
      </c>
      <c r="F345" s="57" t="str">
        <f aca="false">Flights!$K$14</f>
        <v>BC</v>
      </c>
      <c r="G345" s="57" t="s">
        <v>420</v>
      </c>
      <c r="H345" s="57" t="s">
        <v>378</v>
      </c>
      <c r="I345" s="57" t="s">
        <v>447</v>
      </c>
      <c r="J345" s="57" t="s">
        <v>526</v>
      </c>
      <c r="K345" s="67" t="s">
        <v>449</v>
      </c>
      <c r="L345" s="67" t="s">
        <v>945</v>
      </c>
      <c r="M345" s="67" t="s">
        <v>451</v>
      </c>
      <c r="N345" s="67" t="s">
        <v>383</v>
      </c>
      <c r="O345" s="67" t="s">
        <v>503</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60"/>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open",IF(AND(NOT(OR(LEN(AZ345)&lt;15,ISNUMBER(MATCH(AZ345,L_Placeholder,0)))),BK345=0,NOT(OR(LEN(AU345)&lt;2,ISNUMBER(MATCH(AU345,L_Placeholder,0)))),NOT(OR(LEN(AX345)&lt;2,ISNUMBER(MATCH(AX345,L_Placeholder,0)))),TRIM(AE345)&lt;&gt;TRIM(T345)),"N/A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missing",IF(OR(OR(LEN(AU345)&lt;2,ISNUMBER(MATCH(AU345,L_Placeholder,0))),BR345&lt;3),"INVALID – PIC missing or not a named person (a role such as QA / CSM is not a name)",IF(OR(LEN(AV345)&lt;2,ISNUMBER(MATCH(AV345,L_Placeholder,0))),"INVALID – result / assessment missing",IF(OR(OR(LEN(AW345)&lt;3,ISNUMBER(MATCH(AW345,L_Placeholder,0))),SUMPRODUCT(--ISNUMBER(SEARCH(" "&amp;L_EvidencePhrase&amp;" ",BD345)))&gt;0,BI345=1),"INVALID – evidence missing, placeholder or not yet on file",IF(ISNA(MATCH(TRIM(S345),L_EvidenceType,0)),"INVALID – choose the evidence type from the list (column S)",IF(BL345=0,"INVALID – evidence ID must be the record's ID only (e.g. SF-2210, IMG_2231, 1045521), or a link / path for links",IF(OR(OR(LEN(AX345)&lt;2,ISNUMBER(MATCH(AX345,L_Placeholder,0))),BS345&lt;3),"INVALID – verifier missing or not a named person (a role such as QA / CSM is not a name)",IF(OR(AX345=AU345,AND(LEN(AU345)&gt;=4,ISNUMBER(SEARCH(AU345,AX345))),AND(LEN(AX345)&gt;=4,ISNUMBER(SEARCH(AX345,AU345)))),"INVALID – verifier must be a different, named person (not the PIC or a role)",IF(BH345=1,"INVALID – result not yet available (awaiting / TBC)",IF(BV345=1,"INVALID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future",IF(AND(ISNUMBER(BY345),AG345&lt;BY345),IF(H345="Physical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")))/(LEN(L_PendNeg)+1))+SUMPRODUCT((LEN(BC345)-LEN(SUBSTITUTE(BC345," "&amp;L_PendPrep&amp;" "," ")))/(LEN(L_PendPrep)+1)),1,0),1)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")))/(LEN(L_PendNeg)+1))+SUMPRODUCT((LEN(BE345)-LEN(SUBSTITUTE(BE345," "&amp;L_PendPrep&amp;" "," ")))/(LEN(L_PendPrep)+1)),1,0),1)</f>
        <v>0</v>
      </c>
      <c r="BK345" s="61" t="n">
        <f aca="false">IFERROR(IF(SUMPRODUCT((LEN(BF345)-LEN(SUBSTITUTE(BF345," "&amp;L_PendStrict&amp;" "," ")))/(LEN(L_PendStrict)+1))&gt;SUMPRODUCT((LEN(BF345)-LEN(SUBSTITUTE(BF345," "&amp;L_PendNeg&amp;" "," ")))/(LEN(L_PendNeg)+1)),1,0),1)</f>
        <v>0</v>
      </c>
      <c r="BL345" s="61" t="n">
        <f aca="false">IF(ISNA(MATCH(TRIM(S345),L_EvidenceType,0)),0,BZ345)</f>
        <v>0</v>
      </c>
      <c r="BM345" s="61" t="str">
        <f aca="false">SUBSTITUTE(SUBSTITUTE(SUBSTITUTE(SUBSTITUTE(SUBSTITUTE(SUBSTITUTE(SUBSTITUTE(SUBSTITUTE(SUBSTITUTE(LOWER(Z345&amp;""),"1","0"),"2","0"),"3","0"),"4","0"),"5","0"),"6","0"),"7","0"),"8","0"),"9","0")</f>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345,"jan",""),"feb",""),"mar",""),"apr",""),"may",""),"jun",""),"jul",""),"aug",""),"sep",""),"oct",""),"nov",""),"dec",""),"hrs",""),"hr",""),"lt",""),"utc",""),"am",""),"pm",""),"rev",""),"ver",""),"b","a"),"c","a"),"d","a"),"e","a"),"f","a"),"g","a"),"h","a"),"i","a"),"j","a"),"k","a"),"l","a"),"m","a"),"n","a"),"o","a"),"p","a"),"q","a"),"r","a"),"s","a"),"t","a"),"u","a"),"v","a"),"w","a"),"x","a"),"y","a"),"z","a")</f>
        <v/>
      </c>
      <c r="BO345" s="61" t="str">
        <f aca="false">SUBSTITUTE(SUBSTITUTE(SUBSTITUTE(SUBSTITUTE(SUBSTITUTE(SUBSTITUTE(SUBSTITUTE(SUBSTITUTE(SUBSTITUTE(LOWER(W345&amp;""),"1","0"),"2","0"),"3","0"),"4","0"),"5","0"),"6","0"),"7","0"),"8","0"),"9","0")</f>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c>
      <c r="BQ345" s="61" t="n">
        <f aca="false">IFERROR(IF(AND(ISERROR(SEARCH(" mh"," "&amp;LOWER(W345))),ISNA(MATCH(LEFT(TRIM(BP345),255),{"0000a","000a","00a","0000aa","000aa","00.00.0000","00/00/0000","00-00-0000","0000-00-00","00.00.00","00/00/00","00-00-00","0.00.0000","0/00/0000","0-00-0000"},0)),OR(SUMPRODUCT(--ISNUMBER(SEARCH({"a0","a-0","a_0","a/0","a.0","a#0","0a","0-a","0_a","0/a"},BP345)))&gt;0,ISNUMBER(SEARCH("000000",BP345)))),1,0),0)</f>
        <v>0</v>
      </c>
      <c r="BR3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345,"supervisor",""),"inspector",""),"controller",""),"executive",""),"catering",""),"manager",""),"officer",""),"caterer",""),"station",""),"captain",""),"verified",""),"verifier",""),"checked",""),"senior",""),"leader",""),"cabin",""),"staff",""),"crew",""),"team",""),"duty",""),"lead",""),"head",""),"chef",""),"pasb",""),"mcat",""),"magcs",""),"qaqc",""),"ccic",""),"cic",""),"csm",""),"ops",""),"pic",""),"self",""),"qa",""),"qc",""),"by",""),"sr",""))</f>
        <v>0</v>
      </c>
      <c r="BS3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345,"supervisor",""),"inspector",""),"controller",""),"executive",""),"catering",""),"manager",""),"officer",""),"caterer",""),"station",""),"captain",""),"verified",""),"verifier",""),"checked",""),"senior",""),"leader",""),"cabin",""),"staff",""),"crew",""),"team",""),"duty",""),"lead",""),"head",""),"chef",""),"pasb",""),"mcat",""),"magcs",""),"qaqc",""),"ccic",""),"cic",""),"csm",""),"ops",""),"pic",""),"self",""),"qa",""),"qc",""),"by",""),"sr",""))</f>
        <v>0</v>
      </c>
      <c r="BT345" s="61"/>
      <c r="BU345" s="61"/>
      <c r="BV345" s="61" t="n">
        <f aca="false">0</f>
        <v>0</v>
      </c>
      <c r="BW345" s="61"/>
      <c r="BX345" s="61"/>
      <c r="BY345" s="62" t="n">
        <f aca="false">Q345-T12EarlyH/24</f>
        <v>46306.15625</v>
      </c>
      <c r="BZ345" s="61" t="n">
        <f aca="false">IFERROR(IF(IF(TRIM(S345)="Link / file path",AND(LEN(TRIM(Z345))&gt;=5,SUMPRODUCT(--ISNUMBER(SEARCH({"http","www.","\\",":\",".pdf",".jpg",".jpeg",".png",".heic",".xls",".doc",".msg",".eml",".ppt",".txt",".zip"},Z345)))&gt;0),AND(ISERROR(FIND(" ",TRIM(Z345))),NOT(OR(LOWER(TRIM(Z345))=LOWER(Flights!$F$14),AND(LEFT(LOWER(TRIM(Z345)),2)="mh",(LEN(BN345)-LEN(SUBSTITUTE(BN345,"a","")))&lt;=2))),NOT(ISNUMBER(MATCH(LEFT(BN345,255),{"0000a","000a","00a","0000aa","000aa","00.00.0000","00/00/0000","00-00-0000","0000-00-00","00.00.00","00/00/00","00-00-00","0.00.0000","0/00/0000","0-00-0000"},0))),OR(AND((LEN(BN345)-LEN(SUBSTITUTE(BN345,"a","")))&gt;=1,(LEN(BN345)-LEN(SUBSTITUTE(BN345,"0","")))&gt;=2,SUMPRODUCT(--ISNUMBER(SEARCH({"a0","a-0","a_0","a/0","a.0","a#0","0a","0-a","0_a","0/a"},BN345)))&gt;0),AND((LEN(BN345)-LEN(SUBSTITUTE(BN345,"a","")))=0,(LEN(BN345)-LEN(SUBSTITUTE(BN345,"0","")))&gt;=5)))),1,0),0)</f>
        <v>0</v>
      </c>
    </row>
    <row r="346" customFormat="false" ht="41.25" hidden="false" customHeight="true" outlineLevel="0" collapsed="false">
      <c r="A346" s="57" t="s">
        <v>946</v>
      </c>
      <c r="B346" s="57" t="s">
        <v>251</v>
      </c>
      <c r="C346" s="57" t="str">
        <f aca="false">Flights!$F$14</f>
        <v>MH1140</v>
      </c>
      <c r="D346" s="58" t="n">
        <f aca="false">Flights!$D$14</f>
        <v>46307</v>
      </c>
      <c r="E346" s="57" t="str">
        <f aca="false">Flights!$G$14&amp;"-"&amp;Flights!$H$14</f>
        <v>KUL-PEN</v>
      </c>
      <c r="F346" s="57" t="str">
        <f aca="false">Flights!$K$14</f>
        <v>BC</v>
      </c>
      <c r="G346" s="57" t="s">
        <v>420</v>
      </c>
      <c r="H346" s="57" t="s">
        <v>378</v>
      </c>
      <c r="I346" s="57" t="s">
        <v>447</v>
      </c>
      <c r="J346" s="57" t="s">
        <v>529</v>
      </c>
      <c r="K346" s="67" t="s">
        <v>449</v>
      </c>
      <c r="L346" s="67" t="s">
        <v>947</v>
      </c>
      <c r="M346" s="67" t="s">
        <v>451</v>
      </c>
      <c r="N346" s="67" t="s">
        <v>383</v>
      </c>
      <c r="O346" s="67" t="s">
        <v>503</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60"/>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open",IF(AND(NOT(OR(LEN(AZ346)&lt;15,ISNUMBER(MATCH(AZ346,L_Placeholder,0)))),BK346=0,NOT(OR(LEN(AU346)&lt;2,ISNUMBER(MATCH(AU346,L_Placeholder,0)))),NOT(OR(LEN(AX346)&lt;2,ISNUMBER(MATCH(AX346,L_Placeholder,0)))),TRIM(AE346)&lt;&gt;TRIM(T346)),"N/A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missing",IF(OR(OR(LEN(AU346)&lt;2,ISNUMBER(MATCH(AU346,L_Placeholder,0))),BR346&lt;3),"INVALID – PIC missing or not a named person (a role such as QA / CSM is not a name)",IF(OR(LEN(AV346)&lt;2,ISNUMBER(MATCH(AV346,L_Placeholder,0))),"INVALID – result / assessment missing",IF(OR(OR(LEN(AW346)&lt;3,ISNUMBER(MATCH(AW346,L_Placeholder,0))),SUMPRODUCT(--ISNUMBER(SEARCH(" "&amp;L_EvidencePhrase&amp;" ",BD346)))&gt;0,BI346=1),"INVALID – evidence missing, placeholder or not yet on file",IF(ISNA(MATCH(TRIM(S346),L_EvidenceType,0)),"INVALID – choose the evidence type from the list (column S)",IF(BL346=0,"INVALID – evidence ID must be the record's ID only (e.g. SF-2210, IMG_2231, 1045521), or a link / path for links",IF(OR(OR(LEN(AX346)&lt;2,ISNUMBER(MATCH(AX346,L_Placeholder,0))),BS346&lt;3),"INVALID – verifier missing or not a named person (a role such as QA / CSM is not a name)",IF(OR(AX346=AU346,AND(LEN(AU346)&gt;=4,ISNUMBER(SEARCH(AU346,AX346))),AND(LEN(AX346)&gt;=4,ISNUMBER(SEARCH(AX346,AU346)))),"INVALID – verifier must be a different, named person (not the PIC or a role)",IF(BH346=1,"INVALID – result not yet available (awaiting / TBC)",IF(BV346=1,"INVALID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future",IF(AND(ISNUMBER(BY346),AG346&lt;BY346),IF(H346="Physical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")))/(LEN(L_PendNeg)+1))+SUMPRODUCT((LEN(BC346)-LEN(SUBSTITUTE(BC346," "&amp;L_PendPrep&amp;" "," ")))/(LEN(L_PendPrep)+1)),1,0),1)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")))/(LEN(L_PendNeg)+1))+SUMPRODUCT((LEN(BE346)-LEN(SUBSTITUTE(BE346," "&amp;L_PendPrep&amp;" "," ")))/(LEN(L_PendPrep)+1)),1,0),1)</f>
        <v>0</v>
      </c>
      <c r="BK346" s="61" t="n">
        <f aca="false">IFERROR(IF(SUMPRODUCT((LEN(BF346)-LEN(SUBSTITUTE(BF346," "&amp;L_PendStrict&amp;" "," ")))/(LEN(L_PendStrict)+1))&gt;SUMPRODUCT((LEN(BF346)-LEN(SUBSTITUTE(BF346," "&amp;L_PendNeg&amp;" "," ")))/(LEN(L_PendNeg)+1)),1,0),1)</f>
        <v>0</v>
      </c>
      <c r="BL346" s="61" t="n">
        <f aca="false">IF(ISNA(MATCH(TRIM(S346),L_EvidenceType,0)),0,BZ346)</f>
        <v>0</v>
      </c>
      <c r="BM346" s="61" t="str">
        <f aca="false">SUBSTITUTE(SUBSTITUTE(SUBSTITUTE(SUBSTITUTE(SUBSTITUTE(SUBSTITUTE(SUBSTITUTE(SUBSTITUTE(SUBSTITUTE(LOWER(Z346&amp;""),"1","0"),"2","0"),"3","0"),"4","0"),"5","0"),"6","0"),"7","0"),"8","0"),"9","0")</f>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346,"jan",""),"feb",""),"mar",""),"apr",""),"may",""),"jun",""),"jul",""),"aug",""),"sep",""),"oct",""),"nov",""),"dec",""),"hrs",""),"hr",""),"lt",""),"utc",""),"am",""),"pm",""),"rev",""),"ver",""),"b","a"),"c","a"),"d","a"),"e","a"),"f","a"),"g","a"),"h","a"),"i","a"),"j","a"),"k","a"),"l","a"),"m","a"),"n","a"),"o","a"),"p","a"),"q","a"),"r","a"),"s","a"),"t","a"),"u","a"),"v","a"),"w","a"),"x","a"),"y","a"),"z","a")</f>
        <v/>
      </c>
      <c r="BO346" s="61" t="str">
        <f aca="false">SUBSTITUTE(SUBSTITUTE(SUBSTITUTE(SUBSTITUTE(SUBSTITUTE(SUBSTITUTE(SUBSTITUTE(SUBSTITUTE(SUBSTITUTE(LOWER(W346&amp;""),"1","0"),"2","0"),"3","0"),"4","0"),"5","0"),"6","0"),"7","0"),"8","0"),"9","0")</f>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c>
      <c r="BQ346" s="61" t="n">
        <f aca="false">IFERROR(IF(AND(ISERROR(SEARCH(" mh"," "&amp;LOWER(W346))),ISNA(MATCH(LEFT(TRIM(BP346),255),{"0000a","000a","00a","0000aa","000aa","00.00.0000","00/00/0000","00-00-0000","0000-00-00","00.00.00","00/00/00","00-00-00","0.00.0000","0/00/0000","0-00-0000"},0)),OR(SUMPRODUCT(--ISNUMBER(SEARCH({"a0","a-0","a_0","a/0","a.0","a#0","0a","0-a","0_a","0/a"},BP346)))&gt;0,ISNUMBER(SEARCH("000000",BP346)))),1,0),0)</f>
        <v>0</v>
      </c>
      <c r="BR3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346,"supervisor",""),"inspector",""),"controller",""),"executive",""),"catering",""),"manager",""),"officer",""),"caterer",""),"station",""),"captain",""),"verified",""),"verifier",""),"checked",""),"senior",""),"leader",""),"cabin",""),"staff",""),"crew",""),"team",""),"duty",""),"lead",""),"head",""),"chef",""),"pasb",""),"mcat",""),"magcs",""),"qaqc",""),"ccic",""),"cic",""),"csm",""),"ops",""),"pic",""),"self",""),"qa",""),"qc",""),"by",""),"sr",""))</f>
        <v>0</v>
      </c>
      <c r="BS3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346,"supervisor",""),"inspector",""),"controller",""),"executive",""),"catering",""),"manager",""),"officer",""),"caterer",""),"station",""),"captain",""),"verified",""),"verifier",""),"checked",""),"senior",""),"leader",""),"cabin",""),"staff",""),"crew",""),"team",""),"duty",""),"lead",""),"head",""),"chef",""),"pasb",""),"mcat",""),"magcs",""),"qaqc",""),"ccic",""),"cic",""),"csm",""),"ops",""),"pic",""),"self",""),"qa",""),"qc",""),"by",""),"sr",""))</f>
        <v>0</v>
      </c>
      <c r="BT346" s="61"/>
      <c r="BU346" s="61"/>
      <c r="BV346" s="61" t="n">
        <f aca="false">0</f>
        <v>0</v>
      </c>
      <c r="BW346" s="61"/>
      <c r="BX346" s="61"/>
      <c r="BY346" s="62" t="n">
        <f aca="false">Q346-T12EarlyH/24</f>
        <v>46306.15625</v>
      </c>
      <c r="BZ346" s="61" t="n">
        <f aca="false">IFERROR(IF(IF(TRIM(S346)="Link / file path",AND(LEN(TRIM(Z346))&gt;=5,SUMPRODUCT(--ISNUMBER(SEARCH({"http","www.","\\",":\",".pdf",".jpg",".jpeg",".png",".heic",".xls",".doc",".msg",".eml",".ppt",".txt",".zip"},Z346)))&gt;0),AND(ISERROR(FIND(" ",TRIM(Z346))),NOT(OR(LOWER(TRIM(Z346))=LOWER(Flights!$F$14),AND(LEFT(LOWER(TRIM(Z346)),2)="mh",(LEN(BN346)-LEN(SUBSTITUTE(BN346,"a","")))&lt;=2))),NOT(ISNUMBER(MATCH(LEFT(BN346,255),{"0000a","000a","00a","0000aa","000aa","00.00.0000","00/00/0000","00-00-0000","0000-00-00","00.00.00","00/00/00","00-00-00","0.00.0000","0/00/0000","0-00-0000"},0))),OR(AND((LEN(BN346)-LEN(SUBSTITUTE(BN346,"a","")))&gt;=1,(LEN(BN346)-LEN(SUBSTITUTE(BN346,"0","")))&gt;=2,SUMPRODUCT(--ISNUMBER(SEARCH({"a0","a-0","a_0","a/0","a.0","a#0","0a","0-a","0_a","0/a"},BN346)))&gt;0),AND((LEN(BN346)-LEN(SUBSTITUTE(BN346,"a","")))=0,(LEN(BN346)-LEN(SUBSTITUTE(BN346,"0","")))&gt;=5)))),1,0),0)</f>
        <v>0</v>
      </c>
    </row>
    <row r="347" customFormat="false" ht="39.75" hidden="false" customHeight="true" outlineLevel="0" collapsed="false">
      <c r="A347" s="57" t="s">
        <v>948</v>
      </c>
      <c r="B347" s="57" t="s">
        <v>251</v>
      </c>
      <c r="C347" s="57" t="str">
        <f aca="false">Flights!$F$14</f>
        <v>MH1140</v>
      </c>
      <c r="D347" s="58" t="n">
        <f aca="false">Flights!$D$14</f>
        <v>46307</v>
      </c>
      <c r="E347" s="57" t="str">
        <f aca="false">Flights!$G$14&amp;"-"&amp;Flights!$H$14</f>
        <v>KUL-PEN</v>
      </c>
      <c r="F347" s="57" t="str">
        <f aca="false">Flights!$K$14</f>
        <v>BC</v>
      </c>
      <c r="G347" s="57" t="s">
        <v>459</v>
      </c>
      <c r="H347" s="57" t="s">
        <v>460</v>
      </c>
      <c r="I347" s="57" t="s">
        <v>379</v>
      </c>
      <c r="J347" s="57" t="s">
        <v>461</v>
      </c>
      <c r="K347" s="67" t="s">
        <v>426</v>
      </c>
      <c r="L347" s="67" t="s">
        <v>462</v>
      </c>
      <c r="M347" s="67"/>
      <c r="N347" s="67" t="s">
        <v>383</v>
      </c>
      <c r="O347" s="67" t="s">
        <v>463</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60"/>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open",IF(AND(NOT(OR(LEN(AZ347)&lt;15,ISNUMBER(MATCH(AZ347,L_Placeholder,0)))),BK347=0,NOT(OR(LEN(AU347)&lt;2,ISNUMBER(MATCH(AU347,L_Placeholder,0)))),NOT(OR(LEN(AX347)&lt;2,ISNUMBER(MATCH(AX347,L_Placeholder,0)))),TRIM(AE347)&lt;&gt;TRIM(T347)),"N/A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missing",IF(OR(OR(LEN(AU347)&lt;2,ISNUMBER(MATCH(AU347,L_Placeholder,0))),BR347&lt;3),"INVALID – PIC missing or not a named person (a role such as QA / CSM is not a name)",IF(OR(LEN(AV347)&lt;2,ISNUMBER(MATCH(AV347,L_Placeholder,0))),"INVALID – result / assessment missing",IF(OR(OR(LEN(AW347)&lt;3,ISNUMBER(MATCH(AW347,L_Placeholder,0))),SUMPRODUCT(--ISNUMBER(SEARCH(" "&amp;L_EvidencePhrase&amp;" ",BD347)))&gt;0,BI347=1),"INVALID – evidence missing, placeholder or not yet on file",IF(ISNA(MATCH(TRIM(S347),L_EvidenceType,0)),"INVALID – choose the evidence type from the list (column S)",IF(BL347=0,"INVALID – evidence ID must be the record's ID only (e.g. SF-2210, IMG_2231, 1045521), or a link / path for links",IF(OR(OR(LEN(AX347)&lt;2,ISNUMBER(MATCH(AX347,L_Placeholder,0))),BS347&lt;3),"INVALID – verifier missing or not a named person (a role such as QA / CSM is not a name)",IF(OR(AX347=AU347,AND(LEN(AU347)&gt;=4,ISNUMBER(SEARCH(AU347,AX347))),AND(LEN(AX347)&gt;=4,ISNUMBER(SEARCH(AX347,AU347)))),"INVALID – verifier must be a different, named person (not the PIC or a role)",IF(BH347=1,"INVALID – result not yet available (awaiting / TBC)",IF(BV347=1,"INVALID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future",IF(AND(ISNUMBER(BY347),AG347&lt;BY347),IF(H347="Physical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IF(ISNA(MATCH(TRIM(S347),L_EvidenceType,0)),0,BZ347)</f>
        <v>0</v>
      </c>
      <c r="BM347" s="61" t="str">
        <f aca="false">SUBSTITUTE(SUBSTITUTE(SUBSTITUTE(SUBSTITUTE(SUBSTITUTE(SUBSTITUTE(SUBSTITUTE(SUBSTITUTE(SUBSTITUTE(LOWER(Z347&amp;""),"1","0"),"2","0"),"3","0"),"4","0"),"5","0"),"6","0"),"7","0"),"8","0"),"9","0")</f>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347,"jan",""),"feb",""),"mar",""),"apr",""),"may",""),"jun",""),"jul",""),"aug",""),"sep",""),"oct",""),"nov",""),"dec",""),"hrs",""),"hr",""),"lt",""),"utc",""),"am",""),"pm",""),"rev",""),"ver",""),"b","a"),"c","a"),"d","a"),"e","a"),"f","a"),"g","a"),"h","a"),"i","a"),"j","a"),"k","a"),"l","a"),"m","a"),"n","a"),"o","a"),"p","a"),"q","a"),"r","a"),"s","a"),"t","a"),"u","a"),"v","a"),"w","a"),"x","a"),"y","a"),"z","a")</f>
        <v/>
      </c>
      <c r="BO347" s="61" t="str">
        <f aca="false">SUBSTITUTE(SUBSTITUTE(SUBSTITUTE(SUBSTITUTE(SUBSTITUTE(SUBSTITUTE(SUBSTITUTE(SUBSTITUTE(SUBSTITUTE(LOWER(W347&amp;""),"1","0"),"2","0"),"3","0"),"4","0"),"5","0"),"6","0"),"7","0"),"8","0"),"9","0")</f>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c>
      <c r="BQ347" s="61" t="n">
        <f aca="false">IFERROR(IF(AND(ISERROR(SEARCH(" mh"," "&amp;LOWER(W347))),ISNA(MATCH(LEFT(TRIM(BP347),255),{"0000a","000a","00a","0000aa","000aa","00.00.0000","00/00/0000","00-00-0000","0000-00-00","00.00.00","00/00/00","00-00-00","0.00.0000","0/00/0000","0-00-0000"},0)),OR(SUMPRODUCT(--ISNUMBER(SEARCH({"a0","a-0","a_0","a/0","a.0","a#0","0a","0-a","0_a","0/a"},BP347)))&gt;0,ISNUMBER(SEARCH("000000",BP347)))),1,0),0)</f>
        <v>0</v>
      </c>
      <c r="BR3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347,"supervisor",""),"inspector",""),"controller",""),"executive",""),"catering",""),"manager",""),"officer",""),"caterer",""),"station",""),"captain",""),"verified",""),"verifier",""),"checked",""),"senior",""),"leader",""),"cabin",""),"staff",""),"crew",""),"team",""),"duty",""),"lead",""),"head",""),"chef",""),"pasb",""),"mcat",""),"magcs",""),"qaqc",""),"ccic",""),"cic",""),"csm",""),"ops",""),"pic",""),"self",""),"qa",""),"qc",""),"by",""),"sr",""))</f>
        <v>0</v>
      </c>
      <c r="BS3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347,"supervisor",""),"inspector",""),"controller",""),"executive",""),"catering",""),"manager",""),"officer",""),"caterer",""),"station",""),"captain",""),"verified",""),"verifier",""),"checked",""),"senior",""),"leader",""),"cabin",""),"staff",""),"crew",""),"team",""),"duty",""),"lead",""),"head",""),"chef",""),"pasb",""),"mcat",""),"magcs",""),"qaqc",""),"ccic",""),"cic",""),"csm",""),"ops",""),"pic",""),"self",""),"qa",""),"qc",""),"by",""),"sr",""))</f>
        <v>0</v>
      </c>
      <c r="BT347" s="61"/>
      <c r="BU347" s="61"/>
      <c r="BV347" s="61" t="n">
        <f aca="false">IFERROR(IF(OR(SUMPRODUCT((LEN(BC347)-LEN(SUBSTITUTE(BC347," "&amp;L_NotLoaded&amp;" "," ")))/(LEN(L_NotLoaded)+1))&gt;SUMPRODUCT((LEN(BC347)-LEN(SUBSTITUTE(BC347," "&amp;L_NotLoadedNeg&amp;" "," ")))/(LEN(L_NotLoadedNeg)+1)),SUMPRODUCT((LEN(BD347)-LEN(SUBSTITUTE(BD347," "&amp;L_NotLoaded&amp;" "," ")))/(LEN(L_NotLoaded)+1))&gt;SUMPRODUCT((LEN(BD347)-LEN(SUBSTITUTE(BD347," "&amp;L_NotLoadedNeg&amp;" "," ")))/(LEN(L_NotLoadedNeg)+1))),1,0),0)</f>
        <v>0</v>
      </c>
      <c r="BW347" s="61"/>
      <c r="BX347" s="61"/>
      <c r="BY347" s="62" t="n">
        <f aca="false">IF(ISNUMBER(Flights!$AZ$14),MAX(Q347-UpliftWindowH/24,Flights!$AZ$14),Q347-UpliftWindowH/24)</f>
        <v>46306.90625</v>
      </c>
      <c r="BZ347" s="61" t="n">
        <f aca="false">IFERROR(IF(IF(TRIM(S347)="Link / file path",AND(LEN(TRIM(Z347))&gt;=5,SUMPRODUCT(--ISNUMBER(SEARCH({"http","www.","\\",":\",".pdf",".jpg",".jpeg",".png",".heic",".xls",".doc",".msg",".eml",".ppt",".txt",".zip"},Z347)))&gt;0),AND(ISERROR(FIND(" ",TRIM(Z347))),NOT(OR(LOWER(TRIM(Z347))=LOWER(Flights!$F$14),AND(LEFT(LOWER(TRIM(Z347)),2)="mh",(LEN(BN347)-LEN(SUBSTITUTE(BN347,"a","")))&lt;=2))),NOT(ISNUMBER(MATCH(LEFT(BN347,255),{"0000a","000a","00a","0000aa","000aa","00.00.0000","00/00/0000","00-00-0000","0000-00-00","00.00.00","00/00/00","00-00-00","0.00.0000","0/00/0000","0-00-0000"},0))),OR(AND((LEN(BN347)-LEN(SUBSTITUTE(BN347,"a","")))&gt;=1,(LEN(BN347)-LEN(SUBSTITUTE(BN347,"0","")))&gt;=2,SUMPRODUCT(--ISNUMBER(SEARCH({"a0","a-0","a_0","a/0","a.0","a#0","0a","0-a","0_a","0/a"},BN347)))&gt;0),AND((LEN(BN347)-LEN(SUBSTITUTE(BN347,"a","")))=0,(LEN(BN347)-LEN(SUBSTITUTE(BN347,"0","")))&gt;=5)))),1,0),0)</f>
        <v>0</v>
      </c>
    </row>
    <row r="348" customFormat="false" ht="39.75" hidden="false" customHeight="true" outlineLevel="0" collapsed="false">
      <c r="A348" s="57" t="s">
        <v>949</v>
      </c>
      <c r="B348" s="57" t="s">
        <v>251</v>
      </c>
      <c r="C348" s="57" t="str">
        <f aca="false">Flights!$F$14</f>
        <v>MH1140</v>
      </c>
      <c r="D348" s="58" t="n">
        <f aca="false">Flights!$D$14</f>
        <v>46307</v>
      </c>
      <c r="E348" s="57" t="str">
        <f aca="false">Flights!$G$14&amp;"-"&amp;Flights!$H$14</f>
        <v>KUL-PEN</v>
      </c>
      <c r="F348" s="57" t="str">
        <f aca="false">Flights!$K$14</f>
        <v>BC</v>
      </c>
      <c r="G348" s="57" t="s">
        <v>459</v>
      </c>
      <c r="H348" s="57" t="s">
        <v>460</v>
      </c>
      <c r="I348" s="57" t="s">
        <v>428</v>
      </c>
      <c r="J348" s="57" t="s">
        <v>465</v>
      </c>
      <c r="K348" s="67" t="s">
        <v>426</v>
      </c>
      <c r="L348" s="67" t="s">
        <v>462</v>
      </c>
      <c r="M348" s="67"/>
      <c r="N348" s="67" t="s">
        <v>383</v>
      </c>
      <c r="O348" s="67" t="s">
        <v>463</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60"/>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open",IF(AND(NOT(OR(LEN(AZ348)&lt;15,ISNUMBER(MATCH(AZ348,L_Placeholder,0)))),BK348=0,NOT(OR(LEN(AU348)&lt;2,ISNUMBER(MATCH(AU348,L_Placeholder,0)))),NOT(OR(LEN(AX348)&lt;2,ISNUMBER(MATCH(AX348,L_Placeholder,0)))),TRIM(AE348)&lt;&gt;TRIM(T348)),"N/A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missing",IF(OR(OR(LEN(AU348)&lt;2,ISNUMBER(MATCH(AU348,L_Placeholder,0))),BR348&lt;3),"INVALID – PIC missing or not a named person (a role such as QA / CSM is not a name)",IF(OR(LEN(AV348)&lt;2,ISNUMBER(MATCH(AV348,L_Placeholder,0))),"INVALID – result / assessment missing",IF(OR(OR(LEN(AW348)&lt;3,ISNUMBER(MATCH(AW348,L_Placeholder,0))),SUMPRODUCT(--ISNUMBER(SEARCH(" "&amp;L_EvidencePhrase&amp;" ",BD348)))&gt;0,BI348=1),"INVALID – evidence missing, placeholder or not yet on file",IF(ISNA(MATCH(TRIM(S348),L_EvidenceType,0)),"INVALID – choose the evidence type from the list (column S)",IF(BL348=0,"INVALID – evidence ID must be the record's ID only (e.g. SF-2210, IMG_2231, 1045521), or a link / path for links",IF(OR(OR(LEN(AX348)&lt;2,ISNUMBER(MATCH(AX348,L_Placeholder,0))),BS348&lt;3),"INVALID – verifier missing or not a named person (a role such as QA / CSM is not a name)",IF(OR(AX348=AU348,AND(LEN(AU348)&gt;=4,ISNUMBER(SEARCH(AU348,AX348))),AND(LEN(AX348)&gt;=4,ISNUMBER(SEARCH(AX348,AU348)))),"INVALID – verifier must be a different, named person (not the PIC or a role)",IF(BH348=1,"INVALID – result not yet available (awaiting / TBC)",IF(BV348=1,"INVALID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future",IF(AND(ISNUMBER(BY348),AG348&lt;BY348),IF(H348="Physical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IF(ISNA(MATCH(TRIM(S348),L_EvidenceType,0)),0,BZ348)</f>
        <v>0</v>
      </c>
      <c r="BM348" s="61" t="str">
        <f aca="false">SUBSTITUTE(SUBSTITUTE(SUBSTITUTE(SUBSTITUTE(SUBSTITUTE(SUBSTITUTE(SUBSTITUTE(SUBSTITUTE(SUBSTITUTE(LOWER(Z348&amp;""),"1","0"),"2","0"),"3","0"),"4","0"),"5","0"),"6","0"),"7","0"),"8","0"),"9","0")</f>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348,"jan",""),"feb",""),"mar",""),"apr",""),"may",""),"jun",""),"jul",""),"aug",""),"sep",""),"oct",""),"nov",""),"dec",""),"hrs",""),"hr",""),"lt",""),"utc",""),"am",""),"pm",""),"rev",""),"ver",""),"b","a"),"c","a"),"d","a"),"e","a"),"f","a"),"g","a"),"h","a"),"i","a"),"j","a"),"k","a"),"l","a"),"m","a"),"n","a"),"o","a"),"p","a"),"q","a"),"r","a"),"s","a"),"t","a"),"u","a"),"v","a"),"w","a"),"x","a"),"y","a"),"z","a")</f>
        <v/>
      </c>
      <c r="BO348" s="61" t="str">
        <f aca="false">SUBSTITUTE(SUBSTITUTE(SUBSTITUTE(SUBSTITUTE(SUBSTITUTE(SUBSTITUTE(SUBSTITUTE(SUBSTITUTE(SUBSTITUTE(LOWER(W348&amp;""),"1","0"),"2","0"),"3","0"),"4","0"),"5","0"),"6","0"),"7","0"),"8","0"),"9","0")</f>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c>
      <c r="BQ348" s="61" t="n">
        <f aca="false">IFERROR(IF(AND(ISERROR(SEARCH(" mh"," "&amp;LOWER(W348))),ISNA(MATCH(LEFT(TRIM(BP348),255),{"0000a","000a","00a","0000aa","000aa","00.00.0000","00/00/0000","00-00-0000","0000-00-00","00.00.00","00/00/00","00-00-00","0.00.0000","0/00/0000","0-00-0000"},0)),OR(SUMPRODUCT(--ISNUMBER(SEARCH({"a0","a-0","a_0","a/0","a.0","a#0","0a","0-a","0_a","0/a"},BP348)))&gt;0,ISNUMBER(SEARCH("000000",BP348)))),1,0),0)</f>
        <v>0</v>
      </c>
      <c r="BR3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348,"supervisor",""),"inspector",""),"controller",""),"executive",""),"catering",""),"manager",""),"officer",""),"caterer",""),"station",""),"captain",""),"verified",""),"verifier",""),"checked",""),"senior",""),"leader",""),"cabin",""),"staff",""),"crew",""),"team",""),"duty",""),"lead",""),"head",""),"chef",""),"pasb",""),"mcat",""),"magcs",""),"qaqc",""),"ccic",""),"cic",""),"csm",""),"ops",""),"pic",""),"self",""),"qa",""),"qc",""),"by",""),"sr",""))</f>
        <v>0</v>
      </c>
      <c r="BS3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348,"supervisor",""),"inspector",""),"controller",""),"executive",""),"catering",""),"manager",""),"officer",""),"caterer",""),"station",""),"captain",""),"verified",""),"verifier",""),"checked",""),"senior",""),"leader",""),"cabin",""),"staff",""),"crew",""),"team",""),"duty",""),"lead",""),"head",""),"chef",""),"pasb",""),"mcat",""),"magcs",""),"qaqc",""),"ccic",""),"cic",""),"csm",""),"ops",""),"pic",""),"self",""),"qa",""),"qc",""),"by",""),"sr",""))</f>
        <v>0</v>
      </c>
      <c r="BT348" s="61"/>
      <c r="BU348" s="61"/>
      <c r="BV348" s="61" t="n">
        <f aca="false">IFERROR(IF(OR(SUMPRODUCT((LEN(BC348)-LEN(SUBSTITUTE(BC348," "&amp;L_NotLoaded&amp;" "," ")))/(LEN(L_NotLoaded)+1))&gt;SUMPRODUCT((LEN(BC348)-LEN(SUBSTITUTE(BC348," "&amp;L_NotLoadedNeg&amp;" "," ")))/(LEN(L_NotLoadedNeg)+1)),SUMPRODUCT((LEN(BD348)-LEN(SUBSTITUTE(BD348," "&amp;L_NotLoaded&amp;" "," ")))/(LEN(L_NotLoaded)+1))&gt;SUMPRODUCT((LEN(BD348)-LEN(SUBSTITUTE(BD348," "&amp;L_NotLoadedNeg&amp;" "," ")))/(LEN(L_NotLoadedNeg)+1))),1,0),0)</f>
        <v>0</v>
      </c>
      <c r="BW348" s="61"/>
      <c r="BX348" s="61"/>
      <c r="BY348" s="62" t="n">
        <f aca="false">IF(ISNUMBER(Flights!$AZ$14),MAX(Q348-UpliftWindowH/24,Flights!$AZ$14),Q348-UpliftWindowH/24)</f>
        <v>46306.90625</v>
      </c>
      <c r="BZ348" s="61" t="n">
        <f aca="false">IFERROR(IF(IF(TRIM(S348)="Link / file path",AND(LEN(TRIM(Z348))&gt;=5,SUMPRODUCT(--ISNUMBER(SEARCH({"http","www.","\\",":\",".pdf",".jpg",".jpeg",".png",".heic",".xls",".doc",".msg",".eml",".ppt",".txt",".zip"},Z348)))&gt;0),AND(ISERROR(FIND(" ",TRIM(Z348))),NOT(OR(LOWER(TRIM(Z348))=LOWER(Flights!$F$14),AND(LEFT(LOWER(TRIM(Z348)),2)="mh",(LEN(BN348)-LEN(SUBSTITUTE(BN348,"a","")))&lt;=2))),NOT(ISNUMBER(MATCH(LEFT(BN348,255),{"0000a","000a","00a","0000aa","000aa","00.00.0000","00/00/0000","00-00-0000","0000-00-00","00.00.00","00/00/00","00-00-00","0.00.0000","0/00/0000","0-00-0000"},0))),OR(AND((LEN(BN348)-LEN(SUBSTITUTE(BN348,"a","")))&gt;=1,(LEN(BN348)-LEN(SUBSTITUTE(BN348,"0","")))&gt;=2,SUMPRODUCT(--ISNUMBER(SEARCH({"a0","a-0","a_0","a/0","a.0","a#0","0a","0-a","0_a","0/a"},BN348)))&gt;0),AND((LEN(BN348)-LEN(SUBSTITUTE(BN348,"a","")))=0,(LEN(BN348)-LEN(SUBSTITUTE(BN348,"0","")))&gt;=5)))),1,0),0)</f>
        <v>0</v>
      </c>
    </row>
    <row r="349" customFormat="false" ht="41.25" hidden="false" customHeight="true" outlineLevel="0" collapsed="false">
      <c r="A349" s="57" t="s">
        <v>950</v>
      </c>
      <c r="B349" s="57" t="s">
        <v>251</v>
      </c>
      <c r="C349" s="57" t="str">
        <f aca="false">Flights!$F$14</f>
        <v>MH1140</v>
      </c>
      <c r="D349" s="58" t="n">
        <f aca="false">Flights!$D$14</f>
        <v>46307</v>
      </c>
      <c r="E349" s="57" t="str">
        <f aca="false">Flights!$G$14&amp;"-"&amp;Flights!$H$14</f>
        <v>KUL-PEN</v>
      </c>
      <c r="F349" s="57" t="str">
        <f aca="false">Flights!$K$14</f>
        <v>BC</v>
      </c>
      <c r="G349" s="57" t="s">
        <v>459</v>
      </c>
      <c r="H349" s="57" t="s">
        <v>460</v>
      </c>
      <c r="I349" s="57" t="s">
        <v>440</v>
      </c>
      <c r="J349" s="57" t="s">
        <v>534</v>
      </c>
      <c r="K349" s="67" t="s">
        <v>495</v>
      </c>
      <c r="L349" s="67" t="s">
        <v>933</v>
      </c>
      <c r="M349" s="67" t="s">
        <v>451</v>
      </c>
      <c r="N349" s="67" t="s">
        <v>383</v>
      </c>
      <c r="O349" s="67" t="s">
        <v>535</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60"/>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open",IF(AND(NOT(OR(LEN(AZ349)&lt;15,ISNUMBER(MATCH(AZ349,L_Placeholder,0)))),BK349=0,NOT(OR(LEN(AU349)&lt;2,ISNUMBER(MATCH(AU349,L_Placeholder,0)))),NOT(OR(LEN(AX349)&lt;2,ISNUMBER(MATCH(AX349,L_Placeholder,0)))),TRIM(AE349)&lt;&gt;TRIM(T349)),"N/A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missing",IF(OR(OR(LEN(AU349)&lt;2,ISNUMBER(MATCH(AU349,L_Placeholder,0))),BR349&lt;3),"INVALID – PIC missing or not a named person (a role such as QA / CSM is not a name)",IF(OR(LEN(AV349)&lt;2,ISNUMBER(MATCH(AV349,L_Placeholder,0))),"INVALID – result / assessment missing",IF(OR(OR(LEN(AW349)&lt;3,ISNUMBER(MATCH(AW349,L_Placeholder,0))),SUMPRODUCT(--ISNUMBER(SEARCH(" "&amp;L_EvidencePhrase&amp;" ",BD349)))&gt;0,BI349=1),"INVALID – evidence missing, placeholder or not yet on file",IF(ISNA(MATCH(TRIM(S349),L_EvidenceType,0)),"INVALID – choose the evidence type from the list (column S)",IF(BL349=0,"INVALID – evidence ID must be the record's ID only (e.g. SF-2210, IMG_2231, 1045521), or a link / path for links",IF(OR(OR(LEN(AX349)&lt;2,ISNUMBER(MATCH(AX349,L_Placeholder,0))),BS349&lt;3),"INVALID – verifier missing or not a named person (a role such as QA / CSM is not a name)",IF(OR(AX349=AU349,AND(LEN(AU349)&gt;=4,ISNUMBER(SEARCH(AU349,AX349))),AND(LEN(AX349)&gt;=4,ISNUMBER(SEARCH(AX349,AU349)))),"INVALID – verifier must be a different, named person (not the PIC or a role)",IF(BH349=1,"INVALID – result not yet available (awaiting / TBC)",IF(BV349=1,"INVALID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future",IF(AND(ISNUMBER(BY349),AG349&lt;BY349),IF(H349="Physical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IF(ISNA(MATCH(TRIM(S349),L_EvidenceType,0)),0,BZ349)</f>
        <v>0</v>
      </c>
      <c r="BM349" s="61" t="str">
        <f aca="false">SUBSTITUTE(SUBSTITUTE(SUBSTITUTE(SUBSTITUTE(SUBSTITUTE(SUBSTITUTE(SUBSTITUTE(SUBSTITUTE(SUBSTITUTE(LOWER(Z349&amp;""),"1","0"),"2","0"),"3","0"),"4","0"),"5","0"),"6","0"),"7","0"),"8","0"),"9","0")</f>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349,"jan",""),"feb",""),"mar",""),"apr",""),"may",""),"jun",""),"jul",""),"aug",""),"sep",""),"oct",""),"nov",""),"dec",""),"hrs",""),"hr",""),"lt",""),"utc",""),"am",""),"pm",""),"rev",""),"ver",""),"b","a"),"c","a"),"d","a"),"e","a"),"f","a"),"g","a"),"h","a"),"i","a"),"j","a"),"k","a"),"l","a"),"m","a"),"n","a"),"o","a"),"p","a"),"q","a"),"r","a"),"s","a"),"t","a"),"u","a"),"v","a"),"w","a"),"x","a"),"y","a"),"z","a")</f>
        <v/>
      </c>
      <c r="BO349" s="61" t="str">
        <f aca="false">SUBSTITUTE(SUBSTITUTE(SUBSTITUTE(SUBSTITUTE(SUBSTITUTE(SUBSTITUTE(SUBSTITUTE(SUBSTITUTE(SUBSTITUTE(LOWER(W349&amp;""),"1","0"),"2","0"),"3","0"),"4","0"),"5","0"),"6","0"),"7","0"),"8","0"),"9","0")</f>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c>
      <c r="BQ349" s="61" t="n">
        <f aca="false">IFERROR(IF(AND(ISERROR(SEARCH(" mh"," "&amp;LOWER(W349))),ISNA(MATCH(LEFT(TRIM(BP349),255),{"0000a","000a","00a","0000aa","000aa","00.00.0000","00/00/0000","00-00-0000","0000-00-00","00.00.00","00/00/00","00-00-00","0.00.0000","0/00/0000","0-00-0000"},0)),OR(SUMPRODUCT(--ISNUMBER(SEARCH({"a0","a-0","a_0","a/0","a.0","a#0","0a","0-a","0_a","0/a"},BP349)))&gt;0,ISNUMBER(SEARCH("000000",BP349)))),1,0),0)</f>
        <v>0</v>
      </c>
      <c r="BR3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349,"supervisor",""),"inspector",""),"controller",""),"executive",""),"catering",""),"manager",""),"officer",""),"caterer",""),"station",""),"captain",""),"verified",""),"verifier",""),"checked",""),"senior",""),"leader",""),"cabin",""),"staff",""),"crew",""),"team",""),"duty",""),"lead",""),"head",""),"chef",""),"pasb",""),"mcat",""),"magcs",""),"qaqc",""),"ccic",""),"cic",""),"csm",""),"ops",""),"pic",""),"self",""),"qa",""),"qc",""),"by",""),"sr",""))</f>
        <v>0</v>
      </c>
      <c r="BS3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349,"supervisor",""),"inspector",""),"controller",""),"executive",""),"catering",""),"manager",""),"officer",""),"caterer",""),"station",""),"captain",""),"verified",""),"verifier",""),"checked",""),"senior",""),"leader",""),"cabin",""),"staff",""),"crew",""),"team",""),"duty",""),"lead",""),"head",""),"chef",""),"pasb",""),"mcat",""),"magcs",""),"qaqc",""),"ccic",""),"cic",""),"csm",""),"ops",""),"pic",""),"self",""),"qa",""),"qc",""),"by",""),"sr",""))</f>
        <v>0</v>
      </c>
      <c r="BT349" s="61"/>
      <c r="BU349" s="61"/>
      <c r="BV349" s="61" t="n">
        <f aca="false">IFERROR(IF(OR(SUMPRODUCT((LEN(BC349)-LEN(SUBSTITUTE(BC349," "&amp;L_NotLoaded&amp;" "," ")))/(LEN(L_NotLoaded)+1))&gt;SUMPRODUCT((LEN(BC349)-LEN(SUBSTITUTE(BC349," "&amp;L_NotLoadedNeg&amp;" "," ")))/(LEN(L_NotLoadedNeg)+1)),SUMPRODUCT((LEN(BD349)-LEN(SUBSTITUTE(BD349," "&amp;L_NotLoaded&amp;" "," ")))/(LEN(L_NotLoaded)+1))&gt;SUMPRODUCT((LEN(BD349)-LEN(SUBSTITUTE(BD349," "&amp;L_NotLoadedNeg&amp;" "," ")))/(LEN(L_NotLoadedNeg)+1))),1,0),0)</f>
        <v>0</v>
      </c>
      <c r="BW349" s="61"/>
      <c r="BX349" s="61"/>
      <c r="BY349" s="62" t="n">
        <f aca="false">IF(ISNUMBER(Flights!$AZ$14),MAX(Q349-UpliftWindowH/24,Flights!$AZ$14),Q349-UpliftWindowH/24)</f>
        <v>46306.90625</v>
      </c>
      <c r="BZ349" s="61" t="n">
        <f aca="false">IFERROR(IF(IF(TRIM(S349)="Link / file path",AND(LEN(TRIM(Z349))&gt;=5,SUMPRODUCT(--ISNUMBER(SEARCH({"http","www.","\\",":\",".pdf",".jpg",".jpeg",".png",".heic",".xls",".doc",".msg",".eml",".ppt",".txt",".zip"},Z349)))&gt;0),AND(ISERROR(FIND(" ",TRIM(Z349))),NOT(OR(LOWER(TRIM(Z349))=LOWER(Flights!$F$14),AND(LEFT(LOWER(TRIM(Z349)),2)="mh",(LEN(BN349)-LEN(SUBSTITUTE(BN349,"a","")))&lt;=2))),NOT(ISNUMBER(MATCH(LEFT(BN349,255),{"0000a","000a","00a","0000aa","000aa","00.00.0000","00/00/0000","00-00-0000","0000-00-00","00.00.00","00/00/00","00-00-00","0.00.0000","0/00/0000","0-00-0000"},0))),OR(AND((LEN(BN349)-LEN(SUBSTITUTE(BN349,"a","")))&gt;=1,(LEN(BN349)-LEN(SUBSTITUTE(BN349,"0","")))&gt;=2,SUMPRODUCT(--ISNUMBER(SEARCH({"a0","a-0","a_0","a/0","a.0","a#0","0a","0-a","0_a","0/a"},BN349)))&gt;0),AND((LEN(BN349)-LEN(SUBSTITUTE(BN349,"a","")))=0,(LEN(BN349)-LEN(SUBSTITUTE(BN349,"0","")))&gt;=5)))),1,0),0)</f>
        <v>0</v>
      </c>
    </row>
    <row r="350" customFormat="false" ht="39.75" hidden="false" customHeight="true" outlineLevel="0" collapsed="false">
      <c r="A350" s="57" t="s">
        <v>951</v>
      </c>
      <c r="B350" s="57" t="s">
        <v>251</v>
      </c>
      <c r="C350" s="57" t="str">
        <f aca="false">Flights!$F$14</f>
        <v>MH1140</v>
      </c>
      <c r="D350" s="58" t="n">
        <f aca="false">Flights!$D$14</f>
        <v>46307</v>
      </c>
      <c r="E350" s="57" t="str">
        <f aca="false">Flights!$G$14&amp;"-"&amp;Flights!$H$14</f>
        <v>KUL-PEN</v>
      </c>
      <c r="F350" s="57" t="str">
        <f aca="false">Flights!$K$14</f>
        <v>BC</v>
      </c>
      <c r="G350" s="57" t="s">
        <v>459</v>
      </c>
      <c r="H350" s="57" t="s">
        <v>460</v>
      </c>
      <c r="I350" s="57" t="s">
        <v>499</v>
      </c>
      <c r="J350" s="57" t="s">
        <v>537</v>
      </c>
      <c r="K350" s="67" t="s">
        <v>501</v>
      </c>
      <c r="L350" s="67" t="s">
        <v>935</v>
      </c>
      <c r="M350" s="67" t="s">
        <v>451</v>
      </c>
      <c r="N350" s="67" t="s">
        <v>383</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60"/>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open",IF(AND(NOT(OR(LEN(AZ350)&lt;15,ISNUMBER(MATCH(AZ350,L_Placeholder,0)))),BK350=0,NOT(OR(LEN(AU350)&lt;2,ISNUMBER(MATCH(AU350,L_Placeholder,0)))),NOT(OR(LEN(AX350)&lt;2,ISNUMBER(MATCH(AX350,L_Placeholder,0)))),TRIM(AE350)&lt;&gt;TRIM(T350)),"N/A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missing",IF(OR(OR(LEN(AU350)&lt;2,ISNUMBER(MATCH(AU350,L_Placeholder,0))),BR350&lt;3),"INVALID – PIC missing or not a named person (a role such as QA / CSM is not a name)",IF(OR(LEN(AV350)&lt;2,ISNUMBER(MATCH(AV350,L_Placeholder,0))),"INVALID – result / assessment missing",IF(OR(OR(LEN(AW350)&lt;3,ISNUMBER(MATCH(AW350,L_Placeholder,0))),SUMPRODUCT(--ISNUMBER(SEARCH(" "&amp;L_EvidencePhrase&amp;" ",BD350)))&gt;0,BI350=1),"INVALID – evidence missing, placeholder or not yet on file",IF(ISNA(MATCH(TRIM(S350),L_EvidenceType,0)),"INVALID – choose the evidence type from the list (column S)",IF(BL350=0,"INVALID – evidence ID must be the record's ID only (e.g. SF-2210, IMG_2231, 1045521), or a link / path for links",IF(OR(OR(LEN(AX350)&lt;2,ISNUMBER(MATCH(AX350,L_Placeholder,0))),BS350&lt;3),"INVALID – verifier missing or not a named person (a role such as QA / CSM is not a name)",IF(OR(AX350=AU350,AND(LEN(AU350)&gt;=4,ISNUMBER(SEARCH(AU350,AX350))),AND(LEN(AX350)&gt;=4,ISNUMBER(SEARCH(AX350,AU350)))),"INVALID – verifier must be a different, named person (not the PIC or a role)",IF(BH350=1,"INVALID – result not yet available (awaiting / TBC)",IF(BV350=1,"INVALID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future",IF(AND(ISNUMBER(BY350),AG350&lt;BY350),IF(H350="Physical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IF(ISNA(MATCH(TRIM(S350),L_EvidenceType,0)),0,BZ350)</f>
        <v>0</v>
      </c>
      <c r="BM350" s="61" t="str">
        <f aca="false">SUBSTITUTE(SUBSTITUTE(SUBSTITUTE(SUBSTITUTE(SUBSTITUTE(SUBSTITUTE(SUBSTITUTE(SUBSTITUTE(SUBSTITUTE(LOWER(Z350&amp;""),"1","0"),"2","0"),"3","0"),"4","0"),"5","0"),"6","0"),"7","0"),"8","0"),"9","0")</f>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350,"jan",""),"feb",""),"mar",""),"apr",""),"may",""),"jun",""),"jul",""),"aug",""),"sep",""),"oct",""),"nov",""),"dec",""),"hrs",""),"hr",""),"lt",""),"utc",""),"am",""),"pm",""),"rev",""),"ver",""),"b","a"),"c","a"),"d","a"),"e","a"),"f","a"),"g","a"),"h","a"),"i","a"),"j","a"),"k","a"),"l","a"),"m","a"),"n","a"),"o","a"),"p","a"),"q","a"),"r","a"),"s","a"),"t","a"),"u","a"),"v","a"),"w","a"),"x","a"),"y","a"),"z","a")</f>
        <v/>
      </c>
      <c r="BO350" s="61" t="str">
        <f aca="false">SUBSTITUTE(SUBSTITUTE(SUBSTITUTE(SUBSTITUTE(SUBSTITUTE(SUBSTITUTE(SUBSTITUTE(SUBSTITUTE(SUBSTITUTE(LOWER(W350&amp;""),"1","0"),"2","0"),"3","0"),"4","0"),"5","0"),"6","0"),"7","0"),"8","0"),"9","0")</f>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c>
      <c r="BQ350" s="61" t="n">
        <f aca="false">IFERROR(IF(AND(ISERROR(SEARCH(" mh"," "&amp;LOWER(W350))),ISNA(MATCH(LEFT(TRIM(BP350),255),{"0000a","000a","00a","0000aa","000aa","00.00.0000","00/00/0000","00-00-0000","0000-00-00","00.00.00","00/00/00","00-00-00","0.00.0000","0/00/0000","0-00-0000"},0)),OR(SUMPRODUCT(--ISNUMBER(SEARCH({"a0","a-0","a_0","a/0","a.0","a#0","0a","0-a","0_a","0/a"},BP350)))&gt;0,ISNUMBER(SEARCH("000000",BP350)))),1,0),0)</f>
        <v>0</v>
      </c>
      <c r="BR3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350,"supervisor",""),"inspector",""),"controller",""),"executive",""),"catering",""),"manager",""),"officer",""),"caterer",""),"station",""),"captain",""),"verified",""),"verifier",""),"checked",""),"senior",""),"leader",""),"cabin",""),"staff",""),"crew",""),"team",""),"duty",""),"lead",""),"head",""),"chef",""),"pasb",""),"mcat",""),"magcs",""),"qaqc",""),"ccic",""),"cic",""),"csm",""),"ops",""),"pic",""),"self",""),"qa",""),"qc",""),"by",""),"sr",""))</f>
        <v>0</v>
      </c>
      <c r="BS3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350,"supervisor",""),"inspector",""),"controller",""),"executive",""),"catering",""),"manager",""),"officer",""),"caterer",""),"station",""),"captain",""),"verified",""),"verifier",""),"checked",""),"senior",""),"leader",""),"cabin",""),"staff",""),"crew",""),"team",""),"duty",""),"lead",""),"head",""),"chef",""),"pasb",""),"mcat",""),"magcs",""),"qaqc",""),"ccic",""),"cic",""),"csm",""),"ops",""),"pic",""),"self",""),"qa",""),"qc",""),"by",""),"sr",""))</f>
        <v>0</v>
      </c>
      <c r="BT350" s="61"/>
      <c r="BU350" s="61"/>
      <c r="BV350" s="61" t="n">
        <f aca="false">IFERROR(IF(OR(SUMPRODUCT((LEN(BC350)-LEN(SUBSTITUTE(BC350," "&amp;L_NotLoaded&amp;" "," ")))/(LEN(L_NotLoaded)+1))&gt;SUMPRODUCT((LEN(BC350)-LEN(SUBSTITUTE(BC350," "&amp;L_NotLoadedNeg&amp;" "," ")))/(LEN(L_NotLoadedNeg)+1)),SUMPRODUCT((LEN(BD350)-LEN(SUBSTITUTE(BD350," "&amp;L_NotLoaded&amp;" "," ")))/(LEN(L_NotLoaded)+1))&gt;SUMPRODUCT((LEN(BD350)-LEN(SUBSTITUTE(BD350," "&amp;L_NotLoadedNeg&amp;" "," ")))/(LEN(L_NotLoadedNeg)+1))),1,0),0)</f>
        <v>0</v>
      </c>
      <c r="BW350" s="61"/>
      <c r="BX350" s="61"/>
      <c r="BY350" s="62" t="n">
        <f aca="false">IF(ISNUMBER(Flights!$AZ$14),MAX(Q350-UpliftWindowH/24,Flights!$AZ$14),Q350-UpliftWindowH/24)</f>
        <v>46306.90625</v>
      </c>
      <c r="BZ350" s="61" t="n">
        <f aca="false">IFERROR(IF(IF(TRIM(S350)="Link / file path",AND(LEN(TRIM(Z350))&gt;=5,SUMPRODUCT(--ISNUMBER(SEARCH({"http","www.","\\",":\",".pdf",".jpg",".jpeg",".png",".heic",".xls",".doc",".msg",".eml",".ppt",".txt",".zip"},Z350)))&gt;0),AND(ISERROR(FIND(" ",TRIM(Z350))),NOT(OR(LOWER(TRIM(Z350))=LOWER(Flights!$F$14),AND(LEFT(LOWER(TRIM(Z350)),2)="mh",(LEN(BN350)-LEN(SUBSTITUTE(BN350,"a","")))&lt;=2))),NOT(ISNUMBER(MATCH(LEFT(BN350,255),{"0000a","000a","00a","0000aa","000aa","00.00.0000","00/00/0000","00-00-0000","0000-00-00","00.00.00","00/00/00","00-00-00","0.00.0000","0/00/0000","0-00-0000"},0))),OR(AND((LEN(BN350)-LEN(SUBSTITUTE(BN350,"a","")))&gt;=1,(LEN(BN350)-LEN(SUBSTITUTE(BN350,"0","")))&gt;=2,SUMPRODUCT(--ISNUMBER(SEARCH({"a0","a-0","a_0","a/0","a.0","a#0","0a","0-a","0_a","0/a"},BN350)))&gt;0),AND((LEN(BN350)-LEN(SUBSTITUTE(BN350,"a","")))=0,(LEN(BN350)-LEN(SUBSTITUTE(BN350,"0","")))&gt;=5)))),1,0),0)</f>
        <v>0</v>
      </c>
    </row>
    <row r="351" customFormat="false" ht="39.75" hidden="false" customHeight="true" outlineLevel="0" collapsed="false">
      <c r="A351" s="57" t="s">
        <v>952</v>
      </c>
      <c r="B351" s="57" t="s">
        <v>251</v>
      </c>
      <c r="C351" s="57" t="str">
        <f aca="false">Flights!$F$14</f>
        <v>MH1140</v>
      </c>
      <c r="D351" s="58" t="n">
        <f aca="false">Flights!$D$14</f>
        <v>46307</v>
      </c>
      <c r="E351" s="57" t="str">
        <f aca="false">Flights!$G$14&amp;"-"&amp;Flights!$H$14</f>
        <v>KUL-PEN</v>
      </c>
      <c r="F351" s="57" t="str">
        <f aca="false">Flights!$K$14</f>
        <v>BC</v>
      </c>
      <c r="G351" s="57" t="s">
        <v>459</v>
      </c>
      <c r="H351" s="57" t="s">
        <v>460</v>
      </c>
      <c r="I351" s="57" t="s">
        <v>499</v>
      </c>
      <c r="J351" s="57" t="s">
        <v>539</v>
      </c>
      <c r="K351" s="67" t="s">
        <v>501</v>
      </c>
      <c r="L351" s="67" t="s">
        <v>937</v>
      </c>
      <c r="M351" s="67" t="s">
        <v>451</v>
      </c>
      <c r="N351" s="67" t="s">
        <v>383</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60"/>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open",IF(AND(NOT(OR(LEN(AZ351)&lt;15,ISNUMBER(MATCH(AZ351,L_Placeholder,0)))),BK351=0,NOT(OR(LEN(AU351)&lt;2,ISNUMBER(MATCH(AU351,L_Placeholder,0)))),NOT(OR(LEN(AX351)&lt;2,ISNUMBER(MATCH(AX351,L_Placeholder,0)))),TRIM(AE351)&lt;&gt;TRIM(T351)),"N/A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missing",IF(OR(OR(LEN(AU351)&lt;2,ISNUMBER(MATCH(AU351,L_Placeholder,0))),BR351&lt;3),"INVALID – PIC missing or not a named person (a role such as QA / CSM is not a name)",IF(OR(LEN(AV351)&lt;2,ISNUMBER(MATCH(AV351,L_Placeholder,0))),"INVALID – result / assessment missing",IF(OR(OR(LEN(AW351)&lt;3,ISNUMBER(MATCH(AW351,L_Placeholder,0))),SUMPRODUCT(--ISNUMBER(SEARCH(" "&amp;L_EvidencePhrase&amp;" ",BD351)))&gt;0,BI351=1),"INVALID – evidence missing, placeholder or not yet on file",IF(ISNA(MATCH(TRIM(S351),L_EvidenceType,0)),"INVALID – choose the evidence type from the list (column S)",IF(BL351=0,"INVALID – evidence ID must be the record's ID only (e.g. SF-2210, IMG_2231, 1045521), or a link / path for links",IF(OR(OR(LEN(AX351)&lt;2,ISNUMBER(MATCH(AX351,L_Placeholder,0))),BS351&lt;3),"INVALID – verifier missing or not a named person (a role such as QA / CSM is not a name)",IF(OR(AX351=AU351,AND(LEN(AU351)&gt;=4,ISNUMBER(SEARCH(AU351,AX351))),AND(LEN(AX351)&gt;=4,ISNUMBER(SEARCH(AX351,AU351)))),"INVALID – verifier must be a different, named person (not the PIC or a role)",IF(BH351=1,"INVALID – result not yet available (awaiting / TBC)",IF(BV351=1,"INVALID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future",IF(AND(ISNUMBER(BY351),AG351&lt;BY351),IF(H351="Physical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IF(ISNA(MATCH(TRIM(S351),L_EvidenceType,0)),0,BZ351)</f>
        <v>0</v>
      </c>
      <c r="BM351" s="61" t="str">
        <f aca="false">SUBSTITUTE(SUBSTITUTE(SUBSTITUTE(SUBSTITUTE(SUBSTITUTE(SUBSTITUTE(SUBSTITUTE(SUBSTITUTE(SUBSTITUTE(LOWER(Z351&amp;""),"1","0"),"2","0"),"3","0"),"4","0"),"5","0"),"6","0"),"7","0"),"8","0"),"9","0")</f>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351,"jan",""),"feb",""),"mar",""),"apr",""),"may",""),"jun",""),"jul",""),"aug",""),"sep",""),"oct",""),"nov",""),"dec",""),"hrs",""),"hr",""),"lt",""),"utc",""),"am",""),"pm",""),"rev",""),"ver",""),"b","a"),"c","a"),"d","a"),"e","a"),"f","a"),"g","a"),"h","a"),"i","a"),"j","a"),"k","a"),"l","a"),"m","a"),"n","a"),"o","a"),"p","a"),"q","a"),"r","a"),"s","a"),"t","a"),"u","a"),"v","a"),"w","a"),"x","a"),"y","a"),"z","a")</f>
        <v/>
      </c>
      <c r="BO351" s="61" t="str">
        <f aca="false">SUBSTITUTE(SUBSTITUTE(SUBSTITUTE(SUBSTITUTE(SUBSTITUTE(SUBSTITUTE(SUBSTITUTE(SUBSTITUTE(SUBSTITUTE(LOWER(W351&amp;""),"1","0"),"2","0"),"3","0"),"4","0"),"5","0"),"6","0"),"7","0"),"8","0"),"9","0")</f>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c>
      <c r="BQ351" s="61" t="n">
        <f aca="false">IFERROR(IF(AND(ISERROR(SEARCH(" mh"," "&amp;LOWER(W351))),ISNA(MATCH(LEFT(TRIM(BP351),255),{"0000a","000a","00a","0000aa","000aa","00.00.0000","00/00/0000","00-00-0000","0000-00-00","00.00.00","00/00/00","00-00-00","0.00.0000","0/00/0000","0-00-0000"},0)),OR(SUMPRODUCT(--ISNUMBER(SEARCH({"a0","a-0","a_0","a/0","a.0","a#0","0a","0-a","0_a","0/a"},BP351)))&gt;0,ISNUMBER(SEARCH("000000",BP351)))),1,0),0)</f>
        <v>0</v>
      </c>
      <c r="BR3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351,"supervisor",""),"inspector",""),"controller",""),"executive",""),"catering",""),"manager",""),"officer",""),"caterer",""),"station",""),"captain",""),"verified",""),"verifier",""),"checked",""),"senior",""),"leader",""),"cabin",""),"staff",""),"crew",""),"team",""),"duty",""),"lead",""),"head",""),"chef",""),"pasb",""),"mcat",""),"magcs",""),"qaqc",""),"ccic",""),"cic",""),"csm",""),"ops",""),"pic",""),"self",""),"qa",""),"qc",""),"by",""),"sr",""))</f>
        <v>0</v>
      </c>
      <c r="BS3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351,"supervisor",""),"inspector",""),"controller",""),"executive",""),"catering",""),"manager",""),"officer",""),"caterer",""),"station",""),"captain",""),"verified",""),"verifier",""),"checked",""),"senior",""),"leader",""),"cabin",""),"staff",""),"crew",""),"team",""),"duty",""),"lead",""),"head",""),"chef",""),"pasb",""),"mcat",""),"magcs",""),"qaqc",""),"ccic",""),"cic",""),"csm",""),"ops",""),"pic",""),"self",""),"qa",""),"qc",""),"by",""),"sr",""))</f>
        <v>0</v>
      </c>
      <c r="BT351" s="61"/>
      <c r="BU351" s="61"/>
      <c r="BV351" s="61" t="n">
        <f aca="false">IFERROR(IF(OR(SUMPRODUCT((LEN(BC351)-LEN(SUBSTITUTE(BC351," "&amp;L_NotLoaded&amp;" "," ")))/(LEN(L_NotLoaded)+1))&gt;SUMPRODUCT((LEN(BC351)-LEN(SUBSTITUTE(BC351," "&amp;L_NotLoadedNeg&amp;" "," ")))/(LEN(L_NotLoadedNeg)+1)),SUMPRODUCT((LEN(BD351)-LEN(SUBSTITUTE(BD351," "&amp;L_NotLoaded&amp;" "," ")))/(LEN(L_NotLoaded)+1))&gt;SUMPRODUCT((LEN(BD351)-LEN(SUBSTITUTE(BD351," "&amp;L_NotLoadedNeg&amp;" "," ")))/(LEN(L_NotLoadedNeg)+1))),1,0),0)</f>
        <v>0</v>
      </c>
      <c r="BW351" s="61"/>
      <c r="BX351" s="61"/>
      <c r="BY351" s="62" t="n">
        <f aca="false">IF(ISNUMBER(Flights!$AZ$14),MAX(Q351-UpliftWindowH/24,Flights!$AZ$14),Q351-UpliftWindowH/24)</f>
        <v>46306.90625</v>
      </c>
      <c r="BZ351" s="61" t="n">
        <f aca="false">IFERROR(IF(IF(TRIM(S351)="Link / file path",AND(LEN(TRIM(Z351))&gt;=5,SUMPRODUCT(--ISNUMBER(SEARCH({"http","www.","\\",":\",".pdf",".jpg",".jpeg",".png",".heic",".xls",".doc",".msg",".eml",".ppt",".txt",".zip"},Z351)))&gt;0),AND(ISERROR(FIND(" ",TRIM(Z351))),NOT(OR(LOWER(TRIM(Z351))=LOWER(Flights!$F$14),AND(LEFT(LOWER(TRIM(Z351)),2)="mh",(LEN(BN351)-LEN(SUBSTITUTE(BN351,"a","")))&lt;=2))),NOT(ISNUMBER(MATCH(LEFT(BN351,255),{"0000a","000a","00a","0000aa","000aa","00.00.0000","00/00/0000","00-00-0000","0000-00-00","00.00.00","00/00/00","00-00-00","0.00.0000","0/00/0000","0-00-0000"},0))),OR(AND((LEN(BN351)-LEN(SUBSTITUTE(BN351,"a","")))&gt;=1,(LEN(BN351)-LEN(SUBSTITUTE(BN351,"0","")))&gt;=2,SUMPRODUCT(--ISNUMBER(SEARCH({"a0","a-0","a_0","a/0","a.0","a#0","0a","0-a","0_a","0/a"},BN351)))&gt;0),AND((LEN(BN351)-LEN(SUBSTITUTE(BN351,"a","")))=0,(LEN(BN351)-LEN(SUBSTITUTE(BN351,"0","")))&gt;=5)))),1,0),0)</f>
        <v>0</v>
      </c>
    </row>
    <row r="352" customFormat="false" ht="39.75" hidden="false" customHeight="true" outlineLevel="0" collapsed="false">
      <c r="A352" s="57" t="s">
        <v>953</v>
      </c>
      <c r="B352" s="57" t="s">
        <v>251</v>
      </c>
      <c r="C352" s="57" t="str">
        <f aca="false">Flights!$F$14</f>
        <v>MH1140</v>
      </c>
      <c r="D352" s="58" t="n">
        <f aca="false">Flights!$D$14</f>
        <v>46307</v>
      </c>
      <c r="E352" s="57" t="str">
        <f aca="false">Flights!$G$14&amp;"-"&amp;Flights!$H$14</f>
        <v>KUL-PEN</v>
      </c>
      <c r="F352" s="57" t="str">
        <f aca="false">Flights!$K$14</f>
        <v>BC</v>
      </c>
      <c r="G352" s="57" t="s">
        <v>459</v>
      </c>
      <c r="H352" s="57" t="s">
        <v>460</v>
      </c>
      <c r="I352" s="57" t="s">
        <v>499</v>
      </c>
      <c r="J352" s="57" t="s">
        <v>541</v>
      </c>
      <c r="K352" s="67" t="s">
        <v>501</v>
      </c>
      <c r="L352" s="67" t="s">
        <v>939</v>
      </c>
      <c r="M352" s="67" t="s">
        <v>451</v>
      </c>
      <c r="N352" s="67" t="s">
        <v>383</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60"/>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open",IF(AND(NOT(OR(LEN(AZ352)&lt;15,ISNUMBER(MATCH(AZ352,L_Placeholder,0)))),BK352=0,NOT(OR(LEN(AU352)&lt;2,ISNUMBER(MATCH(AU352,L_Placeholder,0)))),NOT(OR(LEN(AX352)&lt;2,ISNUMBER(MATCH(AX352,L_Placeholder,0)))),TRIM(AE352)&lt;&gt;TRIM(T352)),"N/A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missing",IF(OR(OR(LEN(AU352)&lt;2,ISNUMBER(MATCH(AU352,L_Placeholder,0))),BR352&lt;3),"INVALID – PIC missing or not a named person (a role such as QA / CSM is not a name)",IF(OR(LEN(AV352)&lt;2,ISNUMBER(MATCH(AV352,L_Placeholder,0))),"INVALID – result / assessment missing",IF(OR(OR(LEN(AW352)&lt;3,ISNUMBER(MATCH(AW352,L_Placeholder,0))),SUMPRODUCT(--ISNUMBER(SEARCH(" "&amp;L_EvidencePhrase&amp;" ",BD352)))&gt;0,BI352=1),"INVALID – evidence missing, placeholder or not yet on file",IF(ISNA(MATCH(TRIM(S352),L_EvidenceType,0)),"INVALID – choose the evidence type from the list (column S)",IF(BL352=0,"INVALID – evidence ID must be the record's ID only (e.g. SF-2210, IMG_2231, 1045521), or a link / path for links",IF(OR(OR(LEN(AX352)&lt;2,ISNUMBER(MATCH(AX352,L_Placeholder,0))),BS352&lt;3),"INVALID – verifier missing or not a named person (a role such as QA / CSM is not a name)",IF(OR(AX352=AU352,AND(LEN(AU352)&gt;=4,ISNUMBER(SEARCH(AU352,AX352))),AND(LEN(AX352)&gt;=4,ISNUMBER(SEARCH(AX352,AU352)))),"INVALID – verifier must be a different, named person (not the PIC or a role)",IF(BH352=1,"INVALID – result not yet available (awaiting / TBC)",IF(BV352=1,"INVALID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future",IF(AND(ISNUMBER(BY352),AG352&lt;BY352),IF(H352="Physical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IF(ISNA(MATCH(TRIM(S352),L_EvidenceType,0)),0,BZ352)</f>
        <v>0</v>
      </c>
      <c r="BM352" s="61" t="str">
        <f aca="false">SUBSTITUTE(SUBSTITUTE(SUBSTITUTE(SUBSTITUTE(SUBSTITUTE(SUBSTITUTE(SUBSTITUTE(SUBSTITUTE(SUBSTITUTE(LOWER(Z352&amp;""),"1","0"),"2","0"),"3","0"),"4","0"),"5","0"),"6","0"),"7","0"),"8","0"),"9","0")</f>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352,"jan",""),"feb",""),"mar",""),"apr",""),"may",""),"jun",""),"jul",""),"aug",""),"sep",""),"oct",""),"nov",""),"dec",""),"hrs",""),"hr",""),"lt",""),"utc",""),"am",""),"pm",""),"rev",""),"ver",""),"b","a"),"c","a"),"d","a"),"e","a"),"f","a"),"g","a"),"h","a"),"i","a"),"j","a"),"k","a"),"l","a"),"m","a"),"n","a"),"o","a"),"p","a"),"q","a"),"r","a"),"s","a"),"t","a"),"u","a"),"v","a"),"w","a"),"x","a"),"y","a"),"z","a")</f>
        <v/>
      </c>
      <c r="BO352" s="61" t="str">
        <f aca="false">SUBSTITUTE(SUBSTITUTE(SUBSTITUTE(SUBSTITUTE(SUBSTITUTE(SUBSTITUTE(SUBSTITUTE(SUBSTITUTE(SUBSTITUTE(LOWER(W352&amp;""),"1","0"),"2","0"),"3","0"),"4","0"),"5","0"),"6","0"),"7","0"),"8","0"),"9","0")</f>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c>
      <c r="BQ352" s="61" t="n">
        <f aca="false">IFERROR(IF(AND(ISERROR(SEARCH(" mh"," "&amp;LOWER(W352))),ISNA(MATCH(LEFT(TRIM(BP352),255),{"0000a","000a","00a","0000aa","000aa","00.00.0000","00/00/0000","00-00-0000","0000-00-00","00.00.00","00/00/00","00-00-00","0.00.0000","0/00/0000","0-00-0000"},0)),OR(SUMPRODUCT(--ISNUMBER(SEARCH({"a0","a-0","a_0","a/0","a.0","a#0","0a","0-a","0_a","0/a"},BP352)))&gt;0,ISNUMBER(SEARCH("000000",BP352)))),1,0),0)</f>
        <v>0</v>
      </c>
      <c r="BR3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352,"supervisor",""),"inspector",""),"controller",""),"executive",""),"catering",""),"manager",""),"officer",""),"caterer",""),"station",""),"captain",""),"verified",""),"verifier",""),"checked",""),"senior",""),"leader",""),"cabin",""),"staff",""),"crew",""),"team",""),"duty",""),"lead",""),"head",""),"chef",""),"pasb",""),"mcat",""),"magcs",""),"qaqc",""),"ccic",""),"cic",""),"csm",""),"ops",""),"pic",""),"self",""),"qa",""),"qc",""),"by",""),"sr",""))</f>
        <v>0</v>
      </c>
      <c r="BS3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352,"supervisor",""),"inspector",""),"controller",""),"executive",""),"catering",""),"manager",""),"officer",""),"caterer",""),"station",""),"captain",""),"verified",""),"verifier",""),"checked",""),"senior",""),"leader",""),"cabin",""),"staff",""),"crew",""),"team",""),"duty",""),"lead",""),"head",""),"chef",""),"pasb",""),"mcat",""),"magcs",""),"qaqc",""),"ccic",""),"cic",""),"csm",""),"ops",""),"pic",""),"self",""),"qa",""),"qc",""),"by",""),"sr",""))</f>
        <v>0</v>
      </c>
      <c r="BT352" s="61"/>
      <c r="BU352" s="61"/>
      <c r="BV352" s="61" t="n">
        <f aca="false">IFERROR(IF(OR(SUMPRODUCT((LEN(BC352)-LEN(SUBSTITUTE(BC352," "&amp;L_NotLoaded&amp;" "," ")))/(LEN(L_NotLoaded)+1))&gt;SUMPRODUCT((LEN(BC352)-LEN(SUBSTITUTE(BC352," "&amp;L_NotLoadedNeg&amp;" "," ")))/(LEN(L_NotLoadedNeg)+1)),SUMPRODUCT((LEN(BD352)-LEN(SUBSTITUTE(BD352," "&amp;L_NotLoaded&amp;" "," ")))/(LEN(L_NotLoaded)+1))&gt;SUMPRODUCT((LEN(BD352)-LEN(SUBSTITUTE(BD352," "&amp;L_NotLoadedNeg&amp;" "," ")))/(LEN(L_NotLoadedNeg)+1))),1,0),0)</f>
        <v>0</v>
      </c>
      <c r="BW352" s="61"/>
      <c r="BX352" s="61"/>
      <c r="BY352" s="62" t="n">
        <f aca="false">IF(ISNUMBER(Flights!$AZ$14),MAX(Q352-UpliftWindowH/24,Flights!$AZ$14),Q352-UpliftWindowH/24)</f>
        <v>46306.90625</v>
      </c>
      <c r="BZ352" s="61" t="n">
        <f aca="false">IFERROR(IF(IF(TRIM(S352)="Link / file path",AND(LEN(TRIM(Z352))&gt;=5,SUMPRODUCT(--ISNUMBER(SEARCH({"http","www.","\\",":\",".pdf",".jpg",".jpeg",".png",".heic",".xls",".doc",".msg",".eml",".ppt",".txt",".zip"},Z352)))&gt;0),AND(ISERROR(FIND(" ",TRIM(Z352))),NOT(OR(LOWER(TRIM(Z352))=LOWER(Flights!$F$14),AND(LEFT(LOWER(TRIM(Z352)),2)="mh",(LEN(BN352)-LEN(SUBSTITUTE(BN352,"a","")))&lt;=2))),NOT(ISNUMBER(MATCH(LEFT(BN352,255),{"0000a","000a","00a","0000aa","000aa","00.00.0000","00/00/0000","00-00-0000","0000-00-00","00.00.00","00/00/00","00-00-00","0.00.0000","0/00/0000","0-00-0000"},0))),OR(AND((LEN(BN352)-LEN(SUBSTITUTE(BN352,"a","")))&gt;=1,(LEN(BN352)-LEN(SUBSTITUTE(BN352,"0","")))&gt;=2,SUMPRODUCT(--ISNUMBER(SEARCH({"a0","a-0","a_0","a/0","a.0","a#0","0a","0-a","0_a","0/a"},BN352)))&gt;0),AND((LEN(BN352)-LEN(SUBSTITUTE(BN352,"a","")))=0,(LEN(BN352)-LEN(SUBSTITUTE(BN352,"0","")))&gt;=5)))),1,0),0)</f>
        <v>0</v>
      </c>
    </row>
    <row r="353" customFormat="false" ht="39.75" hidden="false" customHeight="true" outlineLevel="0" collapsed="false">
      <c r="A353" s="57" t="s">
        <v>954</v>
      </c>
      <c r="B353" s="57" t="s">
        <v>251</v>
      </c>
      <c r="C353" s="57" t="str">
        <f aca="false">Flights!$F$14</f>
        <v>MH1140</v>
      </c>
      <c r="D353" s="58" t="n">
        <f aca="false">Flights!$D$14</f>
        <v>46307</v>
      </c>
      <c r="E353" s="57" t="str">
        <f aca="false">Flights!$G$14&amp;"-"&amp;Flights!$H$14</f>
        <v>KUL-PEN</v>
      </c>
      <c r="F353" s="57" t="str">
        <f aca="false">Flights!$K$14</f>
        <v>BC</v>
      </c>
      <c r="G353" s="57" t="s">
        <v>459</v>
      </c>
      <c r="H353" s="57" t="s">
        <v>460</v>
      </c>
      <c r="I353" s="57" t="s">
        <v>499</v>
      </c>
      <c r="J353" s="57" t="s">
        <v>548</v>
      </c>
      <c r="K353" s="67" t="s">
        <v>519</v>
      </c>
      <c r="L353" s="67" t="s">
        <v>941</v>
      </c>
      <c r="M353" s="67" t="s">
        <v>451</v>
      </c>
      <c r="N353" s="67" t="s">
        <v>383</v>
      </c>
      <c r="O353" s="67" t="s">
        <v>549</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60"/>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open",IF(AND(NOT(OR(LEN(AZ353)&lt;15,ISNUMBER(MATCH(AZ353,L_Placeholder,0)))),BK353=0,NOT(OR(LEN(AU353)&lt;2,ISNUMBER(MATCH(AU353,L_Placeholder,0)))),NOT(OR(LEN(AX353)&lt;2,ISNUMBER(MATCH(AX353,L_Placeholder,0)))),TRIM(AE353)&lt;&gt;TRIM(T353)),"N/A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missing",IF(OR(OR(LEN(AU353)&lt;2,ISNUMBER(MATCH(AU353,L_Placeholder,0))),BR353&lt;3),"INVALID – PIC missing or not a named person (a role such as QA / CSM is not a name)",IF(OR(LEN(AV353)&lt;2,ISNUMBER(MATCH(AV353,L_Placeholder,0))),"INVALID – result / assessment missing",IF(OR(OR(LEN(AW353)&lt;3,ISNUMBER(MATCH(AW353,L_Placeholder,0))),SUMPRODUCT(--ISNUMBER(SEARCH(" "&amp;L_EvidencePhrase&amp;" ",BD353)))&gt;0,BI353=1),"INVALID – evidence missing, placeholder or not yet on file",IF(ISNA(MATCH(TRIM(S353),L_EvidenceType,0)),"INVALID – choose the evidence type from the list (column S)",IF(BL353=0,"INVALID – evidence ID must be the record's ID only (e.g. SF-2210, IMG_2231, 1045521), or a link / path for links",IF(OR(OR(LEN(AX353)&lt;2,ISNUMBER(MATCH(AX353,L_Placeholder,0))),BS353&lt;3),"INVALID – verifier missing or not a named person (a role such as QA / CSM is not a name)",IF(OR(AX353=AU353,AND(LEN(AU353)&gt;=4,ISNUMBER(SEARCH(AU353,AX353))),AND(LEN(AX353)&gt;=4,ISNUMBER(SEARCH(AX353,AU353)))),"INVALID – verifier must be a different, named person (not the PIC or a role)",IF(BH353=1,"INVALID – result not yet available (awaiting / TBC)",IF(BV353=1,"INVALID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future",IF(AND(ISNUMBER(BY353),AG353&lt;BY353),IF(H353="Physical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IF(ISNA(MATCH(TRIM(S353),L_EvidenceType,0)),0,BZ353)</f>
        <v>0</v>
      </c>
      <c r="BM353" s="61" t="str">
        <f aca="false">SUBSTITUTE(SUBSTITUTE(SUBSTITUTE(SUBSTITUTE(SUBSTITUTE(SUBSTITUTE(SUBSTITUTE(SUBSTITUTE(SUBSTITUTE(LOWER(Z353&amp;""),"1","0"),"2","0"),"3","0"),"4","0"),"5","0"),"6","0"),"7","0"),"8","0"),"9","0")</f>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353,"jan",""),"feb",""),"mar",""),"apr",""),"may",""),"jun",""),"jul",""),"aug",""),"sep",""),"oct",""),"nov",""),"dec",""),"hrs",""),"hr",""),"lt",""),"utc",""),"am",""),"pm",""),"rev",""),"ver",""),"b","a"),"c","a"),"d","a"),"e","a"),"f","a"),"g","a"),"h","a"),"i","a"),"j","a"),"k","a"),"l","a"),"m","a"),"n","a"),"o","a"),"p","a"),"q","a"),"r","a"),"s","a"),"t","a"),"u","a"),"v","a"),"w","a"),"x","a"),"y","a"),"z","a")</f>
        <v/>
      </c>
      <c r="BO353" s="61" t="str">
        <f aca="false">SUBSTITUTE(SUBSTITUTE(SUBSTITUTE(SUBSTITUTE(SUBSTITUTE(SUBSTITUTE(SUBSTITUTE(SUBSTITUTE(SUBSTITUTE(LOWER(W353&amp;""),"1","0"),"2","0"),"3","0"),"4","0"),"5","0"),"6","0"),"7","0"),"8","0"),"9","0")</f>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c>
      <c r="BQ353" s="61" t="n">
        <f aca="false">IFERROR(IF(AND(ISERROR(SEARCH(" mh"," "&amp;LOWER(W353))),ISNA(MATCH(LEFT(TRIM(BP353),255),{"0000a","000a","00a","0000aa","000aa","00.00.0000","00/00/0000","00-00-0000","0000-00-00","00.00.00","00/00/00","00-00-00","0.00.0000","0/00/0000","0-00-0000"},0)),OR(SUMPRODUCT(--ISNUMBER(SEARCH({"a0","a-0","a_0","a/0","a.0","a#0","0a","0-a","0_a","0/a"},BP353)))&gt;0,ISNUMBER(SEARCH("000000",BP353)))),1,0),0)</f>
        <v>0</v>
      </c>
      <c r="BR3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353,"supervisor",""),"inspector",""),"controller",""),"executive",""),"catering",""),"manager",""),"officer",""),"caterer",""),"station",""),"captain",""),"verified",""),"verifier",""),"checked",""),"senior",""),"leader",""),"cabin",""),"staff",""),"crew",""),"team",""),"duty",""),"lead",""),"head",""),"chef",""),"pasb",""),"mcat",""),"magcs",""),"qaqc",""),"ccic",""),"cic",""),"csm",""),"ops",""),"pic",""),"self",""),"qa",""),"qc",""),"by",""),"sr",""))</f>
        <v>0</v>
      </c>
      <c r="BS3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353,"supervisor",""),"inspector",""),"controller",""),"executive",""),"catering",""),"manager",""),"officer",""),"caterer",""),"station",""),"captain",""),"verified",""),"verifier",""),"checked",""),"senior",""),"leader",""),"cabin",""),"staff",""),"crew",""),"team",""),"duty",""),"lead",""),"head",""),"chef",""),"pasb",""),"mcat",""),"magcs",""),"qaqc",""),"ccic",""),"cic",""),"csm",""),"ops",""),"pic",""),"self",""),"qa",""),"qc",""),"by",""),"sr",""))</f>
        <v>0</v>
      </c>
      <c r="BT353" s="61"/>
      <c r="BU353" s="61"/>
      <c r="BV353" s="61" t="n">
        <f aca="false">IFERROR(IF(OR(SUMPRODUCT((LEN(BC353)-LEN(SUBSTITUTE(BC353," "&amp;L_NotLoaded&amp;" "," ")))/(LEN(L_NotLoaded)+1))&gt;SUMPRODUCT((LEN(BC353)-LEN(SUBSTITUTE(BC353," "&amp;L_NotLoadedNeg&amp;" "," ")))/(LEN(L_NotLoadedNeg)+1)),SUMPRODUCT((LEN(BD353)-LEN(SUBSTITUTE(BD353," "&amp;L_NotLoaded&amp;" "," ")))/(LEN(L_NotLoaded)+1))&gt;SUMPRODUCT((LEN(BD353)-LEN(SUBSTITUTE(BD353," "&amp;L_NotLoadedNeg&amp;" "," ")))/(LEN(L_NotLoadedNeg)+1))),1,0),0)</f>
        <v>0</v>
      </c>
      <c r="BW353" s="61"/>
      <c r="BX353" s="61"/>
      <c r="BY353" s="62" t="n">
        <f aca="false">IF(ISNUMBER(Flights!$AZ$14),MAX(Q353-UpliftWindowH/24,Flights!$AZ$14),Q353-UpliftWindowH/24)</f>
        <v>46306.90625</v>
      </c>
      <c r="BZ353" s="61" t="n">
        <f aca="false">IFERROR(IF(IF(TRIM(S353)="Link / file path",AND(LEN(TRIM(Z353))&gt;=5,SUMPRODUCT(--ISNUMBER(SEARCH({"http","www.","\\",":\",".pdf",".jpg",".jpeg",".png",".heic",".xls",".doc",".msg",".eml",".ppt",".txt",".zip"},Z353)))&gt;0),AND(ISERROR(FIND(" ",TRIM(Z353))),NOT(OR(LOWER(TRIM(Z353))=LOWER(Flights!$F$14),AND(LEFT(LOWER(TRIM(Z353)),2)="mh",(LEN(BN353)-LEN(SUBSTITUTE(BN353,"a","")))&lt;=2))),NOT(ISNUMBER(MATCH(LEFT(BN353,255),{"0000a","000a","00a","0000aa","000aa","00.00.0000","00/00/0000","00-00-0000","0000-00-00","00.00.00","00/00/00","00-00-00","0.00.0000","0/00/0000","0-00-0000"},0))),OR(AND((LEN(BN353)-LEN(SUBSTITUTE(BN353,"a","")))&gt;=1,(LEN(BN353)-LEN(SUBSTITUTE(BN353,"0","")))&gt;=2,SUMPRODUCT(--ISNUMBER(SEARCH({"a0","a-0","a_0","a/0","a.0","a#0","0a","0-a","0_a","0/a"},BN353)))&gt;0),AND((LEN(BN353)-LEN(SUBSTITUTE(BN353,"a","")))=0,(LEN(BN353)-LEN(SUBSTITUTE(BN353,"0","")))&gt;=5)))),1,0),0)</f>
        <v>0</v>
      </c>
    </row>
    <row r="354" customFormat="false" ht="39.75" hidden="false" customHeight="true" outlineLevel="0" collapsed="false">
      <c r="A354" s="57" t="s">
        <v>955</v>
      </c>
      <c r="B354" s="57" t="s">
        <v>251</v>
      </c>
      <c r="C354" s="57" t="str">
        <f aca="false">Flights!$F$14</f>
        <v>MH1140</v>
      </c>
      <c r="D354" s="58" t="n">
        <f aca="false">Flights!$D$14</f>
        <v>46307</v>
      </c>
      <c r="E354" s="57" t="str">
        <f aca="false">Flights!$G$14&amp;"-"&amp;Flights!$H$14</f>
        <v>KUL-PEN</v>
      </c>
      <c r="F354" s="57" t="str">
        <f aca="false">Flights!$K$14</f>
        <v>BC</v>
      </c>
      <c r="G354" s="57" t="s">
        <v>459</v>
      </c>
      <c r="H354" s="57" t="s">
        <v>460</v>
      </c>
      <c r="I354" s="57" t="s">
        <v>499</v>
      </c>
      <c r="J354" s="57" t="s">
        <v>551</v>
      </c>
      <c r="K354" s="67" t="s">
        <v>501</v>
      </c>
      <c r="L354" s="67" t="s">
        <v>943</v>
      </c>
      <c r="M354" s="67" t="s">
        <v>451</v>
      </c>
      <c r="N354" s="67" t="s">
        <v>383</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60"/>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open",IF(AND(NOT(OR(LEN(AZ354)&lt;15,ISNUMBER(MATCH(AZ354,L_Placeholder,0)))),BK354=0,NOT(OR(LEN(AU354)&lt;2,ISNUMBER(MATCH(AU354,L_Placeholder,0)))),NOT(OR(LEN(AX354)&lt;2,ISNUMBER(MATCH(AX354,L_Placeholder,0)))),TRIM(AE354)&lt;&gt;TRIM(T354)),"N/A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missing",IF(OR(OR(LEN(AU354)&lt;2,ISNUMBER(MATCH(AU354,L_Placeholder,0))),BR354&lt;3),"INVALID – PIC missing or not a named person (a role such as QA / CSM is not a name)",IF(OR(LEN(AV354)&lt;2,ISNUMBER(MATCH(AV354,L_Placeholder,0))),"INVALID – result / assessment missing",IF(OR(OR(LEN(AW354)&lt;3,ISNUMBER(MATCH(AW354,L_Placeholder,0))),SUMPRODUCT(--ISNUMBER(SEARCH(" "&amp;L_EvidencePhrase&amp;" ",BD354)))&gt;0,BI354=1),"INVALID – evidence missing, placeholder or not yet on file",IF(ISNA(MATCH(TRIM(S354),L_EvidenceType,0)),"INVALID – choose the evidence type from the list (column S)",IF(BL354=0,"INVALID – evidence ID must be the record's ID only (e.g. SF-2210, IMG_2231, 1045521), or a link / path for links",IF(OR(OR(LEN(AX354)&lt;2,ISNUMBER(MATCH(AX354,L_Placeholder,0))),BS354&lt;3),"INVALID – verifier missing or not a named person (a role such as QA / CSM is not a name)",IF(OR(AX354=AU354,AND(LEN(AU354)&gt;=4,ISNUMBER(SEARCH(AU354,AX354))),AND(LEN(AX354)&gt;=4,ISNUMBER(SEARCH(AX354,AU354)))),"INVALID – verifier must be a different, named person (not the PIC or a role)",IF(BH354=1,"INVALID – result not yet available (awaiting / TBC)",IF(BV354=1,"INVALID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future",IF(AND(ISNUMBER(BY354),AG354&lt;BY354),IF(H354="Physical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IF(ISNA(MATCH(TRIM(S354),L_EvidenceType,0)),0,BZ354)</f>
        <v>0</v>
      </c>
      <c r="BM354" s="61" t="str">
        <f aca="false">SUBSTITUTE(SUBSTITUTE(SUBSTITUTE(SUBSTITUTE(SUBSTITUTE(SUBSTITUTE(SUBSTITUTE(SUBSTITUTE(SUBSTITUTE(LOWER(Z354&amp;""),"1","0"),"2","0"),"3","0"),"4","0"),"5","0"),"6","0"),"7","0"),"8","0"),"9","0")</f>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354,"jan",""),"feb",""),"mar",""),"apr",""),"may",""),"jun",""),"jul",""),"aug",""),"sep",""),"oct",""),"nov",""),"dec",""),"hrs",""),"hr",""),"lt",""),"utc",""),"am",""),"pm",""),"rev",""),"ver",""),"b","a"),"c","a"),"d","a"),"e","a"),"f","a"),"g","a"),"h","a"),"i","a"),"j","a"),"k","a"),"l","a"),"m","a"),"n","a"),"o","a"),"p","a"),"q","a"),"r","a"),"s","a"),"t","a"),"u","a"),"v","a"),"w","a"),"x","a"),"y","a"),"z","a")</f>
        <v/>
      </c>
      <c r="BO354" s="61" t="str">
        <f aca="false">SUBSTITUTE(SUBSTITUTE(SUBSTITUTE(SUBSTITUTE(SUBSTITUTE(SUBSTITUTE(SUBSTITUTE(SUBSTITUTE(SUBSTITUTE(LOWER(W354&amp;""),"1","0"),"2","0"),"3","0"),"4","0"),"5","0"),"6","0"),"7","0"),"8","0"),"9","0")</f>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c>
      <c r="BQ354" s="61" t="n">
        <f aca="false">IFERROR(IF(AND(ISERROR(SEARCH(" mh"," "&amp;LOWER(W354))),ISNA(MATCH(LEFT(TRIM(BP354),255),{"0000a","000a","00a","0000aa","000aa","00.00.0000","00/00/0000","00-00-0000","0000-00-00","00.00.00","00/00/00","00-00-00","0.00.0000","0/00/0000","0-00-0000"},0)),OR(SUMPRODUCT(--ISNUMBER(SEARCH({"a0","a-0","a_0","a/0","a.0","a#0","0a","0-a","0_a","0/a"},BP354)))&gt;0,ISNUMBER(SEARCH("000000",BP354)))),1,0),0)</f>
        <v>0</v>
      </c>
      <c r="BR3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354,"supervisor",""),"inspector",""),"controller",""),"executive",""),"catering",""),"manager",""),"officer",""),"caterer",""),"station",""),"captain",""),"verified",""),"verifier",""),"checked",""),"senior",""),"leader",""),"cabin",""),"staff",""),"crew",""),"team",""),"duty",""),"lead",""),"head",""),"chef",""),"pasb",""),"mcat",""),"magcs",""),"qaqc",""),"ccic",""),"cic",""),"csm",""),"ops",""),"pic",""),"self",""),"qa",""),"qc",""),"by",""),"sr",""))</f>
        <v>0</v>
      </c>
      <c r="BS3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354,"supervisor",""),"inspector",""),"controller",""),"executive",""),"catering",""),"manager",""),"officer",""),"caterer",""),"station",""),"captain",""),"verified",""),"verifier",""),"checked",""),"senior",""),"leader",""),"cabin",""),"staff",""),"crew",""),"team",""),"duty",""),"lead",""),"head",""),"chef",""),"pasb",""),"mcat",""),"magcs",""),"qaqc",""),"ccic",""),"cic",""),"csm",""),"ops",""),"pic",""),"self",""),"qa",""),"qc",""),"by",""),"sr",""))</f>
        <v>0</v>
      </c>
      <c r="BT354" s="61"/>
      <c r="BU354" s="61"/>
      <c r="BV354" s="61" t="n">
        <f aca="false">IFERROR(IF(OR(SUMPRODUCT((LEN(BC354)-LEN(SUBSTITUTE(BC354," "&amp;L_NotLoaded&amp;" "," ")))/(LEN(L_NotLoaded)+1))&gt;SUMPRODUCT((LEN(BC354)-LEN(SUBSTITUTE(BC354," "&amp;L_NotLoadedNeg&amp;" "," ")))/(LEN(L_NotLoadedNeg)+1)),SUMPRODUCT((LEN(BD354)-LEN(SUBSTITUTE(BD354," "&amp;L_NotLoaded&amp;" "," ")))/(LEN(L_NotLoaded)+1))&gt;SUMPRODUCT((LEN(BD354)-LEN(SUBSTITUTE(BD354," "&amp;L_NotLoadedNeg&amp;" "," ")))/(LEN(L_NotLoadedNeg)+1))),1,0),0)</f>
        <v>0</v>
      </c>
      <c r="BW354" s="61"/>
      <c r="BX354" s="61"/>
      <c r="BY354" s="62" t="n">
        <f aca="false">IF(ISNUMBER(Flights!$AZ$14),MAX(Q354-UpliftWindowH/24,Flights!$AZ$14),Q354-UpliftWindowH/24)</f>
        <v>46306.90625</v>
      </c>
      <c r="BZ354" s="61" t="n">
        <f aca="false">IFERROR(IF(IF(TRIM(S354)="Link / file path",AND(LEN(TRIM(Z354))&gt;=5,SUMPRODUCT(--ISNUMBER(SEARCH({"http","www.","\\",":\",".pdf",".jpg",".jpeg",".png",".heic",".xls",".doc",".msg",".eml",".ppt",".txt",".zip"},Z354)))&gt;0),AND(ISERROR(FIND(" ",TRIM(Z354))),NOT(OR(LOWER(TRIM(Z354))=LOWER(Flights!$F$14),AND(LEFT(LOWER(TRIM(Z354)),2)="mh",(LEN(BN354)-LEN(SUBSTITUTE(BN354,"a","")))&lt;=2))),NOT(ISNUMBER(MATCH(LEFT(BN354,255),{"0000a","000a","00a","0000aa","000aa","00.00.0000","00/00/0000","00-00-0000","0000-00-00","00.00.00","00/00/00","00-00-00","0.00.0000","0/00/0000","0-00-0000"},0))),OR(AND((LEN(BN354)-LEN(SUBSTITUTE(BN354,"a","")))&gt;=1,(LEN(BN354)-LEN(SUBSTITUTE(BN354,"0","")))&gt;=2,SUMPRODUCT(--ISNUMBER(SEARCH({"a0","a-0","a_0","a/0","a.0","a#0","0a","0-a","0_a","0/a"},BN354)))&gt;0),AND((LEN(BN354)-LEN(SUBSTITUTE(BN354,"a","")))=0,(LEN(BN354)-LEN(SUBSTITUTE(BN354,"0","")))&gt;=5)))),1,0),0)</f>
        <v>0</v>
      </c>
    </row>
    <row r="355" customFormat="false" ht="39.75" hidden="false" customHeight="true" outlineLevel="0" collapsed="false">
      <c r="A355" s="57" t="s">
        <v>956</v>
      </c>
      <c r="B355" s="57" t="s">
        <v>251</v>
      </c>
      <c r="C355" s="57" t="str">
        <f aca="false">Flights!$F$14</f>
        <v>MH1140</v>
      </c>
      <c r="D355" s="58" t="n">
        <f aca="false">Flights!$D$14</f>
        <v>46307</v>
      </c>
      <c r="E355" s="57" t="str">
        <f aca="false">Flights!$G$14&amp;"-"&amp;Flights!$H$14</f>
        <v>KUL-PEN</v>
      </c>
      <c r="F355" s="57" t="str">
        <f aca="false">Flights!$K$14</f>
        <v>BC</v>
      </c>
      <c r="G355" s="57" t="s">
        <v>459</v>
      </c>
      <c r="H355" s="57" t="s">
        <v>460</v>
      </c>
      <c r="I355" s="57" t="s">
        <v>447</v>
      </c>
      <c r="J355" s="57" t="s">
        <v>553</v>
      </c>
      <c r="K355" s="67" t="s">
        <v>449</v>
      </c>
      <c r="L355" s="67" t="s">
        <v>945</v>
      </c>
      <c r="M355" s="67" t="s">
        <v>451</v>
      </c>
      <c r="N355" s="67" t="s">
        <v>383</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60"/>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open",IF(AND(NOT(OR(LEN(AZ355)&lt;15,ISNUMBER(MATCH(AZ355,L_Placeholder,0)))),BK355=0,NOT(OR(LEN(AU355)&lt;2,ISNUMBER(MATCH(AU355,L_Placeholder,0)))),NOT(OR(LEN(AX355)&lt;2,ISNUMBER(MATCH(AX355,L_Placeholder,0)))),TRIM(AE355)&lt;&gt;TRIM(T355)),"N/A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missing",IF(OR(OR(LEN(AU355)&lt;2,ISNUMBER(MATCH(AU355,L_Placeholder,0))),BR355&lt;3),"INVALID – PIC missing or not a named person (a role such as QA / CSM is not a name)",IF(OR(LEN(AV355)&lt;2,ISNUMBER(MATCH(AV355,L_Placeholder,0))),"INVALID – result / assessment missing",IF(OR(OR(LEN(AW355)&lt;3,ISNUMBER(MATCH(AW355,L_Placeholder,0))),SUMPRODUCT(--ISNUMBER(SEARCH(" "&amp;L_EvidencePhrase&amp;" ",BD355)))&gt;0,BI355=1),"INVALID – evidence missing, placeholder or not yet on file",IF(ISNA(MATCH(TRIM(S355),L_EvidenceType,0)),"INVALID – choose the evidence type from the list (column S)",IF(BL355=0,"INVALID – evidence ID must be the record's ID only (e.g. SF-2210, IMG_2231, 1045521), or a link / path for links",IF(OR(OR(LEN(AX355)&lt;2,ISNUMBER(MATCH(AX355,L_Placeholder,0))),BS355&lt;3),"INVALID – verifier missing or not a named person (a role such as QA / CSM is not a name)",IF(OR(AX355=AU355,AND(LEN(AU355)&gt;=4,ISNUMBER(SEARCH(AU355,AX355))),AND(LEN(AX355)&gt;=4,ISNUMBER(SEARCH(AX355,AU355)))),"INVALID – verifier must be a different, named person (not the PIC or a role)",IF(BH355=1,"INVALID – result not yet available (awaiting / TBC)",IF(BV355=1,"INVALID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future",IF(AND(ISNUMBER(BY355),AG355&lt;BY355),IF(H355="Physical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IF(ISNA(MATCH(TRIM(S355),L_EvidenceType,0)),0,BZ355)</f>
        <v>0</v>
      </c>
      <c r="BM355" s="61" t="str">
        <f aca="false">SUBSTITUTE(SUBSTITUTE(SUBSTITUTE(SUBSTITUTE(SUBSTITUTE(SUBSTITUTE(SUBSTITUTE(SUBSTITUTE(SUBSTITUTE(LOWER(Z355&amp;""),"1","0"),"2","0"),"3","0"),"4","0"),"5","0"),"6","0"),"7","0"),"8","0"),"9","0")</f>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355,"jan",""),"feb",""),"mar",""),"apr",""),"may",""),"jun",""),"jul",""),"aug",""),"sep",""),"oct",""),"nov",""),"dec",""),"hrs",""),"hr",""),"lt",""),"utc",""),"am",""),"pm",""),"rev",""),"ver",""),"b","a"),"c","a"),"d","a"),"e","a"),"f","a"),"g","a"),"h","a"),"i","a"),"j","a"),"k","a"),"l","a"),"m","a"),"n","a"),"o","a"),"p","a"),"q","a"),"r","a"),"s","a"),"t","a"),"u","a"),"v","a"),"w","a"),"x","a"),"y","a"),"z","a")</f>
        <v/>
      </c>
      <c r="BO355" s="61" t="str">
        <f aca="false">SUBSTITUTE(SUBSTITUTE(SUBSTITUTE(SUBSTITUTE(SUBSTITUTE(SUBSTITUTE(SUBSTITUTE(SUBSTITUTE(SUBSTITUTE(LOWER(W355&amp;""),"1","0"),"2","0"),"3","0"),"4","0"),"5","0"),"6","0"),"7","0"),"8","0"),"9","0")</f>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c>
      <c r="BQ355" s="61" t="n">
        <f aca="false">IFERROR(IF(AND(ISERROR(SEARCH(" mh"," "&amp;LOWER(W355))),ISNA(MATCH(LEFT(TRIM(BP355),255),{"0000a","000a","00a","0000aa","000aa","00.00.0000","00/00/0000","00-00-0000","0000-00-00","00.00.00","00/00/00","00-00-00","0.00.0000","0/00/0000","0-00-0000"},0)),OR(SUMPRODUCT(--ISNUMBER(SEARCH({"a0","a-0","a_0","a/0","a.0","a#0","0a","0-a","0_a","0/a"},BP355)))&gt;0,ISNUMBER(SEARCH("000000",BP355)))),1,0),0)</f>
        <v>0</v>
      </c>
      <c r="BR3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355,"supervisor",""),"inspector",""),"controller",""),"executive",""),"catering",""),"manager",""),"officer",""),"caterer",""),"station",""),"captain",""),"verified",""),"verifier",""),"checked",""),"senior",""),"leader",""),"cabin",""),"staff",""),"crew",""),"team",""),"duty",""),"lead",""),"head",""),"chef",""),"pasb",""),"mcat",""),"magcs",""),"qaqc",""),"ccic",""),"cic",""),"csm",""),"ops",""),"pic",""),"self",""),"qa",""),"qc",""),"by",""),"sr",""))</f>
        <v>0</v>
      </c>
      <c r="BS3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355,"supervisor",""),"inspector",""),"controller",""),"executive",""),"catering",""),"manager",""),"officer",""),"caterer",""),"station",""),"captain",""),"verified",""),"verifier",""),"checked",""),"senior",""),"leader",""),"cabin",""),"staff",""),"crew",""),"team",""),"duty",""),"lead",""),"head",""),"chef",""),"pasb",""),"mcat",""),"magcs",""),"qaqc",""),"ccic",""),"cic",""),"csm",""),"ops",""),"pic",""),"self",""),"qa",""),"qc",""),"by",""),"sr",""))</f>
        <v>0</v>
      </c>
      <c r="BT355" s="61"/>
      <c r="BU355" s="61"/>
      <c r="BV355" s="61" t="n">
        <f aca="false">IFERROR(IF(OR(SUMPRODUCT((LEN(BC355)-LEN(SUBSTITUTE(BC355," "&amp;L_NotLoaded&amp;" "," ")))/(LEN(L_NotLoaded)+1))&gt;SUMPRODUCT((LEN(BC355)-LEN(SUBSTITUTE(BC355," "&amp;L_NotLoadedNeg&amp;" "," ")))/(LEN(L_NotLoadedNeg)+1)),SUMPRODUCT((LEN(BD355)-LEN(SUBSTITUTE(BD355," "&amp;L_NotLoaded&amp;" "," ")))/(LEN(L_NotLoaded)+1))&gt;SUMPRODUCT((LEN(BD355)-LEN(SUBSTITUTE(BD355," "&amp;L_NotLoadedNeg&amp;" "," ")))/(LEN(L_NotLoadedNeg)+1))),1,0),0)</f>
        <v>0</v>
      </c>
      <c r="BW355" s="61"/>
      <c r="BX355" s="61"/>
      <c r="BY355" s="62" t="n">
        <f aca="false">IF(ISNUMBER(Flights!$AZ$14),MAX(Q355-UpliftWindowH/24,Flights!$AZ$14),Q355-UpliftWindowH/24)</f>
        <v>46306.90625</v>
      </c>
      <c r="BZ355" s="61" t="n">
        <f aca="false">IFERROR(IF(IF(TRIM(S355)="Link / file path",AND(LEN(TRIM(Z355))&gt;=5,SUMPRODUCT(--ISNUMBER(SEARCH({"http","www.","\\",":\",".pdf",".jpg",".jpeg",".png",".heic",".xls",".doc",".msg",".eml",".ppt",".txt",".zip"},Z355)))&gt;0),AND(ISERROR(FIND(" ",TRIM(Z355))),NOT(OR(LOWER(TRIM(Z355))=LOWER(Flights!$F$14),AND(LEFT(LOWER(TRIM(Z355)),2)="mh",(LEN(BN355)-LEN(SUBSTITUTE(BN355,"a","")))&lt;=2))),NOT(ISNUMBER(MATCH(LEFT(BN355,255),{"0000a","000a","00a","0000aa","000aa","00.00.0000","00/00/0000","00-00-0000","0000-00-00","00.00.00","00/00/00","00-00-00","0.00.0000","0/00/0000","0-00-0000"},0))),OR(AND((LEN(BN355)-LEN(SUBSTITUTE(BN355,"a","")))&gt;=1,(LEN(BN355)-LEN(SUBSTITUTE(BN355,"0","")))&gt;=2,SUMPRODUCT(--ISNUMBER(SEARCH({"a0","a-0","a_0","a/0","a.0","a#0","0a","0-a","0_a","0/a"},BN355)))&gt;0),AND((LEN(BN355)-LEN(SUBSTITUTE(BN355,"a","")))=0,(LEN(BN355)-LEN(SUBSTITUTE(BN355,"0","")))&gt;=5)))),1,0),0)</f>
        <v>0</v>
      </c>
    </row>
    <row r="356" customFormat="false" ht="39.75" hidden="false" customHeight="true" outlineLevel="0" collapsed="false">
      <c r="A356" s="57" t="s">
        <v>957</v>
      </c>
      <c r="B356" s="57" t="s">
        <v>251</v>
      </c>
      <c r="C356" s="57" t="str">
        <f aca="false">Flights!$F$14</f>
        <v>MH1140</v>
      </c>
      <c r="D356" s="58" t="n">
        <f aca="false">Flights!$D$14</f>
        <v>46307</v>
      </c>
      <c r="E356" s="57" t="str">
        <f aca="false">Flights!$G$14&amp;"-"&amp;Flights!$H$14</f>
        <v>KUL-PEN</v>
      </c>
      <c r="F356" s="57" t="str">
        <f aca="false">Flights!$K$14</f>
        <v>BC</v>
      </c>
      <c r="G356" s="57" t="s">
        <v>459</v>
      </c>
      <c r="H356" s="57" t="s">
        <v>460</v>
      </c>
      <c r="I356" s="57" t="s">
        <v>447</v>
      </c>
      <c r="J356" s="57" t="s">
        <v>555</v>
      </c>
      <c r="K356" s="67" t="s">
        <v>449</v>
      </c>
      <c r="L356" s="67" t="s">
        <v>947</v>
      </c>
      <c r="M356" s="67" t="s">
        <v>451</v>
      </c>
      <c r="N356" s="67" t="s">
        <v>383</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60"/>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open",IF(AND(NOT(OR(LEN(AZ356)&lt;15,ISNUMBER(MATCH(AZ356,L_Placeholder,0)))),BK356=0,NOT(OR(LEN(AU356)&lt;2,ISNUMBER(MATCH(AU356,L_Placeholder,0)))),NOT(OR(LEN(AX356)&lt;2,ISNUMBER(MATCH(AX356,L_Placeholder,0)))),TRIM(AE356)&lt;&gt;TRIM(T356)),"N/A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missing",IF(OR(OR(LEN(AU356)&lt;2,ISNUMBER(MATCH(AU356,L_Placeholder,0))),BR356&lt;3),"INVALID – PIC missing or not a named person (a role such as QA / CSM is not a name)",IF(OR(LEN(AV356)&lt;2,ISNUMBER(MATCH(AV356,L_Placeholder,0))),"INVALID – result / assessment missing",IF(OR(OR(LEN(AW356)&lt;3,ISNUMBER(MATCH(AW356,L_Placeholder,0))),SUMPRODUCT(--ISNUMBER(SEARCH(" "&amp;L_EvidencePhrase&amp;" ",BD356)))&gt;0,BI356=1),"INVALID – evidence missing, placeholder or not yet on file",IF(ISNA(MATCH(TRIM(S356),L_EvidenceType,0)),"INVALID – choose the evidence type from the list (column S)",IF(BL356=0,"INVALID – evidence ID must be the record's ID only (e.g. SF-2210, IMG_2231, 1045521), or a link / path for links",IF(OR(OR(LEN(AX356)&lt;2,ISNUMBER(MATCH(AX356,L_Placeholder,0))),BS356&lt;3),"INVALID – verifier missing or not a named person (a role such as QA / CSM is not a name)",IF(OR(AX356=AU356,AND(LEN(AU356)&gt;=4,ISNUMBER(SEARCH(AU356,AX356))),AND(LEN(AX356)&gt;=4,ISNUMBER(SEARCH(AX356,AU356)))),"INVALID – verifier must be a different, named person (not the PIC or a role)",IF(BH356=1,"INVALID – result not yet available (awaiting / TBC)",IF(BV356=1,"INVALID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future",IF(AND(ISNUMBER(BY356),AG356&lt;BY356),IF(H356="Physical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IF(ISNA(MATCH(TRIM(S356),L_EvidenceType,0)),0,BZ356)</f>
        <v>0</v>
      </c>
      <c r="BM356" s="61" t="str">
        <f aca="false">SUBSTITUTE(SUBSTITUTE(SUBSTITUTE(SUBSTITUTE(SUBSTITUTE(SUBSTITUTE(SUBSTITUTE(SUBSTITUTE(SUBSTITUTE(LOWER(Z356&amp;""),"1","0"),"2","0"),"3","0"),"4","0"),"5","0"),"6","0"),"7","0"),"8","0"),"9","0")</f>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356,"jan",""),"feb",""),"mar",""),"apr",""),"may",""),"jun",""),"jul",""),"aug",""),"sep",""),"oct",""),"nov",""),"dec",""),"hrs",""),"hr",""),"lt",""),"utc",""),"am",""),"pm",""),"rev",""),"ver",""),"b","a"),"c","a"),"d","a"),"e","a"),"f","a"),"g","a"),"h","a"),"i","a"),"j","a"),"k","a"),"l","a"),"m","a"),"n","a"),"o","a"),"p","a"),"q","a"),"r","a"),"s","a"),"t","a"),"u","a"),"v","a"),"w","a"),"x","a"),"y","a"),"z","a")</f>
        <v/>
      </c>
      <c r="BO356" s="61" t="str">
        <f aca="false">SUBSTITUTE(SUBSTITUTE(SUBSTITUTE(SUBSTITUTE(SUBSTITUTE(SUBSTITUTE(SUBSTITUTE(SUBSTITUTE(SUBSTITUTE(LOWER(W356&amp;""),"1","0"),"2","0"),"3","0"),"4","0"),"5","0"),"6","0"),"7","0"),"8","0"),"9","0")</f>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c>
      <c r="BQ356" s="61" t="n">
        <f aca="false">IFERROR(IF(AND(ISERROR(SEARCH(" mh"," "&amp;LOWER(W356))),ISNA(MATCH(LEFT(TRIM(BP356),255),{"0000a","000a","00a","0000aa","000aa","00.00.0000","00/00/0000","00-00-0000","0000-00-00","00.00.00","00/00/00","00-00-00","0.00.0000","0/00/0000","0-00-0000"},0)),OR(SUMPRODUCT(--ISNUMBER(SEARCH({"a0","a-0","a_0","a/0","a.0","a#0","0a","0-a","0_a","0/a"},BP356)))&gt;0,ISNUMBER(SEARCH("000000",BP356)))),1,0),0)</f>
        <v>0</v>
      </c>
      <c r="BR3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356,"supervisor",""),"inspector",""),"controller",""),"executive",""),"catering",""),"manager",""),"officer",""),"caterer",""),"station",""),"captain",""),"verified",""),"verifier",""),"checked",""),"senior",""),"leader",""),"cabin",""),"staff",""),"crew",""),"team",""),"duty",""),"lead",""),"head",""),"chef",""),"pasb",""),"mcat",""),"magcs",""),"qaqc",""),"ccic",""),"cic",""),"csm",""),"ops",""),"pic",""),"self",""),"qa",""),"qc",""),"by",""),"sr",""))</f>
        <v>0</v>
      </c>
      <c r="BS3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356,"supervisor",""),"inspector",""),"controller",""),"executive",""),"catering",""),"manager",""),"officer",""),"caterer",""),"station",""),"captain",""),"verified",""),"verifier",""),"checked",""),"senior",""),"leader",""),"cabin",""),"staff",""),"crew",""),"team",""),"duty",""),"lead",""),"head",""),"chef",""),"pasb",""),"mcat",""),"magcs",""),"qaqc",""),"ccic",""),"cic",""),"csm",""),"ops",""),"pic",""),"self",""),"qa",""),"qc",""),"by",""),"sr",""))</f>
        <v>0</v>
      </c>
      <c r="BT356" s="61"/>
      <c r="BU356" s="61"/>
      <c r="BV356" s="61" t="n">
        <f aca="false">IFERROR(IF(OR(SUMPRODUCT((LEN(BC356)-LEN(SUBSTITUTE(BC356," "&amp;L_NotLoaded&amp;" "," ")))/(LEN(L_NotLoaded)+1))&gt;SUMPRODUCT((LEN(BC356)-LEN(SUBSTITUTE(BC356," "&amp;L_NotLoadedNeg&amp;" "," ")))/(LEN(L_NotLoadedNeg)+1)),SUMPRODUCT((LEN(BD356)-LEN(SUBSTITUTE(BD356," "&amp;L_NotLoaded&amp;" "," ")))/(LEN(L_NotLoaded)+1))&gt;SUMPRODUCT((LEN(BD356)-LEN(SUBSTITUTE(BD356," "&amp;L_NotLoadedNeg&amp;" "," ")))/(LEN(L_NotLoadedNeg)+1))),1,0),0)</f>
        <v>0</v>
      </c>
      <c r="BW356" s="61"/>
      <c r="BX356" s="61"/>
      <c r="BY356" s="62" t="n">
        <f aca="false">IF(ISNUMBER(Flights!$AZ$14),MAX(Q356-UpliftWindowH/24,Flights!$AZ$14),Q356-UpliftWindowH/24)</f>
        <v>46306.90625</v>
      </c>
      <c r="BZ356" s="61" t="n">
        <f aca="false">IFERROR(IF(IF(TRIM(S356)="Link / file path",AND(LEN(TRIM(Z356))&gt;=5,SUMPRODUCT(--ISNUMBER(SEARCH({"http","www.","\\",":\",".pdf",".jpg",".jpeg",".png",".heic",".xls",".doc",".msg",".eml",".ppt",".txt",".zip"},Z356)))&gt;0),AND(ISERROR(FIND(" ",TRIM(Z356))),NOT(OR(LOWER(TRIM(Z356))=LOWER(Flights!$F$14),AND(LEFT(LOWER(TRIM(Z356)),2)="mh",(LEN(BN356)-LEN(SUBSTITUTE(BN356,"a","")))&lt;=2))),NOT(ISNUMBER(MATCH(LEFT(BN356,255),{"0000a","000a","00a","0000aa","000aa","00.00.0000","00/00/0000","00-00-0000","0000-00-00","00.00.00","00/00/00","00-00-00","0.00.0000","0/00/0000","0-00-0000"},0))),OR(AND((LEN(BN356)-LEN(SUBSTITUTE(BN356,"a","")))&gt;=1,(LEN(BN356)-LEN(SUBSTITUTE(BN356,"0","")))&gt;=2,SUMPRODUCT(--ISNUMBER(SEARCH({"a0","a-0","a_0","a/0","a.0","a#0","0a","0-a","0_a","0/a"},BN356)))&gt;0),AND((LEN(BN356)-LEN(SUBSTITUTE(BN356,"a","")))=0,(LEN(BN356)-LEN(SUBSTITUTE(BN356,"0","")))&gt;=5)))),1,0),0)</f>
        <v>0</v>
      </c>
    </row>
    <row r="357" customFormat="false" ht="39.75" hidden="false" customHeight="true" outlineLevel="0" collapsed="false">
      <c r="A357" s="57" t="s">
        <v>958</v>
      </c>
      <c r="B357" s="57" t="s">
        <v>258</v>
      </c>
      <c r="C357" s="57" t="str">
        <f aca="false">Flights!$F$15</f>
        <v>MH1149</v>
      </c>
      <c r="D357" s="58" t="n">
        <f aca="false">Flights!$D$15</f>
        <v>46307</v>
      </c>
      <c r="E357" s="57" t="str">
        <f aca="false">Flights!$G$15&amp;"-"&amp;Flights!$H$15</f>
        <v>PEN-KUL</v>
      </c>
      <c r="F357" s="57" t="str">
        <f aca="false">Flights!$K$15</f>
        <v>EY</v>
      </c>
      <c r="G357" s="57" t="s">
        <v>81</v>
      </c>
      <c r="H357" s="57" t="s">
        <v>378</v>
      </c>
      <c r="I357" s="57" t="s">
        <v>379</v>
      </c>
      <c r="J357" s="57" t="s">
        <v>380</v>
      </c>
      <c r="K357" s="67" t="s">
        <v>381</v>
      </c>
      <c r="L357" s="67" t="s">
        <v>382</v>
      </c>
      <c r="M357" s="67"/>
      <c r="N357" s="67" t="s">
        <v>383</v>
      </c>
      <c r="O357" s="67" t="s">
        <v>912</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60"/>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open",IF(AND(NOT(OR(LEN(AZ357)&lt;15,ISNUMBER(MATCH(AZ357,L_Placeholder,0)))),BK357=0,NOT(OR(LEN(AU357)&lt;2,ISNUMBER(MATCH(AU357,L_Placeholder,0)))),NOT(OR(LEN(AX357)&lt;2,ISNUMBER(MATCH(AX357,L_Placeholder,0)))),TRIM(AE357)&lt;&gt;TRIM(T357)),"N/A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missing",IF(OR(OR(LEN(AU357)&lt;2,ISNUMBER(MATCH(AU357,L_Placeholder,0))),BR357&lt;3),"INVALID – PIC missing or not a named person (a role such as QA / CSM is not a name)",IF(OR(LEN(AV357)&lt;2,ISNUMBER(MATCH(AV357,L_Placeholder,0))),"INVALID – result / assessment missing",IF(OR(OR(LEN(AW357)&lt;3,ISNUMBER(MATCH(AW357,L_Placeholder,0))),SUMPRODUCT(--ISNUMBER(SEARCH(" "&amp;L_EvidencePhrase&amp;" ",BD357)))&gt;0,BI357=1),"INVALID – evidence missing, placeholder or not yet on file",IF(ISNA(MATCH(TRIM(S357),L_EvidenceType,0)),"INVALID – choose the evidence type from the list (column S)",IF(BL357=0,"INVALID – evidence ID must be the record's ID only (e.g. SF-2210, IMG_2231, 1045521), or a link / path for links",IF(OR(OR(LEN(AX357)&lt;2,ISNUMBER(MATCH(AX357,L_Placeholder,0))),BS357&lt;3),"INVALID – verifier missing or not a named person (a role such as QA / CSM is not a name)",IF(OR(AX357=AU357,AND(LEN(AU357)&gt;=4,ISNUMBER(SEARCH(AU357,AX357))),AND(LEN(AX357)&gt;=4,ISNUMBER(SEARCH(AX357,AU357)))),"INVALID – verifier must be a different, named person (not the PIC or a role)",IF(BH357=1,"INVALID – result not yet available (awaiting / TBC)",IF(BV357=1,"INVALID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future",IF(AND(ISNUMBER(BY357),AG357&lt;BY357),IF(H357="Physical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")))/(LEN(L_PendNeg)+1))+SUMPRODUCT((LEN(BC357)-LEN(SUBSTITUTE(BC357," "&amp;L_PendPrep&amp;" "," ")))/(LEN(L_PendPrep)+1)),1,0),1)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")))/(LEN(L_PendNeg)+1))+SUMPRODUCT((LEN(BE357)-LEN(SUBSTITUTE(BE357," "&amp;L_PendPrep&amp;" "," ")))/(LEN(L_PendPrep)+1)),1,0),1)</f>
        <v>0</v>
      </c>
      <c r="BK357" s="61" t="n">
        <f aca="false">IFERROR(IF(SUMPRODUCT((LEN(BF357)-LEN(SUBSTITUTE(BF357," "&amp;L_PendStrict&amp;" "," ")))/(LEN(L_PendStrict)+1))&gt;SUMPRODUCT((LEN(BF357)-LEN(SUBSTITUTE(BF357," "&amp;L_PendNeg&amp;" "," ")))/(LEN(L_PendNeg)+1)),1,0),1)</f>
        <v>0</v>
      </c>
      <c r="BL357" s="61" t="n">
        <f aca="false">IF(ISNA(MATCH(TRIM(S357),L_EvidenceType,0)),0,BZ357)</f>
        <v>0</v>
      </c>
      <c r="BM357" s="61" t="str">
        <f aca="false">SUBSTITUTE(SUBSTITUTE(SUBSTITUTE(SUBSTITUTE(SUBSTITUTE(SUBSTITUTE(SUBSTITUTE(SUBSTITUTE(SUBSTITUTE(LOWER(Z357&amp;""),"1","0"),"2","0"),"3","0"),"4","0"),"5","0"),"6","0"),"7","0"),"8","0"),"9","0")</f>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357,"jan",""),"feb",""),"mar",""),"apr",""),"may",""),"jun",""),"jul",""),"aug",""),"sep",""),"oct",""),"nov",""),"dec",""),"hrs",""),"hr",""),"lt",""),"utc",""),"am",""),"pm",""),"rev",""),"ver",""),"b","a"),"c","a"),"d","a"),"e","a"),"f","a"),"g","a"),"h","a"),"i","a"),"j","a"),"k","a"),"l","a"),"m","a"),"n","a"),"o","a"),"p","a"),"q","a"),"r","a"),"s","a"),"t","a"),"u","a"),"v","a"),"w","a"),"x","a"),"y","a"),"z","a")</f>
        <v/>
      </c>
      <c r="BO357" s="61" t="str">
        <f aca="false">SUBSTITUTE(SUBSTITUTE(SUBSTITUTE(SUBSTITUTE(SUBSTITUTE(SUBSTITUTE(SUBSTITUTE(SUBSTITUTE(SUBSTITUTE(LOWER(W357&amp;""),"1","0"),"2","0"),"3","0"),"4","0"),"5","0"),"6","0"),"7","0"),"8","0"),"9","0")</f>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c>
      <c r="BQ357" s="61" t="n">
        <f aca="false">IFERROR(IF(AND(ISERROR(SEARCH(" mh"," "&amp;LOWER(W357))),ISNA(MATCH(LEFT(TRIM(BP357),255),{"0000a","000a","00a","0000aa","000aa","00.00.0000","00/00/0000","00-00-0000","0000-00-00","00.00.00","00/00/00","00-00-00","0.00.0000","0/00/0000","0-00-0000"},0)),OR(SUMPRODUCT(--ISNUMBER(SEARCH({"a0","a-0","a_0","a/0","a.0","a#0","0a","0-a","0_a","0/a"},BP357)))&gt;0,ISNUMBER(SEARCH("000000",BP357)))),1,0),0)</f>
        <v>0</v>
      </c>
      <c r="BR3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357,"supervisor",""),"inspector",""),"controller",""),"executive",""),"catering",""),"manager",""),"officer",""),"caterer",""),"station",""),"captain",""),"verified",""),"verifier",""),"checked",""),"senior",""),"leader",""),"cabin",""),"staff",""),"crew",""),"team",""),"duty",""),"lead",""),"head",""),"chef",""),"pasb",""),"mcat",""),"magcs",""),"qaqc",""),"ccic",""),"cic",""),"csm",""),"ops",""),"pic",""),"self",""),"qa",""),"qc",""),"by",""),"sr",""))</f>
        <v>0</v>
      </c>
      <c r="BS3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357,"supervisor",""),"inspector",""),"controller",""),"executive",""),"catering",""),"manager",""),"officer",""),"caterer",""),"station",""),"captain",""),"verified",""),"verifier",""),"checked",""),"senior",""),"leader",""),"cabin",""),"staff",""),"crew",""),"team",""),"duty",""),"lead",""),"head",""),"chef",""),"pasb",""),"mcat",""),"magcs",""),"qaqc",""),"ccic",""),"cic",""),"csm",""),"ops",""),"pic",""),"self",""),"qa",""),"qc",""),"by",""),"sr",""))</f>
        <v>0</v>
      </c>
      <c r="BT357" s="61"/>
      <c r="BU357" s="61"/>
      <c r="BV357" s="61" t="n">
        <f aca="false">0</f>
        <v>0</v>
      </c>
      <c r="BW357" s="61"/>
      <c r="BX357" s="61"/>
      <c r="BY357" s="62" t="n">
        <f aca="false">Q357-T7EarlyD*24/24</f>
        <v>46286.3263888889</v>
      </c>
      <c r="BZ357" s="61" t="n">
        <f aca="false">IFERROR(IF(IF(TRIM(S357)="Link / file path",AND(LEN(TRIM(Z357))&gt;=5,SUMPRODUCT(--ISNUMBER(SEARCH({"http","www.","\\",":\",".pdf",".jpg",".jpeg",".png",".heic",".xls",".doc",".msg",".eml",".ppt",".txt",".zip"},Z357)))&gt;0),AND(ISERROR(FIND(" ",TRIM(Z357))),NOT(OR(LOWER(TRIM(Z357))=LOWER(Flights!$F$15),AND(LEFT(LOWER(TRIM(Z357)),2)="mh",(LEN(BN357)-LEN(SUBSTITUTE(BN357,"a","")))&lt;=2))),NOT(ISNUMBER(MATCH(LEFT(BN357,255),{"0000a","000a","00a","0000aa","000aa","00.00.0000","00/00/0000","00-00-0000","0000-00-00","00.00.00","00/00/00","00-00-00","0.00.0000","0/00/0000","0-00-0000"},0))),OR(AND((LEN(BN357)-LEN(SUBSTITUTE(BN357,"a","")))&gt;=1,(LEN(BN357)-LEN(SUBSTITUTE(BN357,"0","")))&gt;=2,SUMPRODUCT(--ISNUMBER(SEARCH({"a0","a-0","a_0","a/0","a.0","a#0","0a","0-a","0_a","0/a"},BN357)))&gt;0),AND((LEN(BN357)-LEN(SUBSTITUTE(BN357,"a","")))=0,(LEN(BN357)-LEN(SUBSTITUTE(BN357,"0","")))&gt;=5)))),1,0),0)</f>
        <v>0</v>
      </c>
    </row>
    <row r="358" customFormat="false" ht="41.25" hidden="false" customHeight="true" outlineLevel="0" collapsed="false">
      <c r="A358" s="57" t="s">
        <v>959</v>
      </c>
      <c r="B358" s="57" t="s">
        <v>258</v>
      </c>
      <c r="C358" s="57" t="str">
        <f aca="false">Flights!$F$15</f>
        <v>MH1149</v>
      </c>
      <c r="D358" s="58" t="n">
        <f aca="false">Flights!$D$15</f>
        <v>46307</v>
      </c>
      <c r="E358" s="57" t="str">
        <f aca="false">Flights!$G$15&amp;"-"&amp;Flights!$H$15</f>
        <v>PEN-KUL</v>
      </c>
      <c r="F358" s="57" t="str">
        <f aca="false">Flights!$K$15</f>
        <v>EY</v>
      </c>
      <c r="G358" s="57" t="s">
        <v>81</v>
      </c>
      <c r="H358" s="57" t="s">
        <v>378</v>
      </c>
      <c r="I358" s="57" t="s">
        <v>385</v>
      </c>
      <c r="J358" s="57" t="s">
        <v>386</v>
      </c>
      <c r="K358" s="67" t="s">
        <v>387</v>
      </c>
      <c r="L358" s="67" t="s">
        <v>382</v>
      </c>
      <c r="M358" s="67"/>
      <c r="N358" s="67" t="s">
        <v>383</v>
      </c>
      <c r="O358" s="67" t="s">
        <v>914</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60"/>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open",IF(AND(NOT(OR(LEN(AZ358)&lt;15,ISNUMBER(MATCH(AZ358,L_Placeholder,0)))),BK358=0,NOT(OR(LEN(AU358)&lt;2,ISNUMBER(MATCH(AU358,L_Placeholder,0)))),NOT(OR(LEN(AX358)&lt;2,ISNUMBER(MATCH(AX358,L_Placeholder,0)))),TRIM(AE358)&lt;&gt;TRIM(T358)),"N/A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missing",IF(OR(OR(LEN(AU358)&lt;2,ISNUMBER(MATCH(AU358,L_Placeholder,0))),BR358&lt;3),"INVALID – PIC missing or not a named person (a role such as QA / CSM is not a name)",IF(OR(LEN(AV358)&lt;2,ISNUMBER(MATCH(AV358,L_Placeholder,0))),"INVALID – result / assessment missing",IF(OR(OR(LEN(AW358)&lt;3,ISNUMBER(MATCH(AW358,L_Placeholder,0))),SUMPRODUCT(--ISNUMBER(SEARCH(" "&amp;L_EvidencePhrase&amp;" ",BD358)))&gt;0,BI358=1),"INVALID – evidence missing, placeholder or not yet on file",IF(ISNA(MATCH(TRIM(S358),L_EvidenceType,0)),"INVALID – choose the evidence type from the list (column S)",IF(BL358=0,"INVALID – evidence ID must be the record's ID only (e.g. SF-2210, IMG_2231, 1045521), or a link / path for links",IF(OR(OR(LEN(AX358)&lt;2,ISNUMBER(MATCH(AX358,L_Placeholder,0))),BS358&lt;3),"INVALID – verifier missing or not a named person (a role such as QA / CSM is not a name)",IF(OR(AX358=AU358,AND(LEN(AU358)&gt;=4,ISNUMBER(SEARCH(AU358,AX358))),AND(LEN(AX358)&gt;=4,ISNUMBER(SEARCH(AX358,AU358)))),"INVALID – verifier must be a different, named person (not the PIC or a role)",IF(BH358=1,"INVALID – result not yet available (awaiting / TBC)",IF(BV358=1,"INVALID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future",IF(AND(ISNUMBER(BY358),AG358&lt;BY358),IF(H358="Physical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t="n">
        <f aca="false">IF(ISNA(MATCH(TRIM(S358),L_EvidenceType,0)),0,BZ358)</f>
        <v>0</v>
      </c>
      <c r="BM358" s="61" t="str">
        <f aca="false">SUBSTITUTE(SUBSTITUTE(SUBSTITUTE(SUBSTITUTE(SUBSTITUTE(SUBSTITUTE(SUBSTITUTE(SUBSTITUTE(SUBSTITUTE(LOWER(Z358&amp;""),"1","0"),"2","0"),"3","0"),"4","0"),"5","0"),"6","0"),"7","0"),"8","0"),"9","0")</f>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358,"jan",""),"feb",""),"mar",""),"apr",""),"may",""),"jun",""),"jul",""),"aug",""),"sep",""),"oct",""),"nov",""),"dec",""),"hrs",""),"hr",""),"lt",""),"utc",""),"am",""),"pm",""),"rev",""),"ver",""),"b","a"),"c","a"),"d","a"),"e","a"),"f","a"),"g","a"),"h","a"),"i","a"),"j","a"),"k","a"),"l","a"),"m","a"),"n","a"),"o","a"),"p","a"),"q","a"),"r","a"),"s","a"),"t","a"),"u","a"),"v","a"),"w","a"),"x","a"),"y","a"),"z","a")</f>
        <v/>
      </c>
      <c r="BO358" s="61" t="str">
        <f aca="false">SUBSTITUTE(SUBSTITUTE(SUBSTITUTE(SUBSTITUTE(SUBSTITUTE(SUBSTITUTE(SUBSTITUTE(SUBSTITUTE(SUBSTITUTE(LOWER(W358&amp;""),"1","0"),"2","0"),"3","0"),"4","0"),"5","0"),"6","0"),"7","0"),"8","0"),"9","0")</f>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c>
      <c r="BQ358" s="61" t="n">
        <f aca="false">IFERROR(IF(AND(ISERROR(SEARCH(" mh"," "&amp;LOWER(W358))),ISNA(MATCH(LEFT(TRIM(BP358),255),{"0000a","000a","00a","0000aa","000aa","00.00.0000","00/00/0000","00-00-0000","0000-00-00","00.00.00","00/00/00","00-00-00","0.00.0000","0/00/0000","0-00-0000"},0)),OR(SUMPRODUCT(--ISNUMBER(SEARCH({"a0","a-0","a_0","a/0","a.0","a#0","0a","0-a","0_a","0/a"},BP358)))&gt;0,ISNUMBER(SEARCH("000000",BP358)))),1,0),0)</f>
        <v>0</v>
      </c>
      <c r="BR3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358,"supervisor",""),"inspector",""),"controller",""),"executive",""),"catering",""),"manager",""),"officer",""),"caterer",""),"station",""),"captain",""),"verified",""),"verifier",""),"checked",""),"senior",""),"leader",""),"cabin",""),"staff",""),"crew",""),"team",""),"duty",""),"lead",""),"head",""),"chef",""),"pasb",""),"mcat",""),"magcs",""),"qaqc",""),"ccic",""),"cic",""),"csm",""),"ops",""),"pic",""),"self",""),"qa",""),"qc",""),"by",""),"sr",""))</f>
        <v>0</v>
      </c>
      <c r="BS3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358,"supervisor",""),"inspector",""),"controller",""),"executive",""),"catering",""),"manager",""),"officer",""),"caterer",""),"station",""),"captain",""),"verified",""),"verifier",""),"checked",""),"senior",""),"leader",""),"cabin",""),"staff",""),"crew",""),"team",""),"duty",""),"lead",""),"head",""),"chef",""),"pasb",""),"mcat",""),"magcs",""),"qaqc",""),"ccic",""),"cic",""),"csm",""),"ops",""),"pic",""),"self",""),"qa",""),"qc",""),"by",""),"sr",""))</f>
        <v>0</v>
      </c>
      <c r="BT358" s="61"/>
      <c r="BU358" s="61"/>
      <c r="BV358" s="61" t="n">
        <f aca="false">0</f>
        <v>0</v>
      </c>
      <c r="BW358" s="61"/>
      <c r="BX358" s="61"/>
      <c r="BY358" s="62" t="n">
        <f aca="false">Q358-T7EarlyD*24/24</f>
        <v>46286.3263888889</v>
      </c>
      <c r="BZ358" s="61" t="n">
        <f aca="false">IFERROR(IF(IF(TRIM(S358)="Link / file path",AND(LEN(TRIM(Z358))&gt;=5,SUMPRODUCT(--ISNUMBER(SEARCH({"http","www.","\\",":\",".pdf",".jpg",".jpeg",".png",".heic",".xls",".doc",".msg",".eml",".ppt",".txt",".zip"},Z358)))&gt;0),AND(ISERROR(FIND(" ",TRIM(Z358))),NOT(OR(LOWER(TRIM(Z358))=LOWER(Flights!$F$15),AND(LEFT(LOWER(TRIM(Z358)),2)="mh",(LEN(BN358)-LEN(SUBSTITUTE(BN358,"a","")))&lt;=2))),NOT(ISNUMBER(MATCH(LEFT(BN358,255),{"0000a","000a","00a","0000aa","000aa","00.00.0000","00/00/0000","00-00-0000","0000-00-00","00.00.00","00/00/00","00-00-00","0.00.0000","0/00/0000","0-00-0000"},0))),OR(AND((LEN(BN358)-LEN(SUBSTITUTE(BN358,"a","")))&gt;=1,(LEN(BN358)-LEN(SUBSTITUTE(BN358,"0","")))&gt;=2,SUMPRODUCT(--ISNUMBER(SEARCH({"a0","a-0","a_0","a/0","a.0","a#0","0a","0-a","0_a","0/a"},BN358)))&gt;0),AND((LEN(BN358)-LEN(SUBSTITUTE(BN358,"a","")))=0,(LEN(BN358)-LEN(SUBSTITUTE(BN358,"0","")))&gt;=5)))),1,0),0)</f>
        <v>0</v>
      </c>
    </row>
    <row r="359" customFormat="false" ht="41.25" hidden="false" customHeight="true" outlineLevel="0" collapsed="false">
      <c r="A359" s="57" t="s">
        <v>960</v>
      </c>
      <c r="B359" s="57" t="s">
        <v>258</v>
      </c>
      <c r="C359" s="57" t="str">
        <f aca="false">Flights!$F$15</f>
        <v>MH1149</v>
      </c>
      <c r="D359" s="58" t="n">
        <f aca="false">Flights!$D$15</f>
        <v>46307</v>
      </c>
      <c r="E359" s="57" t="str">
        <f aca="false">Flights!$G$15&amp;"-"&amp;Flights!$H$15</f>
        <v>PEN-KUL</v>
      </c>
      <c r="F359" s="57" t="str">
        <f aca="false">Flights!$K$15</f>
        <v>EY</v>
      </c>
      <c r="G359" s="57" t="s">
        <v>81</v>
      </c>
      <c r="H359" s="57" t="s">
        <v>378</v>
      </c>
      <c r="I359" s="57" t="s">
        <v>389</v>
      </c>
      <c r="J359" s="57" t="s">
        <v>390</v>
      </c>
      <c r="K359" s="67" t="s">
        <v>391</v>
      </c>
      <c r="L359" s="67" t="s">
        <v>382</v>
      </c>
      <c r="M359" s="67"/>
      <c r="N359" s="67" t="str">
        <f aca="false">IF(TRIM(Flights!$L$15)="A339","Required","N/A – rule")</f>
        <v>N/A – rule</v>
      </c>
      <c r="O359" s="67" t="s">
        <v>392</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60"/>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open",IF(AND(NOT(OR(LEN(AZ359)&lt;15,ISNUMBER(MATCH(AZ359,L_Placeholder,0)))),BK359=0,NOT(OR(LEN(AU359)&lt;2,ISNUMBER(MATCH(AU359,L_Placeholder,0)))),NOT(OR(LEN(AX359)&lt;2,ISNUMBER(MATCH(AX359,L_Placeholder,0)))),TRIM(AE359)&lt;&gt;TRIM(T359)),"N/A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missing",IF(OR(OR(LEN(AU359)&lt;2,ISNUMBER(MATCH(AU359,L_Placeholder,0))),BR359&lt;3),"INVALID – PIC missing or not a named person (a role such as QA / CSM is not a name)",IF(OR(LEN(AV359)&lt;2,ISNUMBER(MATCH(AV359,L_Placeholder,0))),"INVALID – result / assessment missing",IF(OR(OR(LEN(AW359)&lt;3,ISNUMBER(MATCH(AW359,L_Placeholder,0))),SUMPRODUCT(--ISNUMBER(SEARCH(" "&amp;L_EvidencePhrase&amp;" ",BD359)))&gt;0,BI359=1),"INVALID – evidence missing, placeholder or not yet on file",IF(ISNA(MATCH(TRIM(S359),L_EvidenceType,0)),"INVALID – choose the evidence type from the list (column S)",IF(BL359=0,"INVALID – evidence ID must be the record's ID only (e.g. SF-2210, IMG_2231, 1045521), or a link / path for links",IF(OR(OR(LEN(AX359)&lt;2,ISNUMBER(MATCH(AX359,L_Placeholder,0))),BS359&lt;3),"INVALID – verifier missing or not a named person (a role such as QA / CSM is not a name)",IF(OR(AX359=AU359,AND(LEN(AU359)&gt;=4,ISNUMBER(SEARCH(AU359,AX359))),AND(LEN(AX359)&gt;=4,ISNUMBER(SEARCH(AX359,AU359)))),"INVALID – verifier must be a different, named person (not the PIC or a role)",IF(BH359=1,"INVALID – result not yet available (awaiting / TBC)",IF(BV359=1,"INVALID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future",IF(AND(ISNUMBER(BY359),AG359&lt;BY359),IF(H359="Physical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t="n">
        <f aca="false">IF(ISNA(MATCH(TRIM(S359),L_EvidenceType,0)),0,BZ359)</f>
        <v>0</v>
      </c>
      <c r="BM359" s="61" t="str">
        <f aca="false">SUBSTITUTE(SUBSTITUTE(SUBSTITUTE(SUBSTITUTE(SUBSTITUTE(SUBSTITUTE(SUBSTITUTE(SUBSTITUTE(SUBSTITUTE(LOWER(Z359&amp;""),"1","0"),"2","0"),"3","0"),"4","0"),"5","0"),"6","0"),"7","0"),"8","0"),"9","0")</f>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359,"jan",""),"feb",""),"mar",""),"apr",""),"may",""),"jun",""),"jul",""),"aug",""),"sep",""),"oct",""),"nov",""),"dec",""),"hrs",""),"hr",""),"lt",""),"utc",""),"am",""),"pm",""),"rev",""),"ver",""),"b","a"),"c","a"),"d","a"),"e","a"),"f","a"),"g","a"),"h","a"),"i","a"),"j","a"),"k","a"),"l","a"),"m","a"),"n","a"),"o","a"),"p","a"),"q","a"),"r","a"),"s","a"),"t","a"),"u","a"),"v","a"),"w","a"),"x","a"),"y","a"),"z","a")</f>
        <v/>
      </c>
      <c r="BO359" s="61" t="str">
        <f aca="false">SUBSTITUTE(SUBSTITUTE(SUBSTITUTE(SUBSTITUTE(SUBSTITUTE(SUBSTITUTE(SUBSTITUTE(SUBSTITUTE(SUBSTITUTE(LOWER(W359&amp;""),"1","0"),"2","0"),"3","0"),"4","0"),"5","0"),"6","0"),"7","0"),"8","0"),"9","0")</f>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c>
      <c r="BQ359" s="61" t="n">
        <f aca="false">IFERROR(IF(AND(ISERROR(SEARCH(" mh"," "&amp;LOWER(W359))),ISNA(MATCH(LEFT(TRIM(BP359),255),{"0000a","000a","00a","0000aa","000aa","00.00.0000","00/00/0000","00-00-0000","0000-00-00","00.00.00","00/00/00","00-00-00","0.00.0000","0/00/0000","0-00-0000"},0)),OR(SUMPRODUCT(--ISNUMBER(SEARCH({"a0","a-0","a_0","a/0","a.0","a#0","0a","0-a","0_a","0/a"},BP359)))&gt;0,ISNUMBER(SEARCH("000000",BP359)))),1,0),0)</f>
        <v>0</v>
      </c>
      <c r="BR3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359,"supervisor",""),"inspector",""),"controller",""),"executive",""),"catering",""),"manager",""),"officer",""),"caterer",""),"station",""),"captain",""),"verified",""),"verifier",""),"checked",""),"senior",""),"leader",""),"cabin",""),"staff",""),"crew",""),"team",""),"duty",""),"lead",""),"head",""),"chef",""),"pasb",""),"mcat",""),"magcs",""),"qaqc",""),"ccic",""),"cic",""),"csm",""),"ops",""),"pic",""),"self",""),"qa",""),"qc",""),"by",""),"sr",""))</f>
        <v>0</v>
      </c>
      <c r="BS3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359,"supervisor",""),"inspector",""),"controller",""),"executive",""),"catering",""),"manager",""),"officer",""),"caterer",""),"station",""),"captain",""),"verified",""),"verifier",""),"checked",""),"senior",""),"leader",""),"cabin",""),"staff",""),"crew",""),"team",""),"duty",""),"lead",""),"head",""),"chef",""),"pasb",""),"mcat",""),"magcs",""),"qaqc",""),"ccic",""),"cic",""),"csm",""),"ops",""),"pic",""),"self",""),"qa",""),"qc",""),"by",""),"sr",""))</f>
        <v>0</v>
      </c>
      <c r="BT359" s="61"/>
      <c r="BU359" s="61"/>
      <c r="BV359" s="61" t="n">
        <f aca="false">0</f>
        <v>0</v>
      </c>
      <c r="BW359" s="61"/>
      <c r="BX359" s="61"/>
      <c r="BY359" s="62" t="n">
        <f aca="false">Q359-T7EarlyD*24/24</f>
        <v>46286.3263888889</v>
      </c>
      <c r="BZ359" s="61" t="n">
        <f aca="false">IFERROR(IF(IF(TRIM(S359)="Link / file path",AND(LEN(TRIM(Z359))&gt;=5,SUMPRODUCT(--ISNUMBER(SEARCH({"http","www.","\\",":\",".pdf",".jpg",".jpeg",".png",".heic",".xls",".doc",".msg",".eml",".ppt",".txt",".zip"},Z359)))&gt;0),AND(ISERROR(FIND(" ",TRIM(Z359))),NOT(OR(LOWER(TRIM(Z359))=LOWER(Flights!$F$15),AND(LEFT(LOWER(TRIM(Z359)),2)="mh",(LEN(BN359)-LEN(SUBSTITUTE(BN359,"a","")))&lt;=2))),NOT(ISNUMBER(MATCH(LEFT(BN359,255),{"0000a","000a","00a","0000aa","000aa","00.00.0000","00/00/0000","00-00-0000","0000-00-00","00.00.00","00/00/00","00-00-00","0.00.0000","0/00/0000","0-00-0000"},0))),OR(AND((LEN(BN359)-LEN(SUBSTITUTE(BN359,"a","")))&gt;=1,(LEN(BN359)-LEN(SUBSTITUTE(BN359,"0","")))&gt;=2,SUMPRODUCT(--ISNUMBER(SEARCH({"a0","a-0","a_0","a/0","a.0","a#0","0a","0-a","0_a","0/a"},BN359)))&gt;0),AND((LEN(BN359)-LEN(SUBSTITUTE(BN359,"a","")))=0,(LEN(BN359)-LEN(SUBSTITUTE(BN359,"0","")))&gt;=5)))),1,0),0)</f>
        <v>0</v>
      </c>
    </row>
    <row r="360" customFormat="false" ht="39.75" hidden="false" customHeight="true" outlineLevel="0" collapsed="false">
      <c r="A360" s="57" t="s">
        <v>961</v>
      </c>
      <c r="B360" s="57" t="s">
        <v>258</v>
      </c>
      <c r="C360" s="57" t="str">
        <f aca="false">Flights!$F$15</f>
        <v>MH1149</v>
      </c>
      <c r="D360" s="58" t="n">
        <f aca="false">Flights!$D$15</f>
        <v>46307</v>
      </c>
      <c r="E360" s="57" t="str">
        <f aca="false">Flights!$G$15&amp;"-"&amp;Flights!$H$15</f>
        <v>PEN-KUL</v>
      </c>
      <c r="F360" s="57" t="str">
        <f aca="false">Flights!$K$15</f>
        <v>EY</v>
      </c>
      <c r="G360" s="57" t="s">
        <v>81</v>
      </c>
      <c r="H360" s="57" t="s">
        <v>378</v>
      </c>
      <c r="I360" s="57" t="s">
        <v>394</v>
      </c>
      <c r="J360" s="57" t="s">
        <v>395</v>
      </c>
      <c r="K360" s="67" t="s">
        <v>396</v>
      </c>
      <c r="L360" s="67" t="s">
        <v>382</v>
      </c>
      <c r="M360" s="67"/>
      <c r="N360" s="67" t="s">
        <v>383</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60"/>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open",IF(AND(NOT(OR(LEN(AZ360)&lt;15,ISNUMBER(MATCH(AZ360,L_Placeholder,0)))),BK360=0,NOT(OR(LEN(AU360)&lt;2,ISNUMBER(MATCH(AU360,L_Placeholder,0)))),NOT(OR(LEN(AX360)&lt;2,ISNUMBER(MATCH(AX360,L_Placeholder,0)))),TRIM(AE360)&lt;&gt;TRIM(T360)),"N/A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missing",IF(OR(OR(LEN(AU360)&lt;2,ISNUMBER(MATCH(AU360,L_Placeholder,0))),BR360&lt;3),"INVALID – PIC missing or not a named person (a role such as QA / CSM is not a name)",IF(OR(LEN(AV360)&lt;2,ISNUMBER(MATCH(AV360,L_Placeholder,0))),"INVALID – result / assessment missing",IF(OR(OR(LEN(AW360)&lt;3,ISNUMBER(MATCH(AW360,L_Placeholder,0))),SUMPRODUCT(--ISNUMBER(SEARCH(" "&amp;L_EvidencePhrase&amp;" ",BD360)))&gt;0,BI360=1),"INVALID – evidence missing, placeholder or not yet on file",IF(ISNA(MATCH(TRIM(S360),L_EvidenceType,0)),"INVALID – choose the evidence type from the list (column S)",IF(BL360=0,"INVALID – evidence ID must be the record's ID only (e.g. SF-2210, IMG_2231, 1045521), or a link / path for links",IF(OR(OR(LEN(AX360)&lt;2,ISNUMBER(MATCH(AX360,L_Placeholder,0))),BS360&lt;3),"INVALID – verifier missing or not a named person (a role such as QA / CSM is not a name)",IF(OR(AX360=AU360,AND(LEN(AU360)&gt;=4,ISNUMBER(SEARCH(AU360,AX360))),AND(LEN(AX360)&gt;=4,ISNUMBER(SEARCH(AX360,AU360)))),"INVALID – verifier must be a different, named person (not the PIC or a role)",IF(BH360=1,"INVALID – result not yet available (awaiting / TBC)",IF(BV360=1,"INVALID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future",IF(AND(ISNUMBER(BY360),AG360&lt;BY360),IF(H360="Physical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t="n">
        <f aca="false">IF(ISNA(MATCH(TRIM(S360),L_EvidenceType,0)),0,BZ360)</f>
        <v>0</v>
      </c>
      <c r="BM360" s="61" t="str">
        <f aca="false">SUBSTITUTE(SUBSTITUTE(SUBSTITUTE(SUBSTITUTE(SUBSTITUTE(SUBSTITUTE(SUBSTITUTE(SUBSTITUTE(SUBSTITUTE(LOWER(Z360&amp;""),"1","0"),"2","0"),"3","0"),"4","0"),"5","0"),"6","0"),"7","0"),"8","0"),"9","0")</f>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360,"jan",""),"feb",""),"mar",""),"apr",""),"may",""),"jun",""),"jul",""),"aug",""),"sep",""),"oct",""),"nov",""),"dec",""),"hrs",""),"hr",""),"lt",""),"utc",""),"am",""),"pm",""),"rev",""),"ver",""),"b","a"),"c","a"),"d","a"),"e","a"),"f","a"),"g","a"),"h","a"),"i","a"),"j","a"),"k","a"),"l","a"),"m","a"),"n","a"),"o","a"),"p","a"),"q","a"),"r","a"),"s","a"),"t","a"),"u","a"),"v","a"),"w","a"),"x","a"),"y","a"),"z","a")</f>
        <v/>
      </c>
      <c r="BO360" s="61" t="str">
        <f aca="false">SUBSTITUTE(SUBSTITUTE(SUBSTITUTE(SUBSTITUTE(SUBSTITUTE(SUBSTITUTE(SUBSTITUTE(SUBSTITUTE(SUBSTITUTE(LOWER(W360&amp;""),"1","0"),"2","0"),"3","0"),"4","0"),"5","0"),"6","0"),"7","0"),"8","0"),"9","0")</f>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c>
      <c r="BQ360" s="61" t="n">
        <f aca="false">IFERROR(IF(AND(ISERROR(SEARCH(" mh"," "&amp;LOWER(W360))),ISNA(MATCH(LEFT(TRIM(BP360),255),{"0000a","000a","00a","0000aa","000aa","00.00.0000","00/00/0000","00-00-0000","0000-00-00","00.00.00","00/00/00","00-00-00","0.00.0000","0/00/0000","0-00-0000"},0)),OR(SUMPRODUCT(--ISNUMBER(SEARCH({"a0","a-0","a_0","a/0","a.0","a#0","0a","0-a","0_a","0/a"},BP360)))&gt;0,ISNUMBER(SEARCH("000000",BP360)))),1,0),0)</f>
        <v>0</v>
      </c>
      <c r="BR3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360,"supervisor",""),"inspector",""),"controller",""),"executive",""),"catering",""),"manager",""),"officer",""),"caterer",""),"station",""),"captain",""),"verified",""),"verifier",""),"checked",""),"senior",""),"leader",""),"cabin",""),"staff",""),"crew",""),"team",""),"duty",""),"lead",""),"head",""),"chef",""),"pasb",""),"mcat",""),"magcs",""),"qaqc",""),"ccic",""),"cic",""),"csm",""),"ops",""),"pic",""),"self",""),"qa",""),"qc",""),"by",""),"sr",""))</f>
        <v>0</v>
      </c>
      <c r="BS3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360,"supervisor",""),"inspector",""),"controller",""),"executive",""),"catering",""),"manager",""),"officer",""),"caterer",""),"station",""),"captain",""),"verified",""),"verifier",""),"checked",""),"senior",""),"leader",""),"cabin",""),"staff",""),"crew",""),"team",""),"duty",""),"lead",""),"head",""),"chef",""),"pasb",""),"mcat",""),"magcs",""),"qaqc",""),"ccic",""),"cic",""),"csm",""),"ops",""),"pic",""),"self",""),"qa",""),"qc",""),"by",""),"sr",""))</f>
        <v>0</v>
      </c>
      <c r="BT360" s="61"/>
      <c r="BU360" s="61"/>
      <c r="BV360" s="61" t="n">
        <f aca="false">0</f>
        <v>0</v>
      </c>
      <c r="BW360" s="61"/>
      <c r="BX360" s="61"/>
      <c r="BY360" s="62" t="n">
        <f aca="false">Q360-T7EarlyD*24/24</f>
        <v>46286.3263888889</v>
      </c>
      <c r="BZ360" s="61" t="n">
        <f aca="false">IFERROR(IF(IF(TRIM(S360)="Link / file path",AND(LEN(TRIM(Z360))&gt;=5,SUMPRODUCT(--ISNUMBER(SEARCH({"http","www.","\\",":\",".pdf",".jpg",".jpeg",".png",".heic",".xls",".doc",".msg",".eml",".ppt",".txt",".zip"},Z360)))&gt;0),AND(ISERROR(FIND(" ",TRIM(Z360))),NOT(OR(LOWER(TRIM(Z360))=LOWER(Flights!$F$15),AND(LEFT(LOWER(TRIM(Z360)),2)="mh",(LEN(BN360)-LEN(SUBSTITUTE(BN360,"a","")))&lt;=2))),NOT(ISNUMBER(MATCH(LEFT(BN360,255),{"0000a","000a","00a","0000aa","000aa","00.00.0000","00/00/0000","00-00-0000","0000-00-00","00.00.00","00/00/00","00-00-00","0.00.0000","0/00/0000","0-00-0000"},0))),OR(AND((LEN(BN360)-LEN(SUBSTITUTE(BN360,"a","")))&gt;=1,(LEN(BN360)-LEN(SUBSTITUTE(BN360,"0","")))&gt;=2,SUMPRODUCT(--ISNUMBER(SEARCH({"a0","a-0","a_0","a/0","a.0","a#0","0a","0-a","0_a","0/a"},BN360)))&gt;0),AND((LEN(BN360)-LEN(SUBSTITUTE(BN360,"a","")))=0,(LEN(BN360)-LEN(SUBSTITUTE(BN360,"0","")))&gt;=5)))),1,0),0)</f>
        <v>0</v>
      </c>
    </row>
    <row r="361" customFormat="false" ht="39.75" hidden="false" customHeight="true" outlineLevel="0" collapsed="false">
      <c r="A361" s="57" t="s">
        <v>962</v>
      </c>
      <c r="B361" s="57" t="s">
        <v>258</v>
      </c>
      <c r="C361" s="57" t="str">
        <f aca="false">Flights!$F$15</f>
        <v>MH1149</v>
      </c>
      <c r="D361" s="58" t="n">
        <f aca="false">Flights!$D$15</f>
        <v>46307</v>
      </c>
      <c r="E361" s="57" t="str">
        <f aca="false">Flights!$G$15&amp;"-"&amp;Flights!$H$15</f>
        <v>PEN-KUL</v>
      </c>
      <c r="F361" s="57" t="str">
        <f aca="false">Flights!$K$15</f>
        <v>EY</v>
      </c>
      <c r="G361" s="57" t="s">
        <v>81</v>
      </c>
      <c r="H361" s="57" t="s">
        <v>378</v>
      </c>
      <c r="I361" s="57" t="s">
        <v>398</v>
      </c>
      <c r="J361" s="57" t="s">
        <v>399</v>
      </c>
      <c r="K361" s="67" t="s">
        <v>400</v>
      </c>
      <c r="L361" s="67" t="s">
        <v>382</v>
      </c>
      <c r="M361" s="67"/>
      <c r="N361" s="67" t="s">
        <v>383</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60"/>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open",IF(AND(NOT(OR(LEN(AZ361)&lt;15,ISNUMBER(MATCH(AZ361,L_Placeholder,0)))),BK361=0,NOT(OR(LEN(AU361)&lt;2,ISNUMBER(MATCH(AU361,L_Placeholder,0)))),NOT(OR(LEN(AX361)&lt;2,ISNUMBER(MATCH(AX361,L_Placeholder,0)))),TRIM(AE361)&lt;&gt;TRIM(T361)),"N/A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missing",IF(OR(OR(LEN(AU361)&lt;2,ISNUMBER(MATCH(AU361,L_Placeholder,0))),BR361&lt;3),"INVALID – PIC missing or not a named person (a role such as QA / CSM is not a name)",IF(OR(LEN(AV361)&lt;2,ISNUMBER(MATCH(AV361,L_Placeholder,0))),"INVALID – result / assessment missing",IF(OR(OR(LEN(AW361)&lt;3,ISNUMBER(MATCH(AW361,L_Placeholder,0))),SUMPRODUCT(--ISNUMBER(SEARCH(" "&amp;L_EvidencePhrase&amp;" ",BD361)))&gt;0,BI361=1),"INVALID – evidence missing, placeholder or not yet on file",IF(ISNA(MATCH(TRIM(S361),L_EvidenceType,0)),"INVALID – choose the evidence type from the list (column S)",IF(BL361=0,"INVALID – evidence ID must be the record's ID only (e.g. SF-2210, IMG_2231, 1045521), or a link / path for links",IF(OR(OR(LEN(AX361)&lt;2,ISNUMBER(MATCH(AX361,L_Placeholder,0))),BS361&lt;3),"INVALID – verifier missing or not a named person (a role such as QA / CSM is not a name)",IF(OR(AX361=AU361,AND(LEN(AU361)&gt;=4,ISNUMBER(SEARCH(AU361,AX361))),AND(LEN(AX361)&gt;=4,ISNUMBER(SEARCH(AX361,AU361)))),"INVALID – verifier must be a different, named person (not the PIC or a role)",IF(BH361=1,"INVALID – result not yet available (awaiting / TBC)",IF(BV361=1,"INVALID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future",IF(AND(ISNUMBER(BY361),AG361&lt;BY361),IF(H361="Physical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t="n">
        <f aca="false">IF(ISNA(MATCH(TRIM(S361),L_EvidenceType,0)),0,BZ361)</f>
        <v>0</v>
      </c>
      <c r="BM361" s="61" t="str">
        <f aca="false">SUBSTITUTE(SUBSTITUTE(SUBSTITUTE(SUBSTITUTE(SUBSTITUTE(SUBSTITUTE(SUBSTITUTE(SUBSTITUTE(SUBSTITUTE(LOWER(Z361&amp;""),"1","0"),"2","0"),"3","0"),"4","0"),"5","0"),"6","0"),"7","0"),"8","0"),"9","0")</f>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361,"jan",""),"feb",""),"mar",""),"apr",""),"may",""),"jun",""),"jul",""),"aug",""),"sep",""),"oct",""),"nov",""),"dec",""),"hrs",""),"hr",""),"lt",""),"utc",""),"am",""),"pm",""),"rev",""),"ver",""),"b","a"),"c","a"),"d","a"),"e","a"),"f","a"),"g","a"),"h","a"),"i","a"),"j","a"),"k","a"),"l","a"),"m","a"),"n","a"),"o","a"),"p","a"),"q","a"),"r","a"),"s","a"),"t","a"),"u","a"),"v","a"),"w","a"),"x","a"),"y","a"),"z","a")</f>
        <v/>
      </c>
      <c r="BO361" s="61" t="str">
        <f aca="false">SUBSTITUTE(SUBSTITUTE(SUBSTITUTE(SUBSTITUTE(SUBSTITUTE(SUBSTITUTE(SUBSTITUTE(SUBSTITUTE(SUBSTITUTE(LOWER(W361&amp;""),"1","0"),"2","0"),"3","0"),"4","0"),"5","0"),"6","0"),"7","0"),"8","0"),"9","0")</f>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c>
      <c r="BQ361" s="61" t="n">
        <f aca="false">IFERROR(IF(AND(ISERROR(SEARCH(" mh"," "&amp;LOWER(W361))),ISNA(MATCH(LEFT(TRIM(BP361),255),{"0000a","000a","00a","0000aa","000aa","00.00.0000","00/00/0000","00-00-0000","0000-00-00","00.00.00","00/00/00","00-00-00","0.00.0000","0/00/0000","0-00-0000"},0)),OR(SUMPRODUCT(--ISNUMBER(SEARCH({"a0","a-0","a_0","a/0","a.0","a#0","0a","0-a","0_a","0/a"},BP361)))&gt;0,ISNUMBER(SEARCH("000000",BP361)))),1,0),0)</f>
        <v>0</v>
      </c>
      <c r="BR3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361,"supervisor",""),"inspector",""),"controller",""),"executive",""),"catering",""),"manager",""),"officer",""),"caterer",""),"station",""),"captain",""),"verified",""),"verifier",""),"checked",""),"senior",""),"leader",""),"cabin",""),"staff",""),"crew",""),"team",""),"duty",""),"lead",""),"head",""),"chef",""),"pasb",""),"mcat",""),"magcs",""),"qaqc",""),"ccic",""),"cic",""),"csm",""),"ops",""),"pic",""),"self",""),"qa",""),"qc",""),"by",""),"sr",""))</f>
        <v>0</v>
      </c>
      <c r="BS3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361,"supervisor",""),"inspector",""),"controller",""),"executive",""),"catering",""),"manager",""),"officer",""),"caterer",""),"station",""),"captain",""),"verified",""),"verifier",""),"checked",""),"senior",""),"leader",""),"cabin",""),"staff",""),"crew",""),"team",""),"duty",""),"lead",""),"head",""),"chef",""),"pasb",""),"mcat",""),"magcs",""),"qaqc",""),"ccic",""),"cic",""),"csm",""),"ops",""),"pic",""),"self",""),"qa",""),"qc",""),"by",""),"sr",""))</f>
        <v>0</v>
      </c>
      <c r="BT361" s="61"/>
      <c r="BU361" s="61"/>
      <c r="BV361" s="61" t="n">
        <f aca="false">0</f>
        <v>0</v>
      </c>
      <c r="BW361" s="61"/>
      <c r="BX361" s="61"/>
      <c r="BY361" s="62" t="n">
        <f aca="false">Q361-T7EarlyD*24/24</f>
        <v>46286.3263888889</v>
      </c>
      <c r="BZ361" s="61" t="n">
        <f aca="false">IFERROR(IF(IF(TRIM(S361)="Link / file path",AND(LEN(TRIM(Z361))&gt;=5,SUMPRODUCT(--ISNUMBER(SEARCH({"http","www.","\\",":\",".pdf",".jpg",".jpeg",".png",".heic",".xls",".doc",".msg",".eml",".ppt",".txt",".zip"},Z361)))&gt;0),AND(ISERROR(FIND(" ",TRIM(Z361))),NOT(OR(LOWER(TRIM(Z361))=LOWER(Flights!$F$15),AND(LEFT(LOWER(TRIM(Z361)),2)="mh",(LEN(BN361)-LEN(SUBSTITUTE(BN361,"a","")))&lt;=2))),NOT(ISNUMBER(MATCH(LEFT(BN361,255),{"0000a","000a","00a","0000aa","000aa","00.00.0000","00/00/0000","00-00-0000","0000-00-00","00.00.00","00/00/00","00-00-00","0.00.0000","0/00/0000","0-00-0000"},0))),OR(AND((LEN(BN361)-LEN(SUBSTITUTE(BN361,"a","")))&gt;=1,(LEN(BN361)-LEN(SUBSTITUTE(BN361,"0","")))&gt;=2,SUMPRODUCT(--ISNUMBER(SEARCH({"a0","a-0","a_0","a/0","a.0","a#0","0a","0-a","0_a","0/a"},BN361)))&gt;0),AND((LEN(BN361)-LEN(SUBSTITUTE(BN361,"a","")))=0,(LEN(BN361)-LEN(SUBSTITUTE(BN361,"0","")))&gt;=5)))),1,0),0)</f>
        <v>0</v>
      </c>
    </row>
    <row r="362" customFormat="false" ht="39.75" hidden="false" customHeight="true" outlineLevel="0" collapsed="false">
      <c r="A362" s="57" t="s">
        <v>963</v>
      </c>
      <c r="B362" s="57" t="s">
        <v>258</v>
      </c>
      <c r="C362" s="57" t="str">
        <f aca="false">Flights!$F$15</f>
        <v>MH1149</v>
      </c>
      <c r="D362" s="58" t="n">
        <f aca="false">Flights!$D$15</f>
        <v>46307</v>
      </c>
      <c r="E362" s="57" t="str">
        <f aca="false">Flights!$G$15&amp;"-"&amp;Flights!$H$15</f>
        <v>PEN-KUL</v>
      </c>
      <c r="F362" s="57" t="str">
        <f aca="false">Flights!$K$15</f>
        <v>EY</v>
      </c>
      <c r="G362" s="57" t="s">
        <v>81</v>
      </c>
      <c r="H362" s="57" t="s">
        <v>378</v>
      </c>
      <c r="I362" s="57" t="s">
        <v>398</v>
      </c>
      <c r="J362" s="57" t="s">
        <v>402</v>
      </c>
      <c r="K362" s="67" t="s">
        <v>403</v>
      </c>
      <c r="L362" s="67" t="s">
        <v>382</v>
      </c>
      <c r="M362" s="67"/>
      <c r="N362" s="67" t="s">
        <v>383</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60"/>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open",IF(AND(NOT(OR(LEN(AZ362)&lt;15,ISNUMBER(MATCH(AZ362,L_Placeholder,0)))),BK362=0,NOT(OR(LEN(AU362)&lt;2,ISNUMBER(MATCH(AU362,L_Placeholder,0)))),NOT(OR(LEN(AX362)&lt;2,ISNUMBER(MATCH(AX362,L_Placeholder,0)))),TRIM(AE362)&lt;&gt;TRIM(T362)),"N/A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missing",IF(OR(OR(LEN(AU362)&lt;2,ISNUMBER(MATCH(AU362,L_Placeholder,0))),BR362&lt;3),"INVALID – PIC missing or not a named person (a role such as QA / CSM is not a name)",IF(OR(LEN(AV362)&lt;2,ISNUMBER(MATCH(AV362,L_Placeholder,0))),"INVALID – result / assessment missing",IF(OR(OR(LEN(AW362)&lt;3,ISNUMBER(MATCH(AW362,L_Placeholder,0))),SUMPRODUCT(--ISNUMBER(SEARCH(" "&amp;L_EvidencePhrase&amp;" ",BD362)))&gt;0,BI362=1),"INVALID – evidence missing, placeholder or not yet on file",IF(ISNA(MATCH(TRIM(S362),L_EvidenceType,0)),"INVALID – choose the evidence type from the list (column S)",IF(BL362=0,"INVALID – evidence ID must be the record's ID only (e.g. SF-2210, IMG_2231, 1045521), or a link / path for links",IF(OR(OR(LEN(AX362)&lt;2,ISNUMBER(MATCH(AX362,L_Placeholder,0))),BS362&lt;3),"INVALID – verifier missing or not a named person (a role such as QA / CSM is not a name)",IF(OR(AX362=AU362,AND(LEN(AU362)&gt;=4,ISNUMBER(SEARCH(AU362,AX362))),AND(LEN(AX362)&gt;=4,ISNUMBER(SEARCH(AX362,AU362)))),"INVALID – verifier must be a different, named person (not the PIC or a role)",IF(BH362=1,"INVALID – result not yet available (awaiting / TBC)",IF(BV362=1,"INVALID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future",IF(AND(ISNUMBER(BY362),AG362&lt;BY362),IF(H362="Physical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t="n">
        <f aca="false">IF(ISNA(MATCH(TRIM(S362),L_EvidenceType,0)),0,BZ362)</f>
        <v>0</v>
      </c>
      <c r="BM362" s="61" t="str">
        <f aca="false">SUBSTITUTE(SUBSTITUTE(SUBSTITUTE(SUBSTITUTE(SUBSTITUTE(SUBSTITUTE(SUBSTITUTE(SUBSTITUTE(SUBSTITUTE(LOWER(Z362&amp;""),"1","0"),"2","0"),"3","0"),"4","0"),"5","0"),"6","0"),"7","0"),"8","0"),"9","0")</f>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362,"jan",""),"feb",""),"mar",""),"apr",""),"may",""),"jun",""),"jul",""),"aug",""),"sep",""),"oct",""),"nov",""),"dec",""),"hrs",""),"hr",""),"lt",""),"utc",""),"am",""),"pm",""),"rev",""),"ver",""),"b","a"),"c","a"),"d","a"),"e","a"),"f","a"),"g","a"),"h","a"),"i","a"),"j","a"),"k","a"),"l","a"),"m","a"),"n","a"),"o","a"),"p","a"),"q","a"),"r","a"),"s","a"),"t","a"),"u","a"),"v","a"),"w","a"),"x","a"),"y","a"),"z","a")</f>
        <v/>
      </c>
      <c r="BO362" s="61" t="str">
        <f aca="false">SUBSTITUTE(SUBSTITUTE(SUBSTITUTE(SUBSTITUTE(SUBSTITUTE(SUBSTITUTE(SUBSTITUTE(SUBSTITUTE(SUBSTITUTE(LOWER(W362&amp;""),"1","0"),"2","0"),"3","0"),"4","0"),"5","0"),"6","0"),"7","0"),"8","0"),"9","0")</f>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c>
      <c r="BQ362" s="61" t="n">
        <f aca="false">IFERROR(IF(AND(ISERROR(SEARCH(" mh"," "&amp;LOWER(W362))),ISNA(MATCH(LEFT(TRIM(BP362),255),{"0000a","000a","00a","0000aa","000aa","00.00.0000","00/00/0000","00-00-0000","0000-00-00","00.00.00","00/00/00","00-00-00","0.00.0000","0/00/0000","0-00-0000"},0)),OR(SUMPRODUCT(--ISNUMBER(SEARCH({"a0","a-0","a_0","a/0","a.0","a#0","0a","0-a","0_a","0/a"},BP362)))&gt;0,ISNUMBER(SEARCH("000000",BP362)))),1,0),0)</f>
        <v>0</v>
      </c>
      <c r="BR3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362,"supervisor",""),"inspector",""),"controller",""),"executive",""),"catering",""),"manager",""),"officer",""),"caterer",""),"station",""),"captain",""),"verified",""),"verifier",""),"checked",""),"senior",""),"leader",""),"cabin",""),"staff",""),"crew",""),"team",""),"duty",""),"lead",""),"head",""),"chef",""),"pasb",""),"mcat",""),"magcs",""),"qaqc",""),"ccic",""),"cic",""),"csm",""),"ops",""),"pic",""),"self",""),"qa",""),"qc",""),"by",""),"sr",""))</f>
        <v>0</v>
      </c>
      <c r="BS3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362,"supervisor",""),"inspector",""),"controller",""),"executive",""),"catering",""),"manager",""),"officer",""),"caterer",""),"station",""),"captain",""),"verified",""),"verifier",""),"checked",""),"senior",""),"leader",""),"cabin",""),"staff",""),"crew",""),"team",""),"duty",""),"lead",""),"head",""),"chef",""),"pasb",""),"mcat",""),"magcs",""),"qaqc",""),"ccic",""),"cic",""),"csm",""),"ops",""),"pic",""),"self",""),"qa",""),"qc",""),"by",""),"sr",""))</f>
        <v>0</v>
      </c>
      <c r="BT362" s="61"/>
      <c r="BU362" s="61"/>
      <c r="BV362" s="61" t="n">
        <f aca="false">0</f>
        <v>0</v>
      </c>
      <c r="BW362" s="61"/>
      <c r="BX362" s="61"/>
      <c r="BY362" s="62" t="n">
        <f aca="false">Q362-T7EarlyD*24/24</f>
        <v>46286.3263888889</v>
      </c>
      <c r="BZ362" s="61" t="n">
        <f aca="false">IFERROR(IF(IF(TRIM(S362)="Link / file path",AND(LEN(TRIM(Z362))&gt;=5,SUMPRODUCT(--ISNUMBER(SEARCH({"http","www.","\\",":\",".pdf",".jpg",".jpeg",".png",".heic",".xls",".doc",".msg",".eml",".ppt",".txt",".zip"},Z362)))&gt;0),AND(ISERROR(FIND(" ",TRIM(Z362))),NOT(OR(LOWER(TRIM(Z362))=LOWER(Flights!$F$15),AND(LEFT(LOWER(TRIM(Z362)),2)="mh",(LEN(BN362)-LEN(SUBSTITUTE(BN362,"a","")))&lt;=2))),NOT(ISNUMBER(MATCH(LEFT(BN362,255),{"0000a","000a","00a","0000aa","000aa","00.00.0000","00/00/0000","00-00-0000","0000-00-00","00.00.00","00/00/00","00-00-00","0.00.0000","0/00/0000","0-00-0000"},0))),OR(AND((LEN(BN362)-LEN(SUBSTITUTE(BN362,"a","")))&gt;=1,(LEN(BN362)-LEN(SUBSTITUTE(BN362,"0","")))&gt;=2,SUMPRODUCT(--ISNUMBER(SEARCH({"a0","a-0","a_0","a/0","a.0","a#0","0a","0-a","0_a","0/a"},BN362)))&gt;0),AND((LEN(BN362)-LEN(SUBSTITUTE(BN362,"a","")))=0,(LEN(BN362)-LEN(SUBSTITUTE(BN362,"0","")))&gt;=5)))),1,0),0)</f>
        <v>0</v>
      </c>
    </row>
    <row r="363" customFormat="false" ht="39.75" hidden="false" customHeight="true" outlineLevel="0" collapsed="false">
      <c r="A363" s="57" t="s">
        <v>964</v>
      </c>
      <c r="B363" s="57" t="s">
        <v>258</v>
      </c>
      <c r="C363" s="57" t="str">
        <f aca="false">Flights!$F$15</f>
        <v>MH1149</v>
      </c>
      <c r="D363" s="58" t="n">
        <f aca="false">Flights!$D$15</f>
        <v>46307</v>
      </c>
      <c r="E363" s="57" t="str">
        <f aca="false">Flights!$G$15&amp;"-"&amp;Flights!$H$15</f>
        <v>PEN-KUL</v>
      </c>
      <c r="F363" s="57" t="str">
        <f aca="false">Flights!$K$15</f>
        <v>EY</v>
      </c>
      <c r="G363" s="57" t="s">
        <v>81</v>
      </c>
      <c r="H363" s="57" t="s">
        <v>378</v>
      </c>
      <c r="I363" s="57" t="s">
        <v>405</v>
      </c>
      <c r="J363" s="57" t="s">
        <v>406</v>
      </c>
      <c r="K363" s="67" t="s">
        <v>407</v>
      </c>
      <c r="L363" s="67" t="s">
        <v>382</v>
      </c>
      <c r="M363" s="67"/>
      <c r="N363" s="67" t="s">
        <v>383</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60"/>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open",IF(AND(NOT(OR(LEN(AZ363)&lt;15,ISNUMBER(MATCH(AZ363,L_Placeholder,0)))),BK363=0,NOT(OR(LEN(AU363)&lt;2,ISNUMBER(MATCH(AU363,L_Placeholder,0)))),NOT(OR(LEN(AX363)&lt;2,ISNUMBER(MATCH(AX363,L_Placeholder,0)))),TRIM(AE363)&lt;&gt;TRIM(T363)),"N/A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missing",IF(OR(OR(LEN(AU363)&lt;2,ISNUMBER(MATCH(AU363,L_Placeholder,0))),BR363&lt;3),"INVALID – PIC missing or not a named person (a role such as QA / CSM is not a name)",IF(OR(LEN(AV363)&lt;2,ISNUMBER(MATCH(AV363,L_Placeholder,0))),"INVALID – result / assessment missing",IF(OR(OR(LEN(AW363)&lt;3,ISNUMBER(MATCH(AW363,L_Placeholder,0))),SUMPRODUCT(--ISNUMBER(SEARCH(" "&amp;L_EvidencePhrase&amp;" ",BD363)))&gt;0,BI363=1),"INVALID – evidence missing, placeholder or not yet on file",IF(ISNA(MATCH(TRIM(S363),L_EvidenceType,0)),"INVALID – choose the evidence type from the list (column S)",IF(BL363=0,"INVALID – evidence ID must be the record's ID only (e.g. SF-2210, IMG_2231, 1045521), or a link / path for links",IF(OR(OR(LEN(AX363)&lt;2,ISNUMBER(MATCH(AX363,L_Placeholder,0))),BS363&lt;3),"INVALID – verifier missing or not a named person (a role such as QA / CSM is not a name)",IF(OR(AX363=AU363,AND(LEN(AU363)&gt;=4,ISNUMBER(SEARCH(AU363,AX363))),AND(LEN(AX363)&gt;=4,ISNUMBER(SEARCH(AX363,AU363)))),"INVALID – verifier must be a different, named person (not the PIC or a role)",IF(BH363=1,"INVALID – result not yet available (awaiting / TBC)",IF(BV363=1,"INVALID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future",IF(AND(ISNUMBER(BY363),AG363&lt;BY363),IF(H363="Physical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t="n">
        <f aca="false">IF(ISNA(MATCH(TRIM(S363),L_EvidenceType,0)),0,BZ363)</f>
        <v>0</v>
      </c>
      <c r="BM363" s="61" t="str">
        <f aca="false">SUBSTITUTE(SUBSTITUTE(SUBSTITUTE(SUBSTITUTE(SUBSTITUTE(SUBSTITUTE(SUBSTITUTE(SUBSTITUTE(SUBSTITUTE(LOWER(Z363&amp;""),"1","0"),"2","0"),"3","0"),"4","0"),"5","0"),"6","0"),"7","0"),"8","0"),"9","0")</f>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363,"jan",""),"feb",""),"mar",""),"apr",""),"may",""),"jun",""),"jul",""),"aug",""),"sep",""),"oct",""),"nov",""),"dec",""),"hrs",""),"hr",""),"lt",""),"utc",""),"am",""),"pm",""),"rev",""),"ver",""),"b","a"),"c","a"),"d","a"),"e","a"),"f","a"),"g","a"),"h","a"),"i","a"),"j","a"),"k","a"),"l","a"),"m","a"),"n","a"),"o","a"),"p","a"),"q","a"),"r","a"),"s","a"),"t","a"),"u","a"),"v","a"),"w","a"),"x","a"),"y","a"),"z","a")</f>
        <v/>
      </c>
      <c r="BO363" s="61" t="str">
        <f aca="false">SUBSTITUTE(SUBSTITUTE(SUBSTITUTE(SUBSTITUTE(SUBSTITUTE(SUBSTITUTE(SUBSTITUTE(SUBSTITUTE(SUBSTITUTE(LOWER(W363&amp;""),"1","0"),"2","0"),"3","0"),"4","0"),"5","0"),"6","0"),"7","0"),"8","0"),"9","0")</f>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c>
      <c r="BQ363" s="61" t="n">
        <f aca="false">IFERROR(IF(AND(ISERROR(SEARCH(" mh"," "&amp;LOWER(W363))),ISNA(MATCH(LEFT(TRIM(BP363),255),{"0000a","000a","00a","0000aa","000aa","00.00.0000","00/00/0000","00-00-0000","0000-00-00","00.00.00","00/00/00","00-00-00","0.00.0000","0/00/0000","0-00-0000"},0)),OR(SUMPRODUCT(--ISNUMBER(SEARCH({"a0","a-0","a_0","a/0","a.0","a#0","0a","0-a","0_a","0/a"},BP363)))&gt;0,ISNUMBER(SEARCH("000000",BP363)))),1,0),0)</f>
        <v>0</v>
      </c>
      <c r="BR3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363,"supervisor",""),"inspector",""),"controller",""),"executive",""),"catering",""),"manager",""),"officer",""),"caterer",""),"station",""),"captain",""),"verified",""),"verifier",""),"checked",""),"senior",""),"leader",""),"cabin",""),"staff",""),"crew",""),"team",""),"duty",""),"lead",""),"head",""),"chef",""),"pasb",""),"mcat",""),"magcs",""),"qaqc",""),"ccic",""),"cic",""),"csm",""),"ops",""),"pic",""),"self",""),"qa",""),"qc",""),"by",""),"sr",""))</f>
        <v>0</v>
      </c>
      <c r="BS3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363,"supervisor",""),"inspector",""),"controller",""),"executive",""),"catering",""),"manager",""),"officer",""),"caterer",""),"station",""),"captain",""),"verified",""),"verifier",""),"checked",""),"senior",""),"leader",""),"cabin",""),"staff",""),"crew",""),"team",""),"duty",""),"lead",""),"head",""),"chef",""),"pasb",""),"mcat",""),"magcs",""),"qaqc",""),"ccic",""),"cic",""),"csm",""),"ops",""),"pic",""),"self",""),"qa",""),"qc",""),"by",""),"sr",""))</f>
        <v>0</v>
      </c>
      <c r="BT363" s="61"/>
      <c r="BU363" s="61"/>
      <c r="BV363" s="61" t="n">
        <f aca="false">0</f>
        <v>0</v>
      </c>
      <c r="BW363" s="61"/>
      <c r="BX363" s="61"/>
      <c r="BY363" s="62" t="n">
        <f aca="false">Q363-T7EarlyD*24/24</f>
        <v>46286.3263888889</v>
      </c>
      <c r="BZ363" s="61" t="n">
        <f aca="false">IFERROR(IF(IF(TRIM(S363)="Link / file path",AND(LEN(TRIM(Z363))&gt;=5,SUMPRODUCT(--ISNUMBER(SEARCH({"http","www.","\\",":\",".pdf",".jpg",".jpeg",".png",".heic",".xls",".doc",".msg",".eml",".ppt",".txt",".zip"},Z363)))&gt;0),AND(ISERROR(FIND(" ",TRIM(Z363))),NOT(OR(LOWER(TRIM(Z363))=LOWER(Flights!$F$15),AND(LEFT(LOWER(TRIM(Z363)),2)="mh",(LEN(BN363)-LEN(SUBSTITUTE(BN363,"a","")))&lt;=2))),NOT(ISNUMBER(MATCH(LEFT(BN363,255),{"0000a","000a","00a","0000aa","000aa","00.00.0000","00/00/0000","00-00-0000","0000-00-00","00.00.00","00/00/00","00-00-00","0.00.0000","0/00/0000","0-00-0000"},0))),OR(AND((LEN(BN363)-LEN(SUBSTITUTE(BN363,"a","")))&gt;=1,(LEN(BN363)-LEN(SUBSTITUTE(BN363,"0","")))&gt;=2,SUMPRODUCT(--ISNUMBER(SEARCH({"a0","a-0","a_0","a/0","a.0","a#0","0a","0-a","0_a","0/a"},BN363)))&gt;0),AND((LEN(BN363)-LEN(SUBSTITUTE(BN363,"a","")))=0,(LEN(BN363)-LEN(SUBSTITUTE(BN363,"0","")))&gt;=5)))),1,0),0)</f>
        <v>0</v>
      </c>
    </row>
    <row r="364" customFormat="false" ht="39.75" hidden="false" customHeight="true" outlineLevel="0" collapsed="false">
      <c r="A364" s="57" t="s">
        <v>965</v>
      </c>
      <c r="B364" s="57" t="s">
        <v>258</v>
      </c>
      <c r="C364" s="57" t="str">
        <f aca="false">Flights!$F$15</f>
        <v>MH1149</v>
      </c>
      <c r="D364" s="58" t="n">
        <f aca="false">Flights!$D$15</f>
        <v>46307</v>
      </c>
      <c r="E364" s="57" t="str">
        <f aca="false">Flights!$G$15&amp;"-"&amp;Flights!$H$15</f>
        <v>PEN-KUL</v>
      </c>
      <c r="F364" s="57" t="str">
        <f aca="false">Flights!$K$15</f>
        <v>EY</v>
      </c>
      <c r="G364" s="57" t="s">
        <v>81</v>
      </c>
      <c r="H364" s="57" t="s">
        <v>378</v>
      </c>
      <c r="I364" s="57" t="s">
        <v>405</v>
      </c>
      <c r="J364" s="57" t="s">
        <v>409</v>
      </c>
      <c r="K364" s="67" t="s">
        <v>407</v>
      </c>
      <c r="L364" s="67" t="s">
        <v>382</v>
      </c>
      <c r="M364" s="67"/>
      <c r="N364" s="67" t="s">
        <v>383</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60"/>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open",IF(AND(NOT(OR(LEN(AZ364)&lt;15,ISNUMBER(MATCH(AZ364,L_Placeholder,0)))),BK364=0,NOT(OR(LEN(AU364)&lt;2,ISNUMBER(MATCH(AU364,L_Placeholder,0)))),NOT(OR(LEN(AX364)&lt;2,ISNUMBER(MATCH(AX364,L_Placeholder,0)))),TRIM(AE364)&lt;&gt;TRIM(T364)),"N/A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missing",IF(OR(OR(LEN(AU364)&lt;2,ISNUMBER(MATCH(AU364,L_Placeholder,0))),BR364&lt;3),"INVALID – PIC missing or not a named person (a role such as QA / CSM is not a name)",IF(OR(LEN(AV364)&lt;2,ISNUMBER(MATCH(AV364,L_Placeholder,0))),"INVALID – result / assessment missing",IF(OR(OR(LEN(AW364)&lt;3,ISNUMBER(MATCH(AW364,L_Placeholder,0))),SUMPRODUCT(--ISNUMBER(SEARCH(" "&amp;L_EvidencePhrase&amp;" ",BD364)))&gt;0,BI364=1),"INVALID – evidence missing, placeholder or not yet on file",IF(ISNA(MATCH(TRIM(S364),L_EvidenceType,0)),"INVALID – choose the evidence type from the list (column S)",IF(BL364=0,"INVALID – evidence ID must be the record's ID only (e.g. SF-2210, IMG_2231, 1045521), or a link / path for links",IF(OR(OR(LEN(AX364)&lt;2,ISNUMBER(MATCH(AX364,L_Placeholder,0))),BS364&lt;3),"INVALID – verifier missing or not a named person (a role such as QA / CSM is not a name)",IF(OR(AX364=AU364,AND(LEN(AU364)&gt;=4,ISNUMBER(SEARCH(AU364,AX364))),AND(LEN(AX364)&gt;=4,ISNUMBER(SEARCH(AX364,AU364)))),"INVALID – verifier must be a different, named person (not the PIC or a role)",IF(BH364=1,"INVALID – result not yet available (awaiting / TBC)",IF(BV364=1,"INVALID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future",IF(AND(ISNUMBER(BY364),AG364&lt;BY364),IF(H364="Physical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t="n">
        <f aca="false">IF(ISNA(MATCH(TRIM(S364),L_EvidenceType,0)),0,BZ364)</f>
        <v>0</v>
      </c>
      <c r="BM364" s="61" t="str">
        <f aca="false">SUBSTITUTE(SUBSTITUTE(SUBSTITUTE(SUBSTITUTE(SUBSTITUTE(SUBSTITUTE(SUBSTITUTE(SUBSTITUTE(SUBSTITUTE(LOWER(Z364&amp;""),"1","0"),"2","0"),"3","0"),"4","0"),"5","0"),"6","0"),"7","0"),"8","0"),"9","0")</f>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364,"jan",""),"feb",""),"mar",""),"apr",""),"may",""),"jun",""),"jul",""),"aug",""),"sep",""),"oct",""),"nov",""),"dec",""),"hrs",""),"hr",""),"lt",""),"utc",""),"am",""),"pm",""),"rev",""),"ver",""),"b","a"),"c","a"),"d","a"),"e","a"),"f","a"),"g","a"),"h","a"),"i","a"),"j","a"),"k","a"),"l","a"),"m","a"),"n","a"),"o","a"),"p","a"),"q","a"),"r","a"),"s","a"),"t","a"),"u","a"),"v","a"),"w","a"),"x","a"),"y","a"),"z","a")</f>
        <v/>
      </c>
      <c r="BO364" s="61" t="str">
        <f aca="false">SUBSTITUTE(SUBSTITUTE(SUBSTITUTE(SUBSTITUTE(SUBSTITUTE(SUBSTITUTE(SUBSTITUTE(SUBSTITUTE(SUBSTITUTE(LOWER(W364&amp;""),"1","0"),"2","0"),"3","0"),"4","0"),"5","0"),"6","0"),"7","0"),"8","0"),"9","0")</f>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c>
      <c r="BQ364" s="61" t="n">
        <f aca="false">IFERROR(IF(AND(ISERROR(SEARCH(" mh"," "&amp;LOWER(W364))),ISNA(MATCH(LEFT(TRIM(BP364),255),{"0000a","000a","00a","0000aa","000aa","00.00.0000","00/00/0000","00-00-0000","0000-00-00","00.00.00","00/00/00","00-00-00","0.00.0000","0/00/0000","0-00-0000"},0)),OR(SUMPRODUCT(--ISNUMBER(SEARCH({"a0","a-0","a_0","a/0","a.0","a#0","0a","0-a","0_a","0/a"},BP364)))&gt;0,ISNUMBER(SEARCH("000000",BP364)))),1,0),0)</f>
        <v>0</v>
      </c>
      <c r="BR3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364,"supervisor",""),"inspector",""),"controller",""),"executive",""),"catering",""),"manager",""),"officer",""),"caterer",""),"station",""),"captain",""),"verified",""),"verifier",""),"checked",""),"senior",""),"leader",""),"cabin",""),"staff",""),"crew",""),"team",""),"duty",""),"lead",""),"head",""),"chef",""),"pasb",""),"mcat",""),"magcs",""),"qaqc",""),"ccic",""),"cic",""),"csm",""),"ops",""),"pic",""),"self",""),"qa",""),"qc",""),"by",""),"sr",""))</f>
        <v>0</v>
      </c>
      <c r="BS3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364,"supervisor",""),"inspector",""),"controller",""),"executive",""),"catering",""),"manager",""),"officer",""),"caterer",""),"station",""),"captain",""),"verified",""),"verifier",""),"checked",""),"senior",""),"leader",""),"cabin",""),"staff",""),"crew",""),"team",""),"duty",""),"lead",""),"head",""),"chef",""),"pasb",""),"mcat",""),"magcs",""),"qaqc",""),"ccic",""),"cic",""),"csm",""),"ops",""),"pic",""),"self",""),"qa",""),"qc",""),"by",""),"sr",""))</f>
        <v>0</v>
      </c>
      <c r="BT364" s="61"/>
      <c r="BU364" s="61"/>
      <c r="BV364" s="61" t="n">
        <f aca="false">0</f>
        <v>0</v>
      </c>
      <c r="BW364" s="61"/>
      <c r="BX364" s="61"/>
      <c r="BY364" s="62" t="n">
        <f aca="false">Q364-T7EarlyD*24/24</f>
        <v>46286.3263888889</v>
      </c>
      <c r="BZ364" s="61" t="n">
        <f aca="false">IFERROR(IF(IF(TRIM(S364)="Link / file path",AND(LEN(TRIM(Z364))&gt;=5,SUMPRODUCT(--ISNUMBER(SEARCH({"http","www.","\\",":\",".pdf",".jpg",".jpeg",".png",".heic",".xls",".doc",".msg",".eml",".ppt",".txt",".zip"},Z364)))&gt;0),AND(ISERROR(FIND(" ",TRIM(Z364))),NOT(OR(LOWER(TRIM(Z364))=LOWER(Flights!$F$15),AND(LEFT(LOWER(TRIM(Z364)),2)="mh",(LEN(BN364)-LEN(SUBSTITUTE(BN364,"a","")))&lt;=2))),NOT(ISNUMBER(MATCH(LEFT(BN364,255),{"0000a","000a","00a","0000aa","000aa","00.00.0000","00/00/0000","00-00-0000","0000-00-00","00.00.00","00/00/00","00-00-00","0.00.0000","0/00/0000","0-00-0000"},0))),OR(AND((LEN(BN364)-LEN(SUBSTITUTE(BN364,"a","")))&gt;=1,(LEN(BN364)-LEN(SUBSTITUTE(BN364,"0","")))&gt;=2,SUMPRODUCT(--ISNUMBER(SEARCH({"a0","a-0","a_0","a/0","a.0","a#0","0a","0-a","0_a","0/a"},BN364)))&gt;0),AND((LEN(BN364)-LEN(SUBSTITUTE(BN364,"a","")))=0,(LEN(BN364)-LEN(SUBSTITUTE(BN364,"0","")))&gt;=5)))),1,0),0)</f>
        <v>0</v>
      </c>
    </row>
    <row r="365" customFormat="false" ht="41.25" hidden="false" customHeight="true" outlineLevel="0" collapsed="false">
      <c r="A365" s="57" t="s">
        <v>966</v>
      </c>
      <c r="B365" s="57" t="s">
        <v>258</v>
      </c>
      <c r="C365" s="57" t="str">
        <f aca="false">Flights!$F$15</f>
        <v>MH1149</v>
      </c>
      <c r="D365" s="58" t="n">
        <f aca="false">Flights!$D$15</f>
        <v>46307</v>
      </c>
      <c r="E365" s="57" t="str">
        <f aca="false">Flights!$G$15&amp;"-"&amp;Flights!$H$15</f>
        <v>PEN-KUL</v>
      </c>
      <c r="F365" s="57" t="str">
        <f aca="false">Flights!$K$15</f>
        <v>EY</v>
      </c>
      <c r="G365" s="57" t="s">
        <v>81</v>
      </c>
      <c r="H365" s="57" t="s">
        <v>378</v>
      </c>
      <c r="I365" s="57" t="s">
        <v>411</v>
      </c>
      <c r="J365" s="57" t="s">
        <v>412</v>
      </c>
      <c r="K365" s="67" t="s">
        <v>922</v>
      </c>
      <c r="L365" s="67" t="s">
        <v>923</v>
      </c>
      <c r="M365" s="67"/>
      <c r="N365" s="67" t="s">
        <v>383</v>
      </c>
      <c r="O365" s="67" t="s">
        <v>967</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60"/>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open",IF(AND(NOT(OR(LEN(AZ365)&lt;15,ISNUMBER(MATCH(AZ365,L_Placeholder,0)))),BK365=0,NOT(OR(LEN(AU365)&lt;2,ISNUMBER(MATCH(AU365,L_Placeholder,0)))),NOT(OR(LEN(AX365)&lt;2,ISNUMBER(MATCH(AX365,L_Placeholder,0)))),TRIM(AE365)&lt;&gt;TRIM(T365)),"N/A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missing",IF(OR(OR(LEN(AU365)&lt;2,ISNUMBER(MATCH(AU365,L_Placeholder,0))),BR365&lt;3),"INVALID – PIC missing or not a named person (a role such as QA / CSM is not a name)",IF(OR(LEN(AV365)&lt;2,ISNUMBER(MATCH(AV365,L_Placeholder,0))),"INVALID – result / assessment missing",IF(OR(OR(LEN(AW365)&lt;3,ISNUMBER(MATCH(AW365,L_Placeholder,0))),SUMPRODUCT(--ISNUMBER(SEARCH(" "&amp;L_EvidencePhrase&amp;" ",BD365)))&gt;0,BI365=1),"INVALID – evidence missing, placeholder or not yet on file",IF(ISNA(MATCH(TRIM(S365),L_EvidenceType,0)),"INVALID – choose the evidence type from the list (column S)",IF(BL365=0,"INVALID – evidence ID must be the record's ID only (e.g. SF-2210, IMG_2231, 1045521), or a link / path for links",IF(OR(OR(LEN(AX365)&lt;2,ISNUMBER(MATCH(AX365,L_Placeholder,0))),BS365&lt;3),"INVALID – verifier missing or not a named person (a role such as QA / CSM is not a name)",IF(OR(AX365=AU365,AND(LEN(AU365)&gt;=4,ISNUMBER(SEARCH(AU365,AX365))),AND(LEN(AX365)&gt;=4,ISNUMBER(SEARCH(AX365,AU365)))),"INVALID – verifier must be a different, named person (not the PIC or a role)",IF(BH365=1,"INVALID – result not yet available (awaiting / TBC)",IF(BV365=1,"INVALID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future",IF(AND(ISNUMBER(BY365),AG365&lt;BY365),IF(H365="Physical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t="n">
        <f aca="false">IF(ISNA(MATCH(TRIM(S365),L_EvidenceType,0)),0,BZ365)</f>
        <v>0</v>
      </c>
      <c r="BM365" s="61" t="str">
        <f aca="false">SUBSTITUTE(SUBSTITUTE(SUBSTITUTE(SUBSTITUTE(SUBSTITUTE(SUBSTITUTE(SUBSTITUTE(SUBSTITUTE(SUBSTITUTE(LOWER(Z365&amp;""),"1","0"),"2","0"),"3","0"),"4","0"),"5","0"),"6","0"),"7","0"),"8","0"),"9","0")</f>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365,"jan",""),"feb",""),"mar",""),"apr",""),"may",""),"jun",""),"jul",""),"aug",""),"sep",""),"oct",""),"nov",""),"dec",""),"hrs",""),"hr",""),"lt",""),"utc",""),"am",""),"pm",""),"rev",""),"ver",""),"b","a"),"c","a"),"d","a"),"e","a"),"f","a"),"g","a"),"h","a"),"i","a"),"j","a"),"k","a"),"l","a"),"m","a"),"n","a"),"o","a"),"p","a"),"q","a"),"r","a"),"s","a"),"t","a"),"u","a"),"v","a"),"w","a"),"x","a"),"y","a"),"z","a")</f>
        <v/>
      </c>
      <c r="BO365" s="61" t="str">
        <f aca="false">SUBSTITUTE(SUBSTITUTE(SUBSTITUTE(SUBSTITUTE(SUBSTITUTE(SUBSTITUTE(SUBSTITUTE(SUBSTITUTE(SUBSTITUTE(LOWER(W365&amp;""),"1","0"),"2","0"),"3","0"),"4","0"),"5","0"),"6","0"),"7","0"),"8","0"),"9","0")</f>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c>
      <c r="BQ365" s="61" t="n">
        <f aca="false">IFERROR(IF(AND(ISERROR(SEARCH(" mh"," "&amp;LOWER(W365))),ISNA(MATCH(LEFT(TRIM(BP365),255),{"0000a","000a","00a","0000aa","000aa","00.00.0000","00/00/0000","00-00-0000","0000-00-00","00.00.00","00/00/00","00-00-00","0.00.0000","0/00/0000","0-00-0000"},0)),OR(SUMPRODUCT(--ISNUMBER(SEARCH({"a0","a-0","a_0","a/0","a.0","a#0","0a","0-a","0_a","0/a"},BP365)))&gt;0,ISNUMBER(SEARCH("000000",BP365)))),1,0),0)</f>
        <v>0</v>
      </c>
      <c r="BR3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365,"supervisor",""),"inspector",""),"controller",""),"executive",""),"catering",""),"manager",""),"officer",""),"caterer",""),"station",""),"captain",""),"verified",""),"verifier",""),"checked",""),"senior",""),"leader",""),"cabin",""),"staff",""),"crew",""),"team",""),"duty",""),"lead",""),"head",""),"chef",""),"pasb",""),"mcat",""),"magcs",""),"qaqc",""),"ccic",""),"cic",""),"csm",""),"ops",""),"pic",""),"self",""),"qa",""),"qc",""),"by",""),"sr",""))</f>
        <v>0</v>
      </c>
      <c r="BS3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365,"supervisor",""),"inspector",""),"controller",""),"executive",""),"catering",""),"manager",""),"officer",""),"caterer",""),"station",""),"captain",""),"verified",""),"verifier",""),"checked",""),"senior",""),"leader",""),"cabin",""),"staff",""),"crew",""),"team",""),"duty",""),"lead",""),"head",""),"chef",""),"pasb",""),"mcat",""),"magcs",""),"qaqc",""),"ccic",""),"cic",""),"csm",""),"ops",""),"pic",""),"self",""),"qa",""),"qc",""),"by",""),"sr",""))</f>
        <v>0</v>
      </c>
      <c r="BT365" s="61"/>
      <c r="BU365" s="61"/>
      <c r="BV365" s="61" t="n">
        <f aca="false">0</f>
        <v>0</v>
      </c>
      <c r="BW365" s="61"/>
      <c r="BX365" s="61"/>
      <c r="BY365" s="62" t="n">
        <f aca="false">Q365-T7EarlyD*24/24</f>
        <v>46286.3263888889</v>
      </c>
      <c r="BZ365" s="61" t="n">
        <f aca="false">IFERROR(IF(IF(TRIM(S365)="Link / file path",AND(LEN(TRIM(Z365))&gt;=5,SUMPRODUCT(--ISNUMBER(SEARCH({"http","www.","\\",":\",".pdf",".jpg",".jpeg",".png",".heic",".xls",".doc",".msg",".eml",".ppt",".txt",".zip"},Z365)))&gt;0),AND(ISERROR(FIND(" ",TRIM(Z365))),NOT(OR(LOWER(TRIM(Z365))=LOWER(Flights!$F$15),AND(LEFT(LOWER(TRIM(Z365)),2)="mh",(LEN(BN365)-LEN(SUBSTITUTE(BN365,"a","")))&lt;=2))),NOT(ISNUMBER(MATCH(LEFT(BN365,255),{"0000a","000a","00a","0000aa","000aa","00.00.0000","00/00/0000","00-00-0000","0000-00-00","00.00.00","00/00/00","00-00-00","0.00.0000","0/00/0000","0-00-0000"},0))),OR(AND((LEN(BN365)-LEN(SUBSTITUTE(BN365,"a","")))&gt;=1,(LEN(BN365)-LEN(SUBSTITUTE(BN365,"0","")))&gt;=2,SUMPRODUCT(--ISNUMBER(SEARCH({"a0","a-0","a_0","a/0","a.0","a#0","0a","0-a","0_a","0/a"},BN365)))&gt;0),AND((LEN(BN365)-LEN(SUBSTITUTE(BN365,"a","")))=0,(LEN(BN365)-LEN(SUBSTITUTE(BN365,"0","")))&gt;=5)))),1,0),0)</f>
        <v>0</v>
      </c>
    </row>
    <row r="366" customFormat="false" ht="78.75" hidden="false" customHeight="true" outlineLevel="0" collapsed="false">
      <c r="A366" s="57" t="s">
        <v>968</v>
      </c>
      <c r="B366" s="57" t="s">
        <v>258</v>
      </c>
      <c r="C366" s="57" t="str">
        <f aca="false">Flights!$F$15</f>
        <v>MH1149</v>
      </c>
      <c r="D366" s="58" t="n">
        <f aca="false">Flights!$D$15</f>
        <v>46307</v>
      </c>
      <c r="E366" s="57" t="str">
        <f aca="false">Flights!$G$15&amp;"-"&amp;Flights!$H$15</f>
        <v>PEN-KUL</v>
      </c>
      <c r="F366" s="57" t="str">
        <f aca="false">Flights!$K$15</f>
        <v>EY</v>
      </c>
      <c r="G366" s="57" t="s">
        <v>81</v>
      </c>
      <c r="H366" s="57" t="s">
        <v>378</v>
      </c>
      <c r="I366" s="57" t="s">
        <v>411</v>
      </c>
      <c r="J366" s="57" t="s">
        <v>969</v>
      </c>
      <c r="K366" s="67" t="s">
        <v>970</v>
      </c>
      <c r="L366" s="67" t="s">
        <v>923</v>
      </c>
      <c r="M366" s="67"/>
      <c r="N366" s="67" t="s">
        <v>444</v>
      </c>
      <c r="O366" s="67" t="s">
        <v>971</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60"/>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open",IF(AND(NOT(OR(LEN(AZ366)&lt;15,ISNUMBER(MATCH(AZ366,L_Placeholder,0)))),BK366=0,NOT(OR(LEN(AU366)&lt;2,ISNUMBER(MATCH(AU366,L_Placeholder,0)))),NOT(OR(LEN(AX366)&lt;2,ISNUMBER(MATCH(AX366,L_Placeholder,0)))),TRIM(AE366)&lt;&gt;TRIM(T366)),"N/A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missing",IF(OR(OR(LEN(AU366)&lt;2,ISNUMBER(MATCH(AU366,L_Placeholder,0))),BR366&lt;3),"INVALID – PIC missing or not a named person (a role such as QA / CSM is not a name)",IF(OR(LEN(AV366)&lt;2,ISNUMBER(MATCH(AV366,L_Placeholder,0))),"INVALID – result / assessment missing",IF(OR(OR(LEN(AW366)&lt;3,ISNUMBER(MATCH(AW366,L_Placeholder,0))),SUMPRODUCT(--ISNUMBER(SEARCH(" "&amp;L_EvidencePhrase&amp;" ",BD366)))&gt;0,BI366=1),"INVALID – evidence missing, placeholder or not yet on file",IF(ISNA(MATCH(TRIM(S366),L_EvidenceType,0)),"INVALID – choose the evidence type from the list (column S)",IF(BL366=0,"INVALID – evidence ID must be the record's ID only (e.g. SF-2210, IMG_2231, 1045521), or a link / path for links",IF(OR(OR(LEN(AX366)&lt;2,ISNUMBER(MATCH(AX366,L_Placeholder,0))),BS366&lt;3),"INVALID – verifier missing or not a named person (a role such as QA / CSM is not a name)",IF(OR(AX366=AU366,AND(LEN(AU366)&gt;=4,ISNUMBER(SEARCH(AU366,AX366))),AND(LEN(AX366)&gt;=4,ISNUMBER(SEARCH(AX366,AU366)))),"INVALID – verifier must be a different, named person (not the PIC or a role)",IF(BH366=1,"INVALID – result not yet available (awaiting / TBC)",IF(BV366=1,"INVALID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future",IF(AND(ISNUMBER(BY366),AG366&lt;BY366),IF(H366="Physical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t="n">
        <f aca="false">IF(ISNA(MATCH(TRIM(S366),L_EvidenceType,0)),0,BZ366)</f>
        <v>0</v>
      </c>
      <c r="BM366" s="61" t="str">
        <f aca="false">SUBSTITUTE(SUBSTITUTE(SUBSTITUTE(SUBSTITUTE(SUBSTITUTE(SUBSTITUTE(SUBSTITUTE(SUBSTITUTE(SUBSTITUTE(LOWER(Z366&amp;""),"1","0"),"2","0"),"3","0"),"4","0"),"5","0"),"6","0"),"7","0"),"8","0"),"9","0")</f>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366,"jan",""),"feb",""),"mar",""),"apr",""),"may",""),"jun",""),"jul",""),"aug",""),"sep",""),"oct",""),"nov",""),"dec",""),"hrs",""),"hr",""),"lt",""),"utc",""),"am",""),"pm",""),"rev",""),"ver",""),"b","a"),"c","a"),"d","a"),"e","a"),"f","a"),"g","a"),"h","a"),"i","a"),"j","a"),"k","a"),"l","a"),"m","a"),"n","a"),"o","a"),"p","a"),"q","a"),"r","a"),"s","a"),"t","a"),"u","a"),"v","a"),"w","a"),"x","a"),"y","a"),"z","a")</f>
        <v/>
      </c>
      <c r="BO366" s="61" t="str">
        <f aca="false">SUBSTITUTE(SUBSTITUTE(SUBSTITUTE(SUBSTITUTE(SUBSTITUTE(SUBSTITUTE(SUBSTITUTE(SUBSTITUTE(SUBSTITUTE(LOWER(W366&amp;""),"1","0"),"2","0"),"3","0"),"4","0"),"5","0"),"6","0"),"7","0"),"8","0"),"9","0")</f>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c>
      <c r="BQ366" s="61" t="n">
        <f aca="false">IFERROR(IF(AND(ISERROR(SEARCH(" mh"," "&amp;LOWER(W366))),ISNA(MATCH(LEFT(TRIM(BP366),255),{"0000a","000a","00a","0000aa","000aa","00.00.0000","00/00/0000","00-00-0000","0000-00-00","00.00.00","00/00/00","00-00-00","0.00.0000","0/00/0000","0-00-0000"},0)),OR(SUMPRODUCT(--ISNUMBER(SEARCH({"a0","a-0","a_0","a/0","a.0","a#0","0a","0-a","0_a","0/a"},BP366)))&gt;0,ISNUMBER(SEARCH("000000",BP366)))),1,0),0)</f>
        <v>0</v>
      </c>
      <c r="BR3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366,"supervisor",""),"inspector",""),"controller",""),"executive",""),"catering",""),"manager",""),"officer",""),"caterer",""),"station",""),"captain",""),"verified",""),"verifier",""),"checked",""),"senior",""),"leader",""),"cabin",""),"staff",""),"crew",""),"team",""),"duty",""),"lead",""),"head",""),"chef",""),"pasb",""),"mcat",""),"magcs",""),"qaqc",""),"ccic",""),"cic",""),"csm",""),"ops",""),"pic",""),"self",""),"qa",""),"qc",""),"by",""),"sr",""))</f>
        <v>0</v>
      </c>
      <c r="BS3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366,"supervisor",""),"inspector",""),"controller",""),"executive",""),"catering",""),"manager",""),"officer",""),"caterer",""),"station",""),"captain",""),"verified",""),"verifier",""),"checked",""),"senior",""),"leader",""),"cabin",""),"staff",""),"crew",""),"team",""),"duty",""),"lead",""),"head",""),"chef",""),"pasb",""),"mcat",""),"magcs",""),"qaqc",""),"ccic",""),"cic",""),"csm",""),"ops",""),"pic",""),"self",""),"qa",""),"qc",""),"by",""),"sr",""))</f>
        <v>0</v>
      </c>
      <c r="BT366" s="61"/>
      <c r="BU366" s="61"/>
      <c r="BV366" s="61" t="n">
        <f aca="false">0</f>
        <v>0</v>
      </c>
      <c r="BW366" s="61"/>
      <c r="BX366" s="61"/>
      <c r="BY366" s="62" t="n">
        <f aca="false">Q366-T7EarlyD*24/24</f>
        <v>46286.3263888889</v>
      </c>
      <c r="BZ366" s="61" t="n">
        <f aca="false">IFERROR(IF(IF(TRIM(S366)="Link / file path",AND(LEN(TRIM(Z366))&gt;=5,SUMPRODUCT(--ISNUMBER(SEARCH({"http","www.","\\",":\",".pdf",".jpg",".jpeg",".png",".heic",".xls",".doc",".msg",".eml",".ppt",".txt",".zip"},Z366)))&gt;0),AND(ISERROR(FIND(" ",TRIM(Z366))),NOT(OR(LOWER(TRIM(Z366))=LOWER(Flights!$F$15),AND(LEFT(LOWER(TRIM(Z366)),2)="mh",(LEN(BN366)-LEN(SUBSTITUTE(BN366,"a","")))&lt;=2))),NOT(ISNUMBER(MATCH(LEFT(BN366,255),{"0000a","000a","00a","0000aa","000aa","00.00.0000","00/00/0000","00-00-0000","0000-00-00","00.00.00","00/00/00","00-00-00","0.00.0000","0/00/0000","0-00-0000"},0))),OR(AND((LEN(BN366)-LEN(SUBSTITUTE(BN366,"a","")))&gt;=1,(LEN(BN366)-LEN(SUBSTITUTE(BN366,"0","")))&gt;=2,SUMPRODUCT(--ISNUMBER(SEARCH({"a0","a-0","a_0","a/0","a.0","a#0","0a","0-a","0_a","0/a"},BN366)))&gt;0),AND((LEN(BN366)-LEN(SUBSTITUTE(BN366,"a","")))=0,(LEN(BN366)-LEN(SUBSTITUTE(BN366,"0","")))&gt;=5)))),1,0),0)</f>
        <v>0</v>
      </c>
    </row>
    <row r="367" customFormat="false" ht="39.75" hidden="false" customHeight="true" outlineLevel="0" collapsed="false">
      <c r="A367" s="57" t="s">
        <v>972</v>
      </c>
      <c r="B367" s="57" t="s">
        <v>258</v>
      </c>
      <c r="C367" s="57" t="str">
        <f aca="false">Flights!$F$15</f>
        <v>MH1149</v>
      </c>
      <c r="D367" s="58" t="n">
        <f aca="false">Flights!$D$15</f>
        <v>46307</v>
      </c>
      <c r="E367" s="57" t="str">
        <f aca="false">Flights!$G$15&amp;"-"&amp;Flights!$H$15</f>
        <v>PEN-KUL</v>
      </c>
      <c r="F367" s="57" t="str">
        <f aca="false">Flights!$K$15</f>
        <v>EY</v>
      </c>
      <c r="G367" s="57" t="s">
        <v>83</v>
      </c>
      <c r="H367" s="57" t="s">
        <v>378</v>
      </c>
      <c r="I367" s="57" t="s">
        <v>379</v>
      </c>
      <c r="J367" s="57" t="s">
        <v>416</v>
      </c>
      <c r="K367" s="67" t="s">
        <v>417</v>
      </c>
      <c r="L367" s="67" t="s">
        <v>418</v>
      </c>
      <c r="M367" s="67"/>
      <c r="N367" s="67" t="s">
        <v>383</v>
      </c>
      <c r="O367" s="67" t="s">
        <v>973</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60"/>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open",IF(AND(NOT(OR(LEN(AZ367)&lt;15,ISNUMBER(MATCH(AZ367,L_Placeholder,0)))),BK367=0,NOT(OR(LEN(AU367)&lt;2,ISNUMBER(MATCH(AU367,L_Placeholder,0)))),NOT(OR(LEN(AX367)&lt;2,ISNUMBER(MATCH(AX367,L_Placeholder,0)))),TRIM(AE367)&lt;&gt;TRIM(T367)),"N/A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missing",IF(OR(OR(LEN(AU367)&lt;2,ISNUMBER(MATCH(AU367,L_Placeholder,0))),BR367&lt;3),"INVALID – PIC missing or not a named person (a role such as QA / CSM is not a name)",IF(OR(LEN(AV367)&lt;2,ISNUMBER(MATCH(AV367,L_Placeholder,0))),"INVALID – result / assessment missing",IF(OR(OR(LEN(AW367)&lt;3,ISNUMBER(MATCH(AW367,L_Placeholder,0))),SUMPRODUCT(--ISNUMBER(SEARCH(" "&amp;L_EvidencePhrase&amp;" ",BD367)))&gt;0,BI367=1),"INVALID – evidence missing, placeholder or not yet on file",IF(ISNA(MATCH(TRIM(S367),L_EvidenceType,0)),"INVALID – choose the evidence type from the list (column S)",IF(BL367=0,"INVALID – evidence ID must be the record's ID only (e.g. SF-2210, IMG_2231, 1045521), or a link / path for links",IF(OR(OR(LEN(AX367)&lt;2,ISNUMBER(MATCH(AX367,L_Placeholder,0))),BS367&lt;3),"INVALID – verifier missing or not a named person (a role such as QA / CSM is not a name)",IF(OR(AX367=AU367,AND(LEN(AU367)&gt;=4,ISNUMBER(SEARCH(AU367,AX367))),AND(LEN(AX367)&gt;=4,ISNUMBER(SEARCH(AX367,AU367)))),"INVALID – verifier must be a different, named person (not the PIC or a role)",IF(BH367=1,"INVALID – result not yet available (awaiting / TBC)",IF(BV367=1,"INVALID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future",IF(AND(ISNUMBER(BY367),AG367&lt;BY367),IF(H367="Physical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t="n">
        <f aca="false">IF(ISNA(MATCH(TRIM(S367),L_EvidenceType,0)),0,BZ367)</f>
        <v>0</v>
      </c>
      <c r="BM367" s="61" t="str">
        <f aca="false">SUBSTITUTE(SUBSTITUTE(SUBSTITUTE(SUBSTITUTE(SUBSTITUTE(SUBSTITUTE(SUBSTITUTE(SUBSTITUTE(SUBSTITUTE(LOWER(Z367&amp;""),"1","0"),"2","0"),"3","0"),"4","0"),"5","0"),"6","0"),"7","0"),"8","0"),"9","0")</f>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367,"jan",""),"feb",""),"mar",""),"apr",""),"may",""),"jun",""),"jul",""),"aug",""),"sep",""),"oct",""),"nov",""),"dec",""),"hrs",""),"hr",""),"lt",""),"utc",""),"am",""),"pm",""),"rev",""),"ver",""),"b","a"),"c","a"),"d","a"),"e","a"),"f","a"),"g","a"),"h","a"),"i","a"),"j","a"),"k","a"),"l","a"),"m","a"),"n","a"),"o","a"),"p","a"),"q","a"),"r","a"),"s","a"),"t","a"),"u","a"),"v","a"),"w","a"),"x","a"),"y","a"),"z","a")</f>
        <v/>
      </c>
      <c r="BO367" s="61" t="str">
        <f aca="false">SUBSTITUTE(SUBSTITUTE(SUBSTITUTE(SUBSTITUTE(SUBSTITUTE(SUBSTITUTE(SUBSTITUTE(SUBSTITUTE(SUBSTITUTE(LOWER(W367&amp;""),"1","0"),"2","0"),"3","0"),"4","0"),"5","0"),"6","0"),"7","0"),"8","0"),"9","0")</f>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c>
      <c r="BQ367" s="61" t="n">
        <f aca="false">IFERROR(IF(AND(ISERROR(SEARCH(" mh"," "&amp;LOWER(W367))),ISNA(MATCH(LEFT(TRIM(BP367),255),{"0000a","000a","00a","0000aa","000aa","00.00.0000","00/00/0000","00-00-0000","0000-00-00","00.00.00","00/00/00","00-00-00","0.00.0000","0/00/0000","0-00-0000"},0)),OR(SUMPRODUCT(--ISNUMBER(SEARCH({"a0","a-0","a_0","a/0","a.0","a#0","0a","0-a","0_a","0/a"},BP367)))&gt;0,ISNUMBER(SEARCH("000000",BP367)))),1,0),0)</f>
        <v>0</v>
      </c>
      <c r="BR3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367,"supervisor",""),"inspector",""),"controller",""),"executive",""),"catering",""),"manager",""),"officer",""),"caterer",""),"station",""),"captain",""),"verified",""),"verifier",""),"checked",""),"senior",""),"leader",""),"cabin",""),"staff",""),"crew",""),"team",""),"duty",""),"lead",""),"head",""),"chef",""),"pasb",""),"mcat",""),"magcs",""),"qaqc",""),"ccic",""),"cic",""),"csm",""),"ops",""),"pic",""),"self",""),"qa",""),"qc",""),"by",""),"sr",""))</f>
        <v>0</v>
      </c>
      <c r="BS3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367,"supervisor",""),"inspector",""),"controller",""),"executive",""),"catering",""),"manager",""),"officer",""),"caterer",""),"station",""),"captain",""),"verified",""),"verifier",""),"checked",""),"senior",""),"leader",""),"cabin",""),"staff",""),"crew",""),"team",""),"duty",""),"lead",""),"head",""),"chef",""),"pasb",""),"mcat",""),"magcs",""),"qaqc",""),"ccic",""),"cic",""),"csm",""),"ops",""),"pic",""),"self",""),"qa",""),"qc",""),"by",""),"sr",""))</f>
        <v>0</v>
      </c>
      <c r="BT367" s="61"/>
      <c r="BU367" s="61"/>
      <c r="BV367" s="61" t="n">
        <f aca="false">0</f>
        <v>0</v>
      </c>
      <c r="BW367" s="61"/>
      <c r="BX367" s="61"/>
      <c r="BY367" s="62" t="n">
        <f aca="false">Q367-T24EarlyH/24</f>
        <v>46305.3263888889</v>
      </c>
      <c r="BZ367" s="61" t="n">
        <f aca="false">IFERROR(IF(IF(TRIM(S367)="Link / file path",AND(LEN(TRIM(Z367))&gt;=5,SUMPRODUCT(--ISNUMBER(SEARCH({"http","www.","\\",":\",".pdf",".jpg",".jpeg",".png",".heic",".xls",".doc",".msg",".eml",".ppt",".txt",".zip"},Z367)))&gt;0),AND(ISERROR(FIND(" ",TRIM(Z367))),NOT(OR(LOWER(TRIM(Z367))=LOWER(Flights!$F$15),AND(LEFT(LOWER(TRIM(Z367)),2)="mh",(LEN(BN367)-LEN(SUBSTITUTE(BN367,"a","")))&lt;=2))),NOT(ISNUMBER(MATCH(LEFT(BN367,255),{"0000a","000a","00a","0000aa","000aa","00.00.0000","00/00/0000","00-00-0000","0000-00-00","00.00.00","00/00/00","00-00-00","0.00.0000","0/00/0000","0-00-0000"},0))),OR(AND((LEN(BN367)-LEN(SUBSTITUTE(BN367,"a","")))&gt;=1,(LEN(BN367)-LEN(SUBSTITUTE(BN367,"0","")))&gt;=2,SUMPRODUCT(--ISNUMBER(SEARCH({"a0","a-0","a_0","a/0","a.0","a#0","0a","0-a","0_a","0/a"},BN367)))&gt;0),AND((LEN(BN367)-LEN(SUBSTITUTE(BN367,"a","")))=0,(LEN(BN367)-LEN(SUBSTITUTE(BN367,"0","")))&gt;=5)))),1,0),0)</f>
        <v>0</v>
      </c>
    </row>
    <row r="368" customFormat="false" ht="41.25" hidden="false" customHeight="true" outlineLevel="0" collapsed="false">
      <c r="A368" s="57" t="s">
        <v>974</v>
      </c>
      <c r="B368" s="57" t="s">
        <v>258</v>
      </c>
      <c r="C368" s="57" t="str">
        <f aca="false">Flights!$F$15</f>
        <v>MH1149</v>
      </c>
      <c r="D368" s="58" t="n">
        <f aca="false">Flights!$D$15</f>
        <v>46307</v>
      </c>
      <c r="E368" s="57" t="str">
        <f aca="false">Flights!$G$15&amp;"-"&amp;Flights!$H$15</f>
        <v>PEN-KUL</v>
      </c>
      <c r="F368" s="57" t="str">
        <f aca="false">Flights!$K$15</f>
        <v>EY</v>
      </c>
      <c r="G368" s="57" t="s">
        <v>420</v>
      </c>
      <c r="H368" s="57" t="s">
        <v>378</v>
      </c>
      <c r="I368" s="57" t="s">
        <v>379</v>
      </c>
      <c r="J368" s="57" t="s">
        <v>421</v>
      </c>
      <c r="K368" s="67"/>
      <c r="L368" s="67" t="s">
        <v>422</v>
      </c>
      <c r="M368" s="67"/>
      <c r="N368" s="67" t="s">
        <v>383</v>
      </c>
      <c r="O368" s="67" t="s">
        <v>975</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60"/>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open",IF(AND(NOT(OR(LEN(AZ368)&lt;15,ISNUMBER(MATCH(AZ368,L_Placeholder,0)))),BK368=0,NOT(OR(LEN(AU368)&lt;2,ISNUMBER(MATCH(AU368,L_Placeholder,0)))),NOT(OR(LEN(AX368)&lt;2,ISNUMBER(MATCH(AX368,L_Placeholder,0)))),TRIM(AE368)&lt;&gt;TRIM(T368)),"N/A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missing",IF(OR(OR(LEN(AU368)&lt;2,ISNUMBER(MATCH(AU368,L_Placeholder,0))),BR368&lt;3),"INVALID – PIC missing or not a named person (a role such as QA / CSM is not a name)",IF(OR(LEN(AV368)&lt;2,ISNUMBER(MATCH(AV368,L_Placeholder,0))),"INVALID – result / assessment missing",IF(OR(OR(LEN(AW368)&lt;3,ISNUMBER(MATCH(AW368,L_Placeholder,0))),SUMPRODUCT(--ISNUMBER(SEARCH(" "&amp;L_EvidencePhrase&amp;" ",BD368)))&gt;0,BI368=1),"INVALID – evidence missing, placeholder or not yet on file",IF(ISNA(MATCH(TRIM(S368),L_EvidenceType,0)),"INVALID – choose the evidence type from the list (column S)",IF(BL368=0,"INVALID – evidence ID must be the record's ID only (e.g. SF-2210, IMG_2231, 1045521), or a link / path for links",IF(OR(OR(LEN(AX368)&lt;2,ISNUMBER(MATCH(AX368,L_Placeholder,0))),BS368&lt;3),"INVALID – verifier missing or not a named person (a role such as QA / CSM is not a name)",IF(OR(AX368=AU368,AND(LEN(AU368)&gt;=4,ISNUMBER(SEARCH(AU368,AX368))),AND(LEN(AX368)&gt;=4,ISNUMBER(SEARCH(AX368,AU368)))),"INVALID – verifier must be a different, named person (not the PIC or a role)",IF(BH368=1,"INVALID – result not yet available (awaiting / TBC)",IF(BV368=1,"INVALID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future",IF(AND(ISNUMBER(BY368),AG368&lt;BY368),IF(H368="Physical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t="n">
        <f aca="false">IF(ISNA(MATCH(TRIM(S368),L_EvidenceType,0)),0,BZ368)</f>
        <v>0</v>
      </c>
      <c r="BM368" s="61" t="str">
        <f aca="false">SUBSTITUTE(SUBSTITUTE(SUBSTITUTE(SUBSTITUTE(SUBSTITUTE(SUBSTITUTE(SUBSTITUTE(SUBSTITUTE(SUBSTITUTE(LOWER(Z368&amp;""),"1","0"),"2","0"),"3","0"),"4","0"),"5","0"),"6","0"),"7","0"),"8","0"),"9","0")</f>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368,"jan",""),"feb",""),"mar",""),"apr",""),"may",""),"jun",""),"jul",""),"aug",""),"sep",""),"oct",""),"nov",""),"dec",""),"hrs",""),"hr",""),"lt",""),"utc",""),"am",""),"pm",""),"rev",""),"ver",""),"b","a"),"c","a"),"d","a"),"e","a"),"f","a"),"g","a"),"h","a"),"i","a"),"j","a"),"k","a"),"l","a"),"m","a"),"n","a"),"o","a"),"p","a"),"q","a"),"r","a"),"s","a"),"t","a"),"u","a"),"v","a"),"w","a"),"x","a"),"y","a"),"z","a")</f>
        <v/>
      </c>
      <c r="BO368" s="61" t="str">
        <f aca="false">SUBSTITUTE(SUBSTITUTE(SUBSTITUTE(SUBSTITUTE(SUBSTITUTE(SUBSTITUTE(SUBSTITUTE(SUBSTITUTE(SUBSTITUTE(LOWER(W368&amp;""),"1","0"),"2","0"),"3","0"),"4","0"),"5","0"),"6","0"),"7","0"),"8","0"),"9","0")</f>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c>
      <c r="BQ368" s="61" t="n">
        <f aca="false">IFERROR(IF(AND(ISERROR(SEARCH(" mh"," "&amp;LOWER(W368))),ISNA(MATCH(LEFT(TRIM(BP368),255),{"0000a","000a","00a","0000aa","000aa","00.00.0000","00/00/0000","00-00-0000","0000-00-00","00.00.00","00/00/00","00-00-00","0.00.0000","0/00/0000","0-00-0000"},0)),OR(SUMPRODUCT(--ISNUMBER(SEARCH({"a0","a-0","a_0","a/0","a.0","a#0","0a","0-a","0_a","0/a"},BP368)))&gt;0,ISNUMBER(SEARCH("000000",BP368)))),1,0),0)</f>
        <v>0</v>
      </c>
      <c r="BR3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368,"supervisor",""),"inspector",""),"controller",""),"executive",""),"catering",""),"manager",""),"officer",""),"caterer",""),"station",""),"captain",""),"verified",""),"verifier",""),"checked",""),"senior",""),"leader",""),"cabin",""),"staff",""),"crew",""),"team",""),"duty",""),"lead",""),"head",""),"chef",""),"pasb",""),"mcat",""),"magcs",""),"qaqc",""),"ccic",""),"cic",""),"csm",""),"ops",""),"pic",""),"self",""),"qa",""),"qc",""),"by",""),"sr",""))</f>
        <v>0</v>
      </c>
      <c r="BS3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368,"supervisor",""),"inspector",""),"controller",""),"executive",""),"catering",""),"manager",""),"officer",""),"caterer",""),"station",""),"captain",""),"verified",""),"verifier",""),"checked",""),"senior",""),"leader",""),"cabin",""),"staff",""),"crew",""),"team",""),"duty",""),"lead",""),"head",""),"chef",""),"pasb",""),"mcat",""),"magcs",""),"qaqc",""),"ccic",""),"cic",""),"csm",""),"ops",""),"pic",""),"self",""),"qa",""),"qc",""),"by",""),"sr",""))</f>
        <v>0</v>
      </c>
      <c r="BT368" s="61"/>
      <c r="BU368" s="61"/>
      <c r="BV368" s="61" t="n">
        <f aca="false">0</f>
        <v>0</v>
      </c>
      <c r="BW368" s="61"/>
      <c r="BX368" s="61"/>
      <c r="BY368" s="62" t="n">
        <f aca="false">Q368-T12EarlyH/24</f>
        <v>46306.3263888889</v>
      </c>
      <c r="BZ368" s="61" t="n">
        <f aca="false">IFERROR(IF(IF(TRIM(S368)="Link / file path",AND(LEN(TRIM(Z368))&gt;=5,SUMPRODUCT(--ISNUMBER(SEARCH({"http","www.","\\",":\",".pdf",".jpg",".jpeg",".png",".heic",".xls",".doc",".msg",".eml",".ppt",".txt",".zip"},Z368)))&gt;0),AND(ISERROR(FIND(" ",TRIM(Z368))),NOT(OR(LOWER(TRIM(Z368))=LOWER(Flights!$F$15),AND(LEFT(LOWER(TRIM(Z368)),2)="mh",(LEN(BN368)-LEN(SUBSTITUTE(BN368,"a","")))&lt;=2))),NOT(ISNUMBER(MATCH(LEFT(BN368,255),{"0000a","000a","00a","0000aa","000aa","00.00.0000","00/00/0000","00-00-0000","0000-00-00","00.00.00","00/00/00","00-00-00","0.00.0000","0/00/0000","0-00-0000"},0))),OR(AND((LEN(BN368)-LEN(SUBSTITUTE(BN368,"a","")))&gt;=1,(LEN(BN368)-LEN(SUBSTITUTE(BN368,"0","")))&gt;=2,SUMPRODUCT(--ISNUMBER(SEARCH({"a0","a-0","a_0","a/0","a.0","a#0","0a","0-a","0_a","0/a"},BN368)))&gt;0),AND((LEN(BN368)-LEN(SUBSTITUTE(BN368,"a","")))=0,(LEN(BN368)-LEN(SUBSTITUTE(BN368,"0","")))&gt;=5)))),1,0),0)</f>
        <v>0</v>
      </c>
    </row>
    <row r="369" customFormat="false" ht="41.25" hidden="false" customHeight="true" outlineLevel="0" collapsed="false">
      <c r="A369" s="57" t="s">
        <v>976</v>
      </c>
      <c r="B369" s="57" t="s">
        <v>258</v>
      </c>
      <c r="C369" s="57" t="str">
        <f aca="false">Flights!$F$15</f>
        <v>MH1149</v>
      </c>
      <c r="D369" s="58" t="n">
        <f aca="false">Flights!$D$15</f>
        <v>46307</v>
      </c>
      <c r="E369" s="57" t="str">
        <f aca="false">Flights!$G$15&amp;"-"&amp;Flights!$H$15</f>
        <v>PEN-KUL</v>
      </c>
      <c r="F369" s="57" t="str">
        <f aca="false">Flights!$K$15</f>
        <v>EY</v>
      </c>
      <c r="G369" s="57" t="s">
        <v>420</v>
      </c>
      <c r="H369" s="57" t="s">
        <v>378</v>
      </c>
      <c r="I369" s="57" t="s">
        <v>379</v>
      </c>
      <c r="J369" s="57" t="s">
        <v>425</v>
      </c>
      <c r="K369" s="67" t="s">
        <v>426</v>
      </c>
      <c r="L369" s="67" t="s">
        <v>422</v>
      </c>
      <c r="M369" s="67"/>
      <c r="N369" s="67" t="s">
        <v>383</v>
      </c>
      <c r="O369" s="67" t="s">
        <v>975</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60"/>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open",IF(AND(NOT(OR(LEN(AZ369)&lt;15,ISNUMBER(MATCH(AZ369,L_Placeholder,0)))),BK369=0,NOT(OR(LEN(AU369)&lt;2,ISNUMBER(MATCH(AU369,L_Placeholder,0)))),NOT(OR(LEN(AX369)&lt;2,ISNUMBER(MATCH(AX369,L_Placeholder,0)))),TRIM(AE369)&lt;&gt;TRIM(T369)),"N/A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missing",IF(OR(OR(LEN(AU369)&lt;2,ISNUMBER(MATCH(AU369,L_Placeholder,0))),BR369&lt;3),"INVALID – PIC missing or not a named person (a role such as QA / CSM is not a name)",IF(OR(LEN(AV369)&lt;2,ISNUMBER(MATCH(AV369,L_Placeholder,0))),"INVALID – result / assessment missing",IF(OR(OR(LEN(AW369)&lt;3,ISNUMBER(MATCH(AW369,L_Placeholder,0))),SUMPRODUCT(--ISNUMBER(SEARCH(" "&amp;L_EvidencePhrase&amp;" ",BD369)))&gt;0,BI369=1),"INVALID – evidence missing, placeholder or not yet on file",IF(ISNA(MATCH(TRIM(S369),L_EvidenceType,0)),"INVALID – choose the evidence type from the list (column S)",IF(BL369=0,"INVALID – evidence ID must be the record's ID only (e.g. SF-2210, IMG_2231, 1045521), or a link / path for links",IF(OR(OR(LEN(AX369)&lt;2,ISNUMBER(MATCH(AX369,L_Placeholder,0))),BS369&lt;3),"INVALID – verifier missing or not a named person (a role such as QA / CSM is not a name)",IF(OR(AX369=AU369,AND(LEN(AU369)&gt;=4,ISNUMBER(SEARCH(AU369,AX369))),AND(LEN(AX369)&gt;=4,ISNUMBER(SEARCH(AX369,AU369)))),"INVALID – verifier must be a different, named person (not the PIC or a role)",IF(BH369=1,"INVALID – result not yet available (awaiting / TBC)",IF(BV369=1,"INVALID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future",IF(AND(ISNUMBER(BY369),AG369&lt;BY369),IF(H369="Physical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t="n">
        <f aca="false">IF(ISNA(MATCH(TRIM(S369),L_EvidenceType,0)),0,BZ369)</f>
        <v>0</v>
      </c>
      <c r="BM369" s="61" t="str">
        <f aca="false">SUBSTITUTE(SUBSTITUTE(SUBSTITUTE(SUBSTITUTE(SUBSTITUTE(SUBSTITUTE(SUBSTITUTE(SUBSTITUTE(SUBSTITUTE(LOWER(Z369&amp;""),"1","0"),"2","0"),"3","0"),"4","0"),"5","0"),"6","0"),"7","0"),"8","0"),"9","0")</f>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369,"jan",""),"feb",""),"mar",""),"apr",""),"may",""),"jun",""),"jul",""),"aug",""),"sep",""),"oct",""),"nov",""),"dec",""),"hrs",""),"hr",""),"lt",""),"utc",""),"am",""),"pm",""),"rev",""),"ver",""),"b","a"),"c","a"),"d","a"),"e","a"),"f","a"),"g","a"),"h","a"),"i","a"),"j","a"),"k","a"),"l","a"),"m","a"),"n","a"),"o","a"),"p","a"),"q","a"),"r","a"),"s","a"),"t","a"),"u","a"),"v","a"),"w","a"),"x","a"),"y","a"),"z","a")</f>
        <v/>
      </c>
      <c r="BO369" s="61" t="str">
        <f aca="false">SUBSTITUTE(SUBSTITUTE(SUBSTITUTE(SUBSTITUTE(SUBSTITUTE(SUBSTITUTE(SUBSTITUTE(SUBSTITUTE(SUBSTITUTE(LOWER(W369&amp;""),"1","0"),"2","0"),"3","0"),"4","0"),"5","0"),"6","0"),"7","0"),"8","0"),"9","0")</f>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c>
      <c r="BQ369" s="61" t="n">
        <f aca="false">IFERROR(IF(AND(ISERROR(SEARCH(" mh"," "&amp;LOWER(W369))),ISNA(MATCH(LEFT(TRIM(BP369),255),{"0000a","000a","00a","0000aa","000aa","00.00.0000","00/00/0000","00-00-0000","0000-00-00","00.00.00","00/00/00","00-00-00","0.00.0000","0/00/0000","0-00-0000"},0)),OR(SUMPRODUCT(--ISNUMBER(SEARCH({"a0","a-0","a_0","a/0","a.0","a#0","0a","0-a","0_a","0/a"},BP369)))&gt;0,ISNUMBER(SEARCH("000000",BP369)))),1,0),0)</f>
        <v>0</v>
      </c>
      <c r="BR3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369,"supervisor",""),"inspector",""),"controller",""),"executive",""),"catering",""),"manager",""),"officer",""),"caterer",""),"station",""),"captain",""),"verified",""),"verifier",""),"checked",""),"senior",""),"leader",""),"cabin",""),"staff",""),"crew",""),"team",""),"duty",""),"lead",""),"head",""),"chef",""),"pasb",""),"mcat",""),"magcs",""),"qaqc",""),"ccic",""),"cic",""),"csm",""),"ops",""),"pic",""),"self",""),"qa",""),"qc",""),"by",""),"sr",""))</f>
        <v>0</v>
      </c>
      <c r="BS3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369,"supervisor",""),"inspector",""),"controller",""),"executive",""),"catering",""),"manager",""),"officer",""),"caterer",""),"station",""),"captain",""),"verified",""),"verifier",""),"checked",""),"senior",""),"leader",""),"cabin",""),"staff",""),"crew",""),"team",""),"duty",""),"lead",""),"head",""),"chef",""),"pasb",""),"mcat",""),"magcs",""),"qaqc",""),"ccic",""),"cic",""),"csm",""),"ops",""),"pic",""),"self",""),"qa",""),"qc",""),"by",""),"sr",""))</f>
        <v>0</v>
      </c>
      <c r="BT369" s="61"/>
      <c r="BU369" s="61"/>
      <c r="BV369" s="61" t="n">
        <f aca="false">0</f>
        <v>0</v>
      </c>
      <c r="BW369" s="61"/>
      <c r="BX369" s="61"/>
      <c r="BY369" s="62" t="n">
        <f aca="false">Q369-T12EarlyH/24</f>
        <v>46306.3263888889</v>
      </c>
      <c r="BZ369" s="61" t="n">
        <f aca="false">IFERROR(IF(IF(TRIM(S369)="Link / file path",AND(LEN(TRIM(Z369))&gt;=5,SUMPRODUCT(--ISNUMBER(SEARCH({"http","www.","\\",":\",".pdf",".jpg",".jpeg",".png",".heic",".xls",".doc",".msg",".eml",".ppt",".txt",".zip"},Z369)))&gt;0),AND(ISERROR(FIND(" ",TRIM(Z369))),NOT(OR(LOWER(TRIM(Z369))=LOWER(Flights!$F$15),AND(LEFT(LOWER(TRIM(Z369)),2)="mh",(LEN(BN369)-LEN(SUBSTITUTE(BN369,"a","")))&lt;=2))),NOT(ISNUMBER(MATCH(LEFT(BN369,255),{"0000a","000a","00a","0000aa","000aa","00.00.0000","00/00/0000","00-00-0000","0000-00-00","00.00.00","00/00/00","00-00-00","0.00.0000","0/00/0000","0-00-0000"},0))),OR(AND((LEN(BN369)-LEN(SUBSTITUTE(BN369,"a","")))&gt;=1,(LEN(BN369)-LEN(SUBSTITUTE(BN369,"0","")))&gt;=2,SUMPRODUCT(--ISNUMBER(SEARCH({"a0","a-0","a_0","a/0","a.0","a#0","0a","0-a","0_a","0/a"},BN369)))&gt;0),AND((LEN(BN369)-LEN(SUBSTITUTE(BN369,"a","")))=0,(LEN(BN369)-LEN(SUBSTITUTE(BN369,"0","")))&gt;=5)))),1,0),0)</f>
        <v>0</v>
      </c>
    </row>
    <row r="370" customFormat="false" ht="41.25" hidden="false" customHeight="true" outlineLevel="0" collapsed="false">
      <c r="A370" s="57" t="s">
        <v>977</v>
      </c>
      <c r="B370" s="57" t="s">
        <v>258</v>
      </c>
      <c r="C370" s="57" t="str">
        <f aca="false">Flights!$F$15</f>
        <v>MH1149</v>
      </c>
      <c r="D370" s="58" t="n">
        <f aca="false">Flights!$D$15</f>
        <v>46307</v>
      </c>
      <c r="E370" s="57" t="str">
        <f aca="false">Flights!$G$15&amp;"-"&amp;Flights!$H$15</f>
        <v>PEN-KUL</v>
      </c>
      <c r="F370" s="57" t="str">
        <f aca="false">Flights!$K$15</f>
        <v>EY</v>
      </c>
      <c r="G370" s="57" t="s">
        <v>420</v>
      </c>
      <c r="H370" s="57" t="s">
        <v>378</v>
      </c>
      <c r="I370" s="57" t="s">
        <v>428</v>
      </c>
      <c r="J370" s="57" t="s">
        <v>429</v>
      </c>
      <c r="K370" s="67"/>
      <c r="L370" s="67" t="s">
        <v>422</v>
      </c>
      <c r="M370" s="67"/>
      <c r="N370" s="67" t="s">
        <v>383</v>
      </c>
      <c r="O370" s="67" t="s">
        <v>975</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60"/>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open",IF(AND(NOT(OR(LEN(AZ370)&lt;15,ISNUMBER(MATCH(AZ370,L_Placeholder,0)))),BK370=0,NOT(OR(LEN(AU370)&lt;2,ISNUMBER(MATCH(AU370,L_Placeholder,0)))),NOT(OR(LEN(AX370)&lt;2,ISNUMBER(MATCH(AX370,L_Placeholder,0)))),TRIM(AE370)&lt;&gt;TRIM(T370)),"N/A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missing",IF(OR(OR(LEN(AU370)&lt;2,ISNUMBER(MATCH(AU370,L_Placeholder,0))),BR370&lt;3),"INVALID – PIC missing or not a named person (a role such as QA / CSM is not a name)",IF(OR(LEN(AV370)&lt;2,ISNUMBER(MATCH(AV370,L_Placeholder,0))),"INVALID – result / assessment missing",IF(OR(OR(LEN(AW370)&lt;3,ISNUMBER(MATCH(AW370,L_Placeholder,0))),SUMPRODUCT(--ISNUMBER(SEARCH(" "&amp;L_EvidencePhrase&amp;" ",BD370)))&gt;0,BI370=1),"INVALID – evidence missing, placeholder or not yet on file",IF(ISNA(MATCH(TRIM(S370),L_EvidenceType,0)),"INVALID – choose the evidence type from the list (column S)",IF(BL370=0,"INVALID – evidence ID must be the record's ID only (e.g. SF-2210, IMG_2231, 1045521), or a link / path for links",IF(OR(OR(LEN(AX370)&lt;2,ISNUMBER(MATCH(AX370,L_Placeholder,0))),BS370&lt;3),"INVALID – verifier missing or not a named person (a role such as QA / CSM is not a name)",IF(OR(AX370=AU370,AND(LEN(AU370)&gt;=4,ISNUMBER(SEARCH(AU370,AX370))),AND(LEN(AX370)&gt;=4,ISNUMBER(SEARCH(AX370,AU370)))),"INVALID – verifier must be a different, named person (not the PIC or a role)",IF(BH370=1,"INVALID – result not yet available (awaiting / TBC)",IF(BV370=1,"INVALID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future",IF(AND(ISNUMBER(BY370),AG370&lt;BY370),IF(H370="Physical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t="n">
        <f aca="false">IF(ISNA(MATCH(TRIM(S370),L_EvidenceType,0)),0,BZ370)</f>
        <v>0</v>
      </c>
      <c r="BM370" s="61" t="str">
        <f aca="false">SUBSTITUTE(SUBSTITUTE(SUBSTITUTE(SUBSTITUTE(SUBSTITUTE(SUBSTITUTE(SUBSTITUTE(SUBSTITUTE(SUBSTITUTE(LOWER(Z370&amp;""),"1","0"),"2","0"),"3","0"),"4","0"),"5","0"),"6","0"),"7","0"),"8","0"),"9","0")</f>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370,"jan",""),"feb",""),"mar",""),"apr",""),"may",""),"jun",""),"jul",""),"aug",""),"sep",""),"oct",""),"nov",""),"dec",""),"hrs",""),"hr",""),"lt",""),"utc",""),"am",""),"pm",""),"rev",""),"ver",""),"b","a"),"c","a"),"d","a"),"e","a"),"f","a"),"g","a"),"h","a"),"i","a"),"j","a"),"k","a"),"l","a"),"m","a"),"n","a"),"o","a"),"p","a"),"q","a"),"r","a"),"s","a"),"t","a"),"u","a"),"v","a"),"w","a"),"x","a"),"y","a"),"z","a")</f>
        <v/>
      </c>
      <c r="BO370" s="61" t="str">
        <f aca="false">SUBSTITUTE(SUBSTITUTE(SUBSTITUTE(SUBSTITUTE(SUBSTITUTE(SUBSTITUTE(SUBSTITUTE(SUBSTITUTE(SUBSTITUTE(LOWER(W370&amp;""),"1","0"),"2","0"),"3","0"),"4","0"),"5","0"),"6","0"),"7","0"),"8","0"),"9","0")</f>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c>
      <c r="BQ370" s="61" t="n">
        <f aca="false">IFERROR(IF(AND(ISERROR(SEARCH(" mh"," "&amp;LOWER(W370))),ISNA(MATCH(LEFT(TRIM(BP370),255),{"0000a","000a","00a","0000aa","000aa","00.00.0000","00/00/0000","00-00-0000","0000-00-00","00.00.00","00/00/00","00-00-00","0.00.0000","0/00/0000","0-00-0000"},0)),OR(SUMPRODUCT(--ISNUMBER(SEARCH({"a0","a-0","a_0","a/0","a.0","a#0","0a","0-a","0_a","0/a"},BP370)))&gt;0,ISNUMBER(SEARCH("000000",BP370)))),1,0),0)</f>
        <v>0</v>
      </c>
      <c r="BR3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370,"supervisor",""),"inspector",""),"controller",""),"executive",""),"catering",""),"manager",""),"officer",""),"caterer",""),"station",""),"captain",""),"verified",""),"verifier",""),"checked",""),"senior",""),"leader",""),"cabin",""),"staff",""),"crew",""),"team",""),"duty",""),"lead",""),"head",""),"chef",""),"pasb",""),"mcat",""),"magcs",""),"qaqc",""),"ccic",""),"cic",""),"csm",""),"ops",""),"pic",""),"self",""),"qa",""),"qc",""),"by",""),"sr",""))</f>
        <v>0</v>
      </c>
      <c r="BS3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370,"supervisor",""),"inspector",""),"controller",""),"executive",""),"catering",""),"manager",""),"officer",""),"caterer",""),"station",""),"captain",""),"verified",""),"verifier",""),"checked",""),"senior",""),"leader",""),"cabin",""),"staff",""),"crew",""),"team",""),"duty",""),"lead",""),"head",""),"chef",""),"pasb",""),"mcat",""),"magcs",""),"qaqc",""),"ccic",""),"cic",""),"csm",""),"ops",""),"pic",""),"self",""),"qa",""),"qc",""),"by",""),"sr",""))</f>
        <v>0</v>
      </c>
      <c r="BT370" s="61"/>
      <c r="BU370" s="61"/>
      <c r="BV370" s="61" t="n">
        <f aca="false">0</f>
        <v>0</v>
      </c>
      <c r="BW370" s="61"/>
      <c r="BX370" s="61"/>
      <c r="BY370" s="62" t="n">
        <f aca="false">Q370-T12EarlyH/24</f>
        <v>46306.3263888889</v>
      </c>
      <c r="BZ370" s="61" t="n">
        <f aca="false">IFERROR(IF(IF(TRIM(S370)="Link / file path",AND(LEN(TRIM(Z370))&gt;=5,SUMPRODUCT(--ISNUMBER(SEARCH({"http","www.","\\",":\",".pdf",".jpg",".jpeg",".png",".heic",".xls",".doc",".msg",".eml",".ppt",".txt",".zip"},Z370)))&gt;0),AND(ISERROR(FIND(" ",TRIM(Z370))),NOT(OR(LOWER(TRIM(Z370))=LOWER(Flights!$F$15),AND(LEFT(LOWER(TRIM(Z370)),2)="mh",(LEN(BN370)-LEN(SUBSTITUTE(BN370,"a","")))&lt;=2))),NOT(ISNUMBER(MATCH(LEFT(BN370,255),{"0000a","000a","00a","0000aa","000aa","00.00.0000","00/00/0000","00-00-0000","0000-00-00","00.00.00","00/00/00","00-00-00","0.00.0000","0/00/0000","0-00-0000"},0))),OR(AND((LEN(BN370)-LEN(SUBSTITUTE(BN370,"a","")))&gt;=1,(LEN(BN370)-LEN(SUBSTITUTE(BN370,"0","")))&gt;=2,SUMPRODUCT(--ISNUMBER(SEARCH({"a0","a-0","a_0","a/0","a.0","a#0","0a","0-a","0_a","0/a"},BN370)))&gt;0),AND((LEN(BN370)-LEN(SUBSTITUTE(BN370,"a","")))=0,(LEN(BN370)-LEN(SUBSTITUTE(BN370,"0","")))&gt;=5)))),1,0),0)</f>
        <v>0</v>
      </c>
    </row>
    <row r="371" customFormat="false" ht="41.25" hidden="false" customHeight="true" outlineLevel="0" collapsed="false">
      <c r="A371" s="57" t="s">
        <v>978</v>
      </c>
      <c r="B371" s="57" t="s">
        <v>258</v>
      </c>
      <c r="C371" s="57" t="str">
        <f aca="false">Flights!$F$15</f>
        <v>MH1149</v>
      </c>
      <c r="D371" s="58" t="n">
        <f aca="false">Flights!$D$15</f>
        <v>46307</v>
      </c>
      <c r="E371" s="57" t="str">
        <f aca="false">Flights!$G$15&amp;"-"&amp;Flights!$H$15</f>
        <v>PEN-KUL</v>
      </c>
      <c r="F371" s="57" t="str">
        <f aca="false">Flights!$K$15</f>
        <v>EY</v>
      </c>
      <c r="G371" s="57" t="s">
        <v>420</v>
      </c>
      <c r="H371" s="57" t="s">
        <v>378</v>
      </c>
      <c r="I371" s="57" t="s">
        <v>428</v>
      </c>
      <c r="J371" s="57" t="s">
        <v>431</v>
      </c>
      <c r="K371" s="67"/>
      <c r="L371" s="67" t="s">
        <v>422</v>
      </c>
      <c r="M371" s="67"/>
      <c r="N371" s="67" t="s">
        <v>383</v>
      </c>
      <c r="O371" s="67" t="s">
        <v>975</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60"/>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open",IF(AND(NOT(OR(LEN(AZ371)&lt;15,ISNUMBER(MATCH(AZ371,L_Placeholder,0)))),BK371=0,NOT(OR(LEN(AU371)&lt;2,ISNUMBER(MATCH(AU371,L_Placeholder,0)))),NOT(OR(LEN(AX371)&lt;2,ISNUMBER(MATCH(AX371,L_Placeholder,0)))),TRIM(AE371)&lt;&gt;TRIM(T371)),"N/A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missing",IF(OR(OR(LEN(AU371)&lt;2,ISNUMBER(MATCH(AU371,L_Placeholder,0))),BR371&lt;3),"INVALID – PIC missing or not a named person (a role such as QA / CSM is not a name)",IF(OR(LEN(AV371)&lt;2,ISNUMBER(MATCH(AV371,L_Placeholder,0))),"INVALID – result / assessment missing",IF(OR(OR(LEN(AW371)&lt;3,ISNUMBER(MATCH(AW371,L_Placeholder,0))),SUMPRODUCT(--ISNUMBER(SEARCH(" "&amp;L_EvidencePhrase&amp;" ",BD371)))&gt;0,BI371=1),"INVALID – evidence missing, placeholder or not yet on file",IF(ISNA(MATCH(TRIM(S371),L_EvidenceType,0)),"INVALID – choose the evidence type from the list (column S)",IF(BL371=0,"INVALID – evidence ID must be the record's ID only (e.g. SF-2210, IMG_2231, 1045521), or a link / path for links",IF(OR(OR(LEN(AX371)&lt;2,ISNUMBER(MATCH(AX371,L_Placeholder,0))),BS371&lt;3),"INVALID – verifier missing or not a named person (a role such as QA / CSM is not a name)",IF(OR(AX371=AU371,AND(LEN(AU371)&gt;=4,ISNUMBER(SEARCH(AU371,AX371))),AND(LEN(AX371)&gt;=4,ISNUMBER(SEARCH(AX371,AU371)))),"INVALID – verifier must be a different, named person (not the PIC or a role)",IF(BH371=1,"INVALID – result not yet available (awaiting / TBC)",IF(BV371=1,"INVALID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future",IF(AND(ISNUMBER(BY371),AG371&lt;BY371),IF(H371="Physical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t="n">
        <f aca="false">IF(ISNA(MATCH(TRIM(S371),L_EvidenceType,0)),0,BZ371)</f>
        <v>0</v>
      </c>
      <c r="BM371" s="61" t="str">
        <f aca="false">SUBSTITUTE(SUBSTITUTE(SUBSTITUTE(SUBSTITUTE(SUBSTITUTE(SUBSTITUTE(SUBSTITUTE(SUBSTITUTE(SUBSTITUTE(LOWER(Z371&amp;""),"1","0"),"2","0"),"3","0"),"4","0"),"5","0"),"6","0"),"7","0"),"8","0"),"9","0")</f>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371,"jan",""),"feb",""),"mar",""),"apr",""),"may",""),"jun",""),"jul",""),"aug",""),"sep",""),"oct",""),"nov",""),"dec",""),"hrs",""),"hr",""),"lt",""),"utc",""),"am",""),"pm",""),"rev",""),"ver",""),"b","a"),"c","a"),"d","a"),"e","a"),"f","a"),"g","a"),"h","a"),"i","a"),"j","a"),"k","a"),"l","a"),"m","a"),"n","a"),"o","a"),"p","a"),"q","a"),"r","a"),"s","a"),"t","a"),"u","a"),"v","a"),"w","a"),"x","a"),"y","a"),"z","a")</f>
        <v/>
      </c>
      <c r="BO371" s="61" t="str">
        <f aca="false">SUBSTITUTE(SUBSTITUTE(SUBSTITUTE(SUBSTITUTE(SUBSTITUTE(SUBSTITUTE(SUBSTITUTE(SUBSTITUTE(SUBSTITUTE(LOWER(W371&amp;""),"1","0"),"2","0"),"3","0"),"4","0"),"5","0"),"6","0"),"7","0"),"8","0"),"9","0")</f>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c>
      <c r="BQ371" s="61" t="n">
        <f aca="false">IFERROR(IF(AND(ISERROR(SEARCH(" mh"," "&amp;LOWER(W371))),ISNA(MATCH(LEFT(TRIM(BP371),255),{"0000a","000a","00a","0000aa","000aa","00.00.0000","00/00/0000","00-00-0000","0000-00-00","00.00.00","00/00/00","00-00-00","0.00.0000","0/00/0000","0-00-0000"},0)),OR(SUMPRODUCT(--ISNUMBER(SEARCH({"a0","a-0","a_0","a/0","a.0","a#0","0a","0-a","0_a","0/a"},BP371)))&gt;0,ISNUMBER(SEARCH("000000",BP371)))),1,0),0)</f>
        <v>0</v>
      </c>
      <c r="BR3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371,"supervisor",""),"inspector",""),"controller",""),"executive",""),"catering",""),"manager",""),"officer",""),"caterer",""),"station",""),"captain",""),"verified",""),"verifier",""),"checked",""),"senior",""),"leader",""),"cabin",""),"staff",""),"crew",""),"team",""),"duty",""),"lead",""),"head",""),"chef",""),"pasb",""),"mcat",""),"magcs",""),"qaqc",""),"ccic",""),"cic",""),"csm",""),"ops",""),"pic",""),"self",""),"qa",""),"qc",""),"by",""),"sr",""))</f>
        <v>0</v>
      </c>
      <c r="BS3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371,"supervisor",""),"inspector",""),"controller",""),"executive",""),"catering",""),"manager",""),"officer",""),"caterer",""),"station",""),"captain",""),"verified",""),"verifier",""),"checked",""),"senior",""),"leader",""),"cabin",""),"staff",""),"crew",""),"team",""),"duty",""),"lead",""),"head",""),"chef",""),"pasb",""),"mcat",""),"magcs",""),"qaqc",""),"ccic",""),"cic",""),"csm",""),"ops",""),"pic",""),"self",""),"qa",""),"qc",""),"by",""),"sr",""))</f>
        <v>0</v>
      </c>
      <c r="BT371" s="61"/>
      <c r="BU371" s="61"/>
      <c r="BV371" s="61" t="n">
        <f aca="false">0</f>
        <v>0</v>
      </c>
      <c r="BW371" s="61"/>
      <c r="BX371" s="61"/>
      <c r="BY371" s="62" t="n">
        <f aca="false">Q371-T12EarlyH/24</f>
        <v>46306.3263888889</v>
      </c>
      <c r="BZ371" s="61" t="n">
        <f aca="false">IFERROR(IF(IF(TRIM(S371)="Link / file path",AND(LEN(TRIM(Z371))&gt;=5,SUMPRODUCT(--ISNUMBER(SEARCH({"http","www.","\\",":\",".pdf",".jpg",".jpeg",".png",".heic",".xls",".doc",".msg",".eml",".ppt",".txt",".zip"},Z371)))&gt;0),AND(ISERROR(FIND(" ",TRIM(Z371))),NOT(OR(LOWER(TRIM(Z371))=LOWER(Flights!$F$15),AND(LEFT(LOWER(TRIM(Z371)),2)="mh",(LEN(BN371)-LEN(SUBSTITUTE(BN371,"a","")))&lt;=2))),NOT(ISNUMBER(MATCH(LEFT(BN371,255),{"0000a","000a","00a","0000aa","000aa","00.00.0000","00/00/0000","00-00-0000","0000-00-00","00.00.00","00/00/00","00-00-00","0.00.0000","0/00/0000","0-00-0000"},0))),OR(AND((LEN(BN371)-LEN(SUBSTITUTE(BN371,"a","")))&gt;=1,(LEN(BN371)-LEN(SUBSTITUTE(BN371,"0","")))&gt;=2,SUMPRODUCT(--ISNUMBER(SEARCH({"a0","a-0","a_0","a/0","a.0","a#0","0a","0-a","0_a","0/a"},BN371)))&gt;0),AND((LEN(BN371)-LEN(SUBSTITUTE(BN371,"a","")))=0,(LEN(BN371)-LEN(SUBSTITUTE(BN371,"0","")))&gt;=5)))),1,0),0)</f>
        <v>0</v>
      </c>
    </row>
    <row r="372" customFormat="false" ht="41.25" hidden="false" customHeight="true" outlineLevel="0" collapsed="false">
      <c r="A372" s="57" t="s">
        <v>979</v>
      </c>
      <c r="B372" s="57" t="s">
        <v>258</v>
      </c>
      <c r="C372" s="57" t="str">
        <f aca="false">Flights!$F$15</f>
        <v>MH1149</v>
      </c>
      <c r="D372" s="58" t="n">
        <f aca="false">Flights!$D$15</f>
        <v>46307</v>
      </c>
      <c r="E372" s="57" t="str">
        <f aca="false">Flights!$G$15&amp;"-"&amp;Flights!$H$15</f>
        <v>PEN-KUL</v>
      </c>
      <c r="F372" s="57" t="str">
        <f aca="false">Flights!$K$15</f>
        <v>EY</v>
      </c>
      <c r="G372" s="57" t="s">
        <v>420</v>
      </c>
      <c r="H372" s="57" t="s">
        <v>378</v>
      </c>
      <c r="I372" s="57" t="s">
        <v>428</v>
      </c>
      <c r="J372" s="57" t="s">
        <v>433</v>
      </c>
      <c r="K372" s="67"/>
      <c r="L372" s="67" t="s">
        <v>422</v>
      </c>
      <c r="M372" s="67"/>
      <c r="N372" s="67" t="s">
        <v>383</v>
      </c>
      <c r="O372" s="67" t="s">
        <v>975</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60"/>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open",IF(AND(NOT(OR(LEN(AZ372)&lt;15,ISNUMBER(MATCH(AZ372,L_Placeholder,0)))),BK372=0,NOT(OR(LEN(AU372)&lt;2,ISNUMBER(MATCH(AU372,L_Placeholder,0)))),NOT(OR(LEN(AX372)&lt;2,ISNUMBER(MATCH(AX372,L_Placeholder,0)))),TRIM(AE372)&lt;&gt;TRIM(T372)),"N/A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missing",IF(OR(OR(LEN(AU372)&lt;2,ISNUMBER(MATCH(AU372,L_Placeholder,0))),BR372&lt;3),"INVALID – PIC missing or not a named person (a role such as QA / CSM is not a name)",IF(OR(LEN(AV372)&lt;2,ISNUMBER(MATCH(AV372,L_Placeholder,0))),"INVALID – result / assessment missing",IF(OR(OR(LEN(AW372)&lt;3,ISNUMBER(MATCH(AW372,L_Placeholder,0))),SUMPRODUCT(--ISNUMBER(SEARCH(" "&amp;L_EvidencePhrase&amp;" ",BD372)))&gt;0,BI372=1),"INVALID – evidence missing, placeholder or not yet on file",IF(ISNA(MATCH(TRIM(S372),L_EvidenceType,0)),"INVALID – choose the evidence type from the list (column S)",IF(BL372=0,"INVALID – evidence ID must be the record's ID only (e.g. SF-2210, IMG_2231, 1045521), or a link / path for links",IF(OR(OR(LEN(AX372)&lt;2,ISNUMBER(MATCH(AX372,L_Placeholder,0))),BS372&lt;3),"INVALID – verifier missing or not a named person (a role such as QA / CSM is not a name)",IF(OR(AX372=AU372,AND(LEN(AU372)&gt;=4,ISNUMBER(SEARCH(AU372,AX372))),AND(LEN(AX372)&gt;=4,ISNUMBER(SEARCH(AX372,AU372)))),"INVALID – verifier must be a different, named person (not the PIC or a role)",IF(BH372=1,"INVALID – result not yet available (awaiting / TBC)",IF(BV372=1,"INVALID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future",IF(AND(ISNUMBER(BY372),AG372&lt;BY372),IF(H372="Physical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t="n">
        <f aca="false">IF(ISNA(MATCH(TRIM(S372),L_EvidenceType,0)),0,BZ372)</f>
        <v>0</v>
      </c>
      <c r="BM372" s="61" t="str">
        <f aca="false">SUBSTITUTE(SUBSTITUTE(SUBSTITUTE(SUBSTITUTE(SUBSTITUTE(SUBSTITUTE(SUBSTITUTE(SUBSTITUTE(SUBSTITUTE(LOWER(Z372&amp;""),"1","0"),"2","0"),"3","0"),"4","0"),"5","0"),"6","0"),"7","0"),"8","0"),"9","0")</f>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372,"jan",""),"feb",""),"mar",""),"apr",""),"may",""),"jun",""),"jul",""),"aug",""),"sep",""),"oct",""),"nov",""),"dec",""),"hrs",""),"hr",""),"lt",""),"utc",""),"am",""),"pm",""),"rev",""),"ver",""),"b","a"),"c","a"),"d","a"),"e","a"),"f","a"),"g","a"),"h","a"),"i","a"),"j","a"),"k","a"),"l","a"),"m","a"),"n","a"),"o","a"),"p","a"),"q","a"),"r","a"),"s","a"),"t","a"),"u","a"),"v","a"),"w","a"),"x","a"),"y","a"),"z","a")</f>
        <v/>
      </c>
      <c r="BO372" s="61" t="str">
        <f aca="false">SUBSTITUTE(SUBSTITUTE(SUBSTITUTE(SUBSTITUTE(SUBSTITUTE(SUBSTITUTE(SUBSTITUTE(SUBSTITUTE(SUBSTITUTE(LOWER(W372&amp;""),"1","0"),"2","0"),"3","0"),"4","0"),"5","0"),"6","0"),"7","0"),"8","0"),"9","0")</f>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c>
      <c r="BQ372" s="61" t="n">
        <f aca="false">IFERROR(IF(AND(ISERROR(SEARCH(" mh"," "&amp;LOWER(W372))),ISNA(MATCH(LEFT(TRIM(BP372),255),{"0000a","000a","00a","0000aa","000aa","00.00.0000","00/00/0000","00-00-0000","0000-00-00","00.00.00","00/00/00","00-00-00","0.00.0000","0/00/0000","0-00-0000"},0)),OR(SUMPRODUCT(--ISNUMBER(SEARCH({"a0","a-0","a_0","a/0","a.0","a#0","0a","0-a","0_a","0/a"},BP372)))&gt;0,ISNUMBER(SEARCH("000000",BP372)))),1,0),0)</f>
        <v>0</v>
      </c>
      <c r="BR3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372,"supervisor",""),"inspector",""),"controller",""),"executive",""),"catering",""),"manager",""),"officer",""),"caterer",""),"station",""),"captain",""),"verified",""),"verifier",""),"checked",""),"senior",""),"leader",""),"cabin",""),"staff",""),"crew",""),"team",""),"duty",""),"lead",""),"head",""),"chef",""),"pasb",""),"mcat",""),"magcs",""),"qaqc",""),"ccic",""),"cic",""),"csm",""),"ops",""),"pic",""),"self",""),"qa",""),"qc",""),"by",""),"sr",""))</f>
        <v>0</v>
      </c>
      <c r="BS3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372,"supervisor",""),"inspector",""),"controller",""),"executive",""),"catering",""),"manager",""),"officer",""),"caterer",""),"station",""),"captain",""),"verified",""),"verifier",""),"checked",""),"senior",""),"leader",""),"cabin",""),"staff",""),"crew",""),"team",""),"duty",""),"lead",""),"head",""),"chef",""),"pasb",""),"mcat",""),"magcs",""),"qaqc",""),"ccic",""),"cic",""),"csm",""),"ops",""),"pic",""),"self",""),"qa",""),"qc",""),"by",""),"sr",""))</f>
        <v>0</v>
      </c>
      <c r="BT372" s="61"/>
      <c r="BU372" s="61"/>
      <c r="BV372" s="61" t="n">
        <f aca="false">0</f>
        <v>0</v>
      </c>
      <c r="BW372" s="61"/>
      <c r="BX372" s="61"/>
      <c r="BY372" s="62" t="n">
        <f aca="false">Q372-T12EarlyH/24</f>
        <v>46306.3263888889</v>
      </c>
      <c r="BZ372" s="61" t="n">
        <f aca="false">IFERROR(IF(IF(TRIM(S372)="Link / file path",AND(LEN(TRIM(Z372))&gt;=5,SUMPRODUCT(--ISNUMBER(SEARCH({"http","www.","\\",":\",".pdf",".jpg",".jpeg",".png",".heic",".xls",".doc",".msg",".eml",".ppt",".txt",".zip"},Z372)))&gt;0),AND(ISERROR(FIND(" ",TRIM(Z372))),NOT(OR(LOWER(TRIM(Z372))=LOWER(Flights!$F$15),AND(LEFT(LOWER(TRIM(Z372)),2)="mh",(LEN(BN372)-LEN(SUBSTITUTE(BN372,"a","")))&lt;=2))),NOT(ISNUMBER(MATCH(LEFT(BN372,255),{"0000a","000a","00a","0000aa","000aa","00.00.0000","00/00/0000","00-00-0000","0000-00-00","00.00.00","00/00/00","00-00-00","0.00.0000","0/00/0000","0-00-0000"},0))),OR(AND((LEN(BN372)-LEN(SUBSTITUTE(BN372,"a","")))&gt;=1,(LEN(BN372)-LEN(SUBSTITUTE(BN372,"0","")))&gt;=2,SUMPRODUCT(--ISNUMBER(SEARCH({"a0","a-0","a_0","a/0","a.0","a#0","0a","0-a","0_a","0/a"},BN372)))&gt;0),AND((LEN(BN372)-LEN(SUBSTITUTE(BN372,"a","")))=0,(LEN(BN372)-LEN(SUBSTITUTE(BN372,"0","")))&gt;=5)))),1,0),0)</f>
        <v>0</v>
      </c>
    </row>
    <row r="373" customFormat="false" ht="78.75" hidden="false" customHeight="true" outlineLevel="0" collapsed="false">
      <c r="A373" s="57" t="s">
        <v>980</v>
      </c>
      <c r="B373" s="57" t="s">
        <v>258</v>
      </c>
      <c r="C373" s="57" t="str">
        <f aca="false">Flights!$F$15</f>
        <v>MH1149</v>
      </c>
      <c r="D373" s="58" t="n">
        <f aca="false">Flights!$D$15</f>
        <v>46307</v>
      </c>
      <c r="E373" s="57" t="str">
        <f aca="false">Flights!$G$15&amp;"-"&amp;Flights!$H$15</f>
        <v>PEN-KUL</v>
      </c>
      <c r="F373" s="57" t="str">
        <f aca="false">Flights!$K$15</f>
        <v>EY</v>
      </c>
      <c r="G373" s="57" t="s">
        <v>420</v>
      </c>
      <c r="H373" s="57" t="s">
        <v>378</v>
      </c>
      <c r="I373" s="57" t="s">
        <v>428</v>
      </c>
      <c r="J373" s="57" t="s">
        <v>435</v>
      </c>
      <c r="K373" s="67" t="s">
        <v>491</v>
      </c>
      <c r="L373" s="67" t="s">
        <v>422</v>
      </c>
      <c r="M373" s="67"/>
      <c r="N373" s="67" t="s">
        <v>383</v>
      </c>
      <c r="O373" s="67" t="s">
        <v>975</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60"/>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open",IF(AND(NOT(OR(LEN(AZ373)&lt;15,ISNUMBER(MATCH(AZ373,L_Placeholder,0)))),BK373=0,NOT(OR(LEN(AU373)&lt;2,ISNUMBER(MATCH(AU373,L_Placeholder,0)))),NOT(OR(LEN(AX373)&lt;2,ISNUMBER(MATCH(AX373,L_Placeholder,0)))),TRIM(AE373)&lt;&gt;TRIM(T373)),"N/A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missing",IF(OR(OR(LEN(AU373)&lt;2,ISNUMBER(MATCH(AU373,L_Placeholder,0))),BR373&lt;3),"INVALID – PIC missing or not a named person (a role such as QA / CSM is not a name)",IF(OR(LEN(AV373)&lt;2,ISNUMBER(MATCH(AV373,L_Placeholder,0))),"INVALID – result / assessment missing",IF(OR(OR(LEN(AW373)&lt;3,ISNUMBER(MATCH(AW373,L_Placeholder,0))),SUMPRODUCT(--ISNUMBER(SEARCH(" "&amp;L_EvidencePhrase&amp;" ",BD373)))&gt;0,BI373=1),"INVALID – evidence missing, placeholder or not yet on file",IF(ISNA(MATCH(TRIM(S373),L_EvidenceType,0)),"INVALID – choose the evidence type from the list (column S)",IF(BL373=0,"INVALID – evidence ID must be the record's ID only (e.g. SF-2210, IMG_2231, 1045521), or a link / path for links",IF(OR(OR(LEN(AX373)&lt;2,ISNUMBER(MATCH(AX373,L_Placeholder,0))),BS373&lt;3),"INVALID – verifier missing or not a named person (a role such as QA / CSM is not a name)",IF(OR(AX373=AU373,AND(LEN(AU373)&gt;=4,ISNUMBER(SEARCH(AU373,AX373))),AND(LEN(AX373)&gt;=4,ISNUMBER(SEARCH(AX373,AU373)))),"INVALID – verifier must be a different, named person (not the PIC or a role)",IF(BH373=1,"INVALID – result not yet available (awaiting / TBC)",IF(BV373=1,"INVALID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future",IF(AND(ISNUMBER(BY373),AG373&lt;BY373),IF(H373="Physical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t="n">
        <f aca="false">IF(ISNA(MATCH(TRIM(S373),L_EvidenceType,0)),0,BZ373)</f>
        <v>0</v>
      </c>
      <c r="BM373" s="61" t="str">
        <f aca="false">SUBSTITUTE(SUBSTITUTE(SUBSTITUTE(SUBSTITUTE(SUBSTITUTE(SUBSTITUTE(SUBSTITUTE(SUBSTITUTE(SUBSTITUTE(LOWER(Z373&amp;""),"1","0"),"2","0"),"3","0"),"4","0"),"5","0"),"6","0"),"7","0"),"8","0"),"9","0")</f>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373,"jan",""),"feb",""),"mar",""),"apr",""),"may",""),"jun",""),"jul",""),"aug",""),"sep",""),"oct",""),"nov",""),"dec",""),"hrs",""),"hr",""),"lt",""),"utc",""),"am",""),"pm",""),"rev",""),"ver",""),"b","a"),"c","a"),"d","a"),"e","a"),"f","a"),"g","a"),"h","a"),"i","a"),"j","a"),"k","a"),"l","a"),"m","a"),"n","a"),"o","a"),"p","a"),"q","a"),"r","a"),"s","a"),"t","a"),"u","a"),"v","a"),"w","a"),"x","a"),"y","a"),"z","a")</f>
        <v/>
      </c>
      <c r="BO373" s="61" t="str">
        <f aca="false">SUBSTITUTE(SUBSTITUTE(SUBSTITUTE(SUBSTITUTE(SUBSTITUTE(SUBSTITUTE(SUBSTITUTE(SUBSTITUTE(SUBSTITUTE(LOWER(W373&amp;""),"1","0"),"2","0"),"3","0"),"4","0"),"5","0"),"6","0"),"7","0"),"8","0"),"9","0")</f>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c>
      <c r="BQ373" s="61" t="n">
        <f aca="false">IFERROR(IF(AND(ISERROR(SEARCH(" mh"," "&amp;LOWER(W373))),ISNA(MATCH(LEFT(TRIM(BP373),255),{"0000a","000a","00a","0000aa","000aa","00.00.0000","00/00/0000","00-00-0000","0000-00-00","00.00.00","00/00/00","00-00-00","0.00.0000","0/00/0000","0-00-0000"},0)),OR(SUMPRODUCT(--ISNUMBER(SEARCH({"a0","a-0","a_0","a/0","a.0","a#0","0a","0-a","0_a","0/a"},BP373)))&gt;0,ISNUMBER(SEARCH("000000",BP373)))),1,0),0)</f>
        <v>0</v>
      </c>
      <c r="BR3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373,"supervisor",""),"inspector",""),"controller",""),"executive",""),"catering",""),"manager",""),"officer",""),"caterer",""),"station",""),"captain",""),"verified",""),"verifier",""),"checked",""),"senior",""),"leader",""),"cabin",""),"staff",""),"crew",""),"team",""),"duty",""),"lead",""),"head",""),"chef",""),"pasb",""),"mcat",""),"magcs",""),"qaqc",""),"ccic",""),"cic",""),"csm",""),"ops",""),"pic",""),"self",""),"qa",""),"qc",""),"by",""),"sr",""))</f>
        <v>0</v>
      </c>
      <c r="BS3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373,"supervisor",""),"inspector",""),"controller",""),"executive",""),"catering",""),"manager",""),"officer",""),"caterer",""),"station",""),"captain",""),"verified",""),"verifier",""),"checked",""),"senior",""),"leader",""),"cabin",""),"staff",""),"crew",""),"team",""),"duty",""),"lead",""),"head",""),"chef",""),"pasb",""),"mcat",""),"magcs",""),"qaqc",""),"ccic",""),"cic",""),"csm",""),"ops",""),"pic",""),"self",""),"qa",""),"qc",""),"by",""),"sr",""))</f>
        <v>0</v>
      </c>
      <c r="BT373" s="61"/>
      <c r="BU373" s="61"/>
      <c r="BV373" s="61" t="n">
        <f aca="false">0</f>
        <v>0</v>
      </c>
      <c r="BW373" s="61"/>
      <c r="BX373" s="61"/>
      <c r="BY373" s="62" t="n">
        <f aca="false">Q373-T12EarlyH/24</f>
        <v>46306.3263888889</v>
      </c>
      <c r="BZ373" s="61" t="n">
        <f aca="false">IFERROR(IF(IF(TRIM(S373)="Link / file path",AND(LEN(TRIM(Z373))&gt;=5,SUMPRODUCT(--ISNUMBER(SEARCH({"http","www.","\\",":\",".pdf",".jpg",".jpeg",".png",".heic",".xls",".doc",".msg",".eml",".ppt",".txt",".zip"},Z373)))&gt;0),AND(ISERROR(FIND(" ",TRIM(Z373))),NOT(OR(LOWER(TRIM(Z373))=LOWER(Flights!$F$15),AND(LEFT(LOWER(TRIM(Z373)),2)="mh",(LEN(BN373)-LEN(SUBSTITUTE(BN373,"a","")))&lt;=2))),NOT(ISNUMBER(MATCH(LEFT(BN373,255),{"0000a","000a","00a","0000aa","000aa","00.00.0000","00/00/0000","00-00-0000","0000-00-00","00.00.00","00/00/00","00-00-00","0.00.0000","0/00/0000","0-00-0000"},0))),OR(AND((LEN(BN373)-LEN(SUBSTITUTE(BN373,"a","")))&gt;=1,(LEN(BN373)-LEN(SUBSTITUTE(BN373,"0","")))&gt;=2,SUMPRODUCT(--ISNUMBER(SEARCH({"a0","a-0","a_0","a/0","a.0","a#0","0a","0-a","0_a","0/a"},BN373)))&gt;0),AND((LEN(BN373)-LEN(SUBSTITUTE(BN373,"a","")))=0,(LEN(BN373)-LEN(SUBSTITUTE(BN373,"0","")))&gt;=5)))),1,0),0)</f>
        <v>0</v>
      </c>
    </row>
    <row r="374" customFormat="false" ht="41.25" hidden="false" customHeight="true" outlineLevel="0" collapsed="false">
      <c r="A374" s="57" t="s">
        <v>981</v>
      </c>
      <c r="B374" s="57" t="s">
        <v>258</v>
      </c>
      <c r="C374" s="57" t="str">
        <f aca="false">Flights!$F$15</f>
        <v>MH1149</v>
      </c>
      <c r="D374" s="58" t="n">
        <f aca="false">Flights!$D$15</f>
        <v>46307</v>
      </c>
      <c r="E374" s="57" t="str">
        <f aca="false">Flights!$G$15&amp;"-"&amp;Flights!$H$15</f>
        <v>PEN-KUL</v>
      </c>
      <c r="F374" s="57" t="str">
        <f aca="false">Flights!$K$15</f>
        <v>EY</v>
      </c>
      <c r="G374" s="57" t="s">
        <v>420</v>
      </c>
      <c r="H374" s="57" t="s">
        <v>378</v>
      </c>
      <c r="I374" s="57" t="s">
        <v>428</v>
      </c>
      <c r="J374" s="57" t="s">
        <v>438</v>
      </c>
      <c r="K374" s="67"/>
      <c r="L374" s="67" t="s">
        <v>422</v>
      </c>
      <c r="M374" s="67"/>
      <c r="N374" s="67" t="s">
        <v>383</v>
      </c>
      <c r="O374" s="67" t="s">
        <v>975</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60"/>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open",IF(AND(NOT(OR(LEN(AZ374)&lt;15,ISNUMBER(MATCH(AZ374,L_Placeholder,0)))),BK374=0,NOT(OR(LEN(AU374)&lt;2,ISNUMBER(MATCH(AU374,L_Placeholder,0)))),NOT(OR(LEN(AX374)&lt;2,ISNUMBER(MATCH(AX374,L_Placeholder,0)))),TRIM(AE374)&lt;&gt;TRIM(T374)),"N/A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missing",IF(OR(OR(LEN(AU374)&lt;2,ISNUMBER(MATCH(AU374,L_Placeholder,0))),BR374&lt;3),"INVALID – PIC missing or not a named person (a role such as QA / CSM is not a name)",IF(OR(LEN(AV374)&lt;2,ISNUMBER(MATCH(AV374,L_Placeholder,0))),"INVALID – result / assessment missing",IF(OR(OR(LEN(AW374)&lt;3,ISNUMBER(MATCH(AW374,L_Placeholder,0))),SUMPRODUCT(--ISNUMBER(SEARCH(" "&amp;L_EvidencePhrase&amp;" ",BD374)))&gt;0,BI374=1),"INVALID – evidence missing, placeholder or not yet on file",IF(ISNA(MATCH(TRIM(S374),L_EvidenceType,0)),"INVALID – choose the evidence type from the list (column S)",IF(BL374=0,"INVALID – evidence ID must be the record's ID only (e.g. SF-2210, IMG_2231, 1045521), or a link / path for links",IF(OR(OR(LEN(AX374)&lt;2,ISNUMBER(MATCH(AX374,L_Placeholder,0))),BS374&lt;3),"INVALID – verifier missing or not a named person (a role such as QA / CSM is not a name)",IF(OR(AX374=AU374,AND(LEN(AU374)&gt;=4,ISNUMBER(SEARCH(AU374,AX374))),AND(LEN(AX374)&gt;=4,ISNUMBER(SEARCH(AX374,AU374)))),"INVALID – verifier must be a different, named person (not the PIC or a role)",IF(BH374=1,"INVALID – result not yet available (awaiting / TBC)",IF(BV374=1,"INVALID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future",IF(AND(ISNUMBER(BY374),AG374&lt;BY374),IF(H374="Physical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t="n">
        <f aca="false">IF(ISNA(MATCH(TRIM(S374),L_EvidenceType,0)),0,BZ374)</f>
        <v>0</v>
      </c>
      <c r="BM374" s="61" t="str">
        <f aca="false">SUBSTITUTE(SUBSTITUTE(SUBSTITUTE(SUBSTITUTE(SUBSTITUTE(SUBSTITUTE(SUBSTITUTE(SUBSTITUTE(SUBSTITUTE(LOWER(Z374&amp;""),"1","0"),"2","0"),"3","0"),"4","0"),"5","0"),"6","0"),"7","0"),"8","0"),"9","0")</f>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374,"jan",""),"feb",""),"mar",""),"apr",""),"may",""),"jun",""),"jul",""),"aug",""),"sep",""),"oct",""),"nov",""),"dec",""),"hrs",""),"hr",""),"lt",""),"utc",""),"am",""),"pm",""),"rev",""),"ver",""),"b","a"),"c","a"),"d","a"),"e","a"),"f","a"),"g","a"),"h","a"),"i","a"),"j","a"),"k","a"),"l","a"),"m","a"),"n","a"),"o","a"),"p","a"),"q","a"),"r","a"),"s","a"),"t","a"),"u","a"),"v","a"),"w","a"),"x","a"),"y","a"),"z","a")</f>
        <v/>
      </c>
      <c r="BO374" s="61" t="str">
        <f aca="false">SUBSTITUTE(SUBSTITUTE(SUBSTITUTE(SUBSTITUTE(SUBSTITUTE(SUBSTITUTE(SUBSTITUTE(SUBSTITUTE(SUBSTITUTE(LOWER(W374&amp;""),"1","0"),"2","0"),"3","0"),"4","0"),"5","0"),"6","0"),"7","0"),"8","0"),"9","0")</f>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c>
      <c r="BQ374" s="61" t="n">
        <f aca="false">IFERROR(IF(AND(ISERROR(SEARCH(" mh"," "&amp;LOWER(W374))),ISNA(MATCH(LEFT(TRIM(BP374),255),{"0000a","000a","00a","0000aa","000aa","00.00.0000","00/00/0000","00-00-0000","0000-00-00","00.00.00","00/00/00","00-00-00","0.00.0000","0/00/0000","0-00-0000"},0)),OR(SUMPRODUCT(--ISNUMBER(SEARCH({"a0","a-0","a_0","a/0","a.0","a#0","0a","0-a","0_a","0/a"},BP374)))&gt;0,ISNUMBER(SEARCH("000000",BP374)))),1,0),0)</f>
        <v>0</v>
      </c>
      <c r="BR3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374,"supervisor",""),"inspector",""),"controller",""),"executive",""),"catering",""),"manager",""),"officer",""),"caterer",""),"station",""),"captain",""),"verified",""),"verifier",""),"checked",""),"senior",""),"leader",""),"cabin",""),"staff",""),"crew",""),"team",""),"duty",""),"lead",""),"head",""),"chef",""),"pasb",""),"mcat",""),"magcs",""),"qaqc",""),"ccic",""),"cic",""),"csm",""),"ops",""),"pic",""),"self",""),"qa",""),"qc",""),"by",""),"sr",""))</f>
        <v>0</v>
      </c>
      <c r="BS3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374,"supervisor",""),"inspector",""),"controller",""),"executive",""),"catering",""),"manager",""),"officer",""),"caterer",""),"station",""),"captain",""),"verified",""),"verifier",""),"checked",""),"senior",""),"leader",""),"cabin",""),"staff",""),"crew",""),"team",""),"duty",""),"lead",""),"head",""),"chef",""),"pasb",""),"mcat",""),"magcs",""),"qaqc",""),"ccic",""),"cic",""),"csm",""),"ops",""),"pic",""),"self",""),"qa",""),"qc",""),"by",""),"sr",""))</f>
        <v>0</v>
      </c>
      <c r="BT374" s="61"/>
      <c r="BU374" s="61"/>
      <c r="BV374" s="61" t="n">
        <f aca="false">0</f>
        <v>0</v>
      </c>
      <c r="BW374" s="61"/>
      <c r="BX374" s="61"/>
      <c r="BY374" s="62" t="n">
        <f aca="false">Q374-T12EarlyH/24</f>
        <v>46306.3263888889</v>
      </c>
      <c r="BZ374" s="61" t="n">
        <f aca="false">IFERROR(IF(IF(TRIM(S374)="Link / file path",AND(LEN(TRIM(Z374))&gt;=5,SUMPRODUCT(--ISNUMBER(SEARCH({"http","www.","\\",":\",".pdf",".jpg",".jpeg",".png",".heic",".xls",".doc",".msg",".eml",".ppt",".txt",".zip"},Z374)))&gt;0),AND(ISERROR(FIND(" ",TRIM(Z374))),NOT(OR(LOWER(TRIM(Z374))=LOWER(Flights!$F$15),AND(LEFT(LOWER(TRIM(Z374)),2)="mh",(LEN(BN374)-LEN(SUBSTITUTE(BN374,"a","")))&lt;=2))),NOT(ISNUMBER(MATCH(LEFT(BN374,255),{"0000a","000a","00a","0000aa","000aa","00.00.0000","00/00/0000","00-00-0000","0000-00-00","00.00.00","00/00/00","00-00-00","0.00.0000","0/00/0000","0-00-0000"},0))),OR(AND((LEN(BN374)-LEN(SUBSTITUTE(BN374,"a","")))&gt;=1,(LEN(BN374)-LEN(SUBSTITUTE(BN374,"0","")))&gt;=2,SUMPRODUCT(--ISNUMBER(SEARCH({"a0","a-0","a_0","a/0","a.0","a#0","0a","0-a","0_a","0/a"},BN374)))&gt;0),AND((LEN(BN374)-LEN(SUBSTITUTE(BN374,"a","")))=0,(LEN(BN374)-LEN(SUBSTITUTE(BN374,"0","")))&gt;=5)))),1,0),0)</f>
        <v>0</v>
      </c>
    </row>
    <row r="375" customFormat="false" ht="66" hidden="false" customHeight="true" outlineLevel="0" collapsed="false">
      <c r="A375" s="57" t="s">
        <v>982</v>
      </c>
      <c r="B375" s="57" t="s">
        <v>258</v>
      </c>
      <c r="C375" s="57" t="str">
        <f aca="false">Flights!$F$15</f>
        <v>MH1149</v>
      </c>
      <c r="D375" s="58" t="n">
        <f aca="false">Flights!$D$15</f>
        <v>46307</v>
      </c>
      <c r="E375" s="57" t="str">
        <f aca="false">Flights!$G$15&amp;"-"&amp;Flights!$H$15</f>
        <v>PEN-KUL</v>
      </c>
      <c r="F375" s="57" t="str">
        <f aca="false">Flights!$K$15</f>
        <v>EY</v>
      </c>
      <c r="G375" s="57" t="s">
        <v>420</v>
      </c>
      <c r="H375" s="57" t="s">
        <v>378</v>
      </c>
      <c r="I375" s="57" t="s">
        <v>447</v>
      </c>
      <c r="J375" s="57" t="s">
        <v>448</v>
      </c>
      <c r="K375" s="67" t="s">
        <v>449</v>
      </c>
      <c r="L375" s="67" t="s">
        <v>983</v>
      </c>
      <c r="M375" s="67" t="s">
        <v>451</v>
      </c>
      <c r="N375" s="67" t="s">
        <v>383</v>
      </c>
      <c r="O375" s="67" t="s">
        <v>984</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60"/>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open",IF(AND(NOT(OR(LEN(AZ375)&lt;15,ISNUMBER(MATCH(AZ375,L_Placeholder,0)))),BK375=0,NOT(OR(LEN(AU375)&lt;2,ISNUMBER(MATCH(AU375,L_Placeholder,0)))),NOT(OR(LEN(AX375)&lt;2,ISNUMBER(MATCH(AX375,L_Placeholder,0)))),TRIM(AE375)&lt;&gt;TRIM(T375)),"N/A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missing",IF(OR(OR(LEN(AU375)&lt;2,ISNUMBER(MATCH(AU375,L_Placeholder,0))),BR375&lt;3),"INVALID – PIC missing or not a named person (a role such as QA / CSM is not a name)",IF(OR(LEN(AV375)&lt;2,ISNUMBER(MATCH(AV375,L_Placeholder,0))),"INVALID – result / assessment missing",IF(OR(OR(LEN(AW375)&lt;3,ISNUMBER(MATCH(AW375,L_Placeholder,0))),SUMPRODUCT(--ISNUMBER(SEARCH(" "&amp;L_EvidencePhrase&amp;" ",BD375)))&gt;0,BI375=1),"INVALID – evidence missing, placeholder or not yet on file",IF(ISNA(MATCH(TRIM(S375),L_EvidenceType,0)),"INVALID – choose the evidence type from the list (column S)",IF(BL375=0,"INVALID – evidence ID must be the record's ID only (e.g. SF-2210, IMG_2231, 1045521), or a link / path for links",IF(OR(OR(LEN(AX375)&lt;2,ISNUMBER(MATCH(AX375,L_Placeholder,0))),BS375&lt;3),"INVALID – verifier missing or not a named person (a role such as QA / CSM is not a name)",IF(OR(AX375=AU375,AND(LEN(AU375)&gt;=4,ISNUMBER(SEARCH(AU375,AX375))),AND(LEN(AX375)&gt;=4,ISNUMBER(SEARCH(AX375,AU375)))),"INVALID – verifier must be a different, named person (not the PIC or a role)",IF(BH375=1,"INVALID – result not yet available (awaiting / TBC)",IF(BV375=1,"INVALID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future",IF(AND(ISNUMBER(BY375),AG375&lt;BY375),IF(H375="Physical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t="n">
        <f aca="false">IF(ISNA(MATCH(TRIM(S375),L_EvidenceType,0)),0,BZ375)</f>
        <v>0</v>
      </c>
      <c r="BM375" s="61" t="str">
        <f aca="false">SUBSTITUTE(SUBSTITUTE(SUBSTITUTE(SUBSTITUTE(SUBSTITUTE(SUBSTITUTE(SUBSTITUTE(SUBSTITUTE(SUBSTITUTE(LOWER(Z375&amp;""),"1","0"),"2","0"),"3","0"),"4","0"),"5","0"),"6","0"),"7","0"),"8","0"),"9","0")</f>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375,"jan",""),"feb",""),"mar",""),"apr",""),"may",""),"jun",""),"jul",""),"aug",""),"sep",""),"oct",""),"nov",""),"dec",""),"hrs",""),"hr",""),"lt",""),"utc",""),"am",""),"pm",""),"rev",""),"ver",""),"b","a"),"c","a"),"d","a"),"e","a"),"f","a"),"g","a"),"h","a"),"i","a"),"j","a"),"k","a"),"l","a"),"m","a"),"n","a"),"o","a"),"p","a"),"q","a"),"r","a"),"s","a"),"t","a"),"u","a"),"v","a"),"w","a"),"x","a"),"y","a"),"z","a")</f>
        <v/>
      </c>
      <c r="BO375" s="61" t="str">
        <f aca="false">SUBSTITUTE(SUBSTITUTE(SUBSTITUTE(SUBSTITUTE(SUBSTITUTE(SUBSTITUTE(SUBSTITUTE(SUBSTITUTE(SUBSTITUTE(LOWER(W375&amp;""),"1","0"),"2","0"),"3","0"),"4","0"),"5","0"),"6","0"),"7","0"),"8","0"),"9","0")</f>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c>
      <c r="BQ375" s="61" t="n">
        <f aca="false">IFERROR(IF(AND(ISERROR(SEARCH(" mh"," "&amp;LOWER(W375))),ISNA(MATCH(LEFT(TRIM(BP375),255),{"0000a","000a","00a","0000aa","000aa","00.00.0000","00/00/0000","00-00-0000","0000-00-00","00.00.00","00/00/00","00-00-00","0.00.0000","0/00/0000","0-00-0000"},0)),OR(SUMPRODUCT(--ISNUMBER(SEARCH({"a0","a-0","a_0","a/0","a.0","a#0","0a","0-a","0_a","0/a"},BP375)))&gt;0,ISNUMBER(SEARCH("000000",BP375)))),1,0),0)</f>
        <v>0</v>
      </c>
      <c r="BR3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375,"supervisor",""),"inspector",""),"controller",""),"executive",""),"catering",""),"manager",""),"officer",""),"caterer",""),"station",""),"captain",""),"verified",""),"verifier",""),"checked",""),"senior",""),"leader",""),"cabin",""),"staff",""),"crew",""),"team",""),"duty",""),"lead",""),"head",""),"chef",""),"pasb",""),"mcat",""),"magcs",""),"qaqc",""),"ccic",""),"cic",""),"csm",""),"ops",""),"pic",""),"self",""),"qa",""),"qc",""),"by",""),"sr",""))</f>
        <v>0</v>
      </c>
      <c r="BS3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375,"supervisor",""),"inspector",""),"controller",""),"executive",""),"catering",""),"manager",""),"officer",""),"caterer",""),"station",""),"captain",""),"verified",""),"verifier",""),"checked",""),"senior",""),"leader",""),"cabin",""),"staff",""),"crew",""),"team",""),"duty",""),"lead",""),"head",""),"chef",""),"pasb",""),"mcat",""),"magcs",""),"qaqc",""),"ccic",""),"cic",""),"csm",""),"ops",""),"pic",""),"self",""),"qa",""),"qc",""),"by",""),"sr",""))</f>
        <v>0</v>
      </c>
      <c r="BT375" s="61"/>
      <c r="BU375" s="61"/>
      <c r="BV375" s="61" t="n">
        <f aca="false">0</f>
        <v>0</v>
      </c>
      <c r="BW375" s="61"/>
      <c r="BX375" s="61"/>
      <c r="BY375" s="62" t="n">
        <f aca="false">Q375-T12EarlyH/24</f>
        <v>46306.3263888889</v>
      </c>
      <c r="BZ375" s="61" t="n">
        <f aca="false">IFERROR(IF(IF(TRIM(S375)="Link / file path",AND(LEN(TRIM(Z375))&gt;=5,SUMPRODUCT(--ISNUMBER(SEARCH({"http","www.","\\",":\",".pdf",".jpg",".jpeg",".png",".heic",".xls",".doc",".msg",".eml",".ppt",".txt",".zip"},Z375)))&gt;0),AND(ISERROR(FIND(" ",TRIM(Z375))),NOT(OR(LOWER(TRIM(Z375))=LOWER(Flights!$F$15),AND(LEFT(LOWER(TRIM(Z375)),2)="mh",(LEN(BN375)-LEN(SUBSTITUTE(BN375,"a","")))&lt;=2))),NOT(ISNUMBER(MATCH(LEFT(BN375,255),{"0000a","000a","00a","0000aa","000aa","00.00.0000","00/00/0000","00-00-0000","0000-00-00","00.00.00","00/00/00","00-00-00","0.00.0000","0/00/0000","0-00-0000"},0))),OR(AND((LEN(BN375)-LEN(SUBSTITUTE(BN375,"a","")))&gt;=1,(LEN(BN375)-LEN(SUBSTITUTE(BN375,"0","")))&gt;=2,SUMPRODUCT(--ISNUMBER(SEARCH({"a0","a-0","a_0","a/0","a.0","a#0","0a","0-a","0_a","0/a"},BN375)))&gt;0),AND((LEN(BN375)-LEN(SUBSTITUTE(BN375,"a","")))=0,(LEN(BN375)-LEN(SUBSTITUTE(BN375,"0","")))&gt;=5)))),1,0),0)</f>
        <v>0</v>
      </c>
    </row>
    <row r="376" customFormat="false" ht="39.75" hidden="false" customHeight="true" outlineLevel="0" collapsed="false">
      <c r="A376" s="57" t="s">
        <v>985</v>
      </c>
      <c r="B376" s="57" t="s">
        <v>258</v>
      </c>
      <c r="C376" s="57" t="str">
        <f aca="false">Flights!$F$15</f>
        <v>MH1149</v>
      </c>
      <c r="D376" s="58" t="n">
        <f aca="false">Flights!$D$15</f>
        <v>46307</v>
      </c>
      <c r="E376" s="57" t="str">
        <f aca="false">Flights!$G$15&amp;"-"&amp;Flights!$H$15</f>
        <v>PEN-KUL</v>
      </c>
      <c r="F376" s="57" t="str">
        <f aca="false">Flights!$K$15</f>
        <v>EY</v>
      </c>
      <c r="G376" s="57" t="s">
        <v>459</v>
      </c>
      <c r="H376" s="57" t="s">
        <v>460</v>
      </c>
      <c r="I376" s="57" t="s">
        <v>379</v>
      </c>
      <c r="J376" s="57" t="s">
        <v>461</v>
      </c>
      <c r="K376" s="67" t="s">
        <v>426</v>
      </c>
      <c r="L376" s="67" t="s">
        <v>462</v>
      </c>
      <c r="M376" s="67"/>
      <c r="N376" s="67" t="s">
        <v>383</v>
      </c>
      <c r="O376" s="67" t="s">
        <v>463</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60"/>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open",IF(AND(NOT(OR(LEN(AZ376)&lt;15,ISNUMBER(MATCH(AZ376,L_Placeholder,0)))),BK376=0,NOT(OR(LEN(AU376)&lt;2,ISNUMBER(MATCH(AU376,L_Placeholder,0)))),NOT(OR(LEN(AX376)&lt;2,ISNUMBER(MATCH(AX376,L_Placeholder,0)))),TRIM(AE376)&lt;&gt;TRIM(T376)),"N/A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missing",IF(OR(OR(LEN(AU376)&lt;2,ISNUMBER(MATCH(AU376,L_Placeholder,0))),BR376&lt;3),"INVALID – PIC missing or not a named person (a role such as QA / CSM is not a name)",IF(OR(LEN(AV376)&lt;2,ISNUMBER(MATCH(AV376,L_Placeholder,0))),"INVALID – result / assessment missing",IF(OR(OR(LEN(AW376)&lt;3,ISNUMBER(MATCH(AW376,L_Placeholder,0))),SUMPRODUCT(--ISNUMBER(SEARCH(" "&amp;L_EvidencePhrase&amp;" ",BD376)))&gt;0,BI376=1),"INVALID – evidence missing, placeholder or not yet on file",IF(ISNA(MATCH(TRIM(S376),L_EvidenceType,0)),"INVALID – choose the evidence type from the list (column S)",IF(BL376=0,"INVALID – evidence ID must be the record's ID only (e.g. SF-2210, IMG_2231, 1045521), or a link / path for links",IF(OR(OR(LEN(AX376)&lt;2,ISNUMBER(MATCH(AX376,L_Placeholder,0))),BS376&lt;3),"INVALID – verifier missing or not a named person (a role such as QA / CSM is not a name)",IF(OR(AX376=AU376,AND(LEN(AU376)&gt;=4,ISNUMBER(SEARCH(AU376,AX376))),AND(LEN(AX376)&gt;=4,ISNUMBER(SEARCH(AX376,AU376)))),"INVALID – verifier must be a different, named person (not the PIC or a role)",IF(BH376=1,"INVALID – result not yet available (awaiting / TBC)",IF(BV376=1,"INVALID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future",IF(AND(ISNUMBER(BY376),AG376&lt;BY376),IF(H376="Physical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IF(ISNA(MATCH(TRIM(S376),L_EvidenceType,0)),0,BZ376)</f>
        <v>0</v>
      </c>
      <c r="BM376" s="61" t="str">
        <f aca="false">SUBSTITUTE(SUBSTITUTE(SUBSTITUTE(SUBSTITUTE(SUBSTITUTE(SUBSTITUTE(SUBSTITUTE(SUBSTITUTE(SUBSTITUTE(LOWER(Z376&amp;""),"1","0"),"2","0"),"3","0"),"4","0"),"5","0"),"6","0"),"7","0"),"8","0"),"9","0")</f>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376,"jan",""),"feb",""),"mar",""),"apr",""),"may",""),"jun",""),"jul",""),"aug",""),"sep",""),"oct",""),"nov",""),"dec",""),"hrs",""),"hr",""),"lt",""),"utc",""),"am",""),"pm",""),"rev",""),"ver",""),"b","a"),"c","a"),"d","a"),"e","a"),"f","a"),"g","a"),"h","a"),"i","a"),"j","a"),"k","a"),"l","a"),"m","a"),"n","a"),"o","a"),"p","a"),"q","a"),"r","a"),"s","a"),"t","a"),"u","a"),"v","a"),"w","a"),"x","a"),"y","a"),"z","a")</f>
        <v/>
      </c>
      <c r="BO376" s="61" t="str">
        <f aca="false">SUBSTITUTE(SUBSTITUTE(SUBSTITUTE(SUBSTITUTE(SUBSTITUTE(SUBSTITUTE(SUBSTITUTE(SUBSTITUTE(SUBSTITUTE(LOWER(W376&amp;""),"1","0"),"2","0"),"3","0"),"4","0"),"5","0"),"6","0"),"7","0"),"8","0"),"9","0")</f>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c>
      <c r="BQ376" s="61" t="n">
        <f aca="false">IFERROR(IF(AND(ISERROR(SEARCH(" mh"," "&amp;LOWER(W376))),ISNA(MATCH(LEFT(TRIM(BP376),255),{"0000a","000a","00a","0000aa","000aa","00.00.0000","00/00/0000","00-00-0000","0000-00-00","00.00.00","00/00/00","00-00-00","0.00.0000","0/00/0000","0-00-0000"},0)),OR(SUMPRODUCT(--ISNUMBER(SEARCH({"a0","a-0","a_0","a/0","a.0","a#0","0a","0-a","0_a","0/a"},BP376)))&gt;0,ISNUMBER(SEARCH("000000",BP376)))),1,0),0)</f>
        <v>0</v>
      </c>
      <c r="BR3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376,"supervisor",""),"inspector",""),"controller",""),"executive",""),"catering",""),"manager",""),"officer",""),"caterer",""),"station",""),"captain",""),"verified",""),"verifier",""),"checked",""),"senior",""),"leader",""),"cabin",""),"staff",""),"crew",""),"team",""),"duty",""),"lead",""),"head",""),"chef",""),"pasb",""),"mcat",""),"magcs",""),"qaqc",""),"ccic",""),"cic",""),"csm",""),"ops",""),"pic",""),"self",""),"qa",""),"qc",""),"by",""),"sr",""))</f>
        <v>0</v>
      </c>
      <c r="BS3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376,"supervisor",""),"inspector",""),"controller",""),"executive",""),"catering",""),"manager",""),"officer",""),"caterer",""),"station",""),"captain",""),"verified",""),"verifier",""),"checked",""),"senior",""),"leader",""),"cabin",""),"staff",""),"crew",""),"team",""),"duty",""),"lead",""),"head",""),"chef",""),"pasb",""),"mcat",""),"magcs",""),"qaqc",""),"ccic",""),"cic",""),"csm",""),"ops",""),"pic",""),"self",""),"qa",""),"qc",""),"by",""),"sr",""))</f>
        <v>0</v>
      </c>
      <c r="BT376" s="61"/>
      <c r="BU376" s="61"/>
      <c r="BV376" s="61" t="n">
        <f aca="false">IFERROR(IF(OR(SUMPRODUCT((LEN(BC376)-LEN(SUBSTITUTE(BC376," "&amp;L_NotLoaded&amp;" "," ")))/(LEN(L_NotLoaded)+1))&gt;SUMPRODUCT((LEN(BC376)-LEN(SUBSTITUTE(BC376," "&amp;L_NotLoadedNeg&amp;" "," ")))/(LEN(L_NotLoadedNeg)+1)),SUMPRODUCT((LEN(BD376)-LEN(SUBSTITUTE(BD376," "&amp;L_NotLoaded&amp;" "," ")))/(LEN(L_NotLoaded)+1))&gt;SUMPRODUCT((LEN(BD376)-LEN(SUBSTITUTE(BD376," "&amp;L_NotLoadedNeg&amp;" "," ")))/(LEN(L_NotLoadedNeg)+1))),1,0),0)</f>
        <v>0</v>
      </c>
      <c r="BW376" s="61"/>
      <c r="BX376" s="61"/>
      <c r="BY376" s="62" t="n">
        <f aca="false">IF(ISNUMBER(Flights!$AZ$15),MAX(Q376-UpliftWindowH/24,Flights!$AZ$15),Q376-UpliftWindowH/24)</f>
        <v>46307.1979166667</v>
      </c>
      <c r="BZ376" s="61" t="n">
        <f aca="false">IFERROR(IF(IF(TRIM(S376)="Link / file path",AND(LEN(TRIM(Z376))&gt;=5,SUMPRODUCT(--ISNUMBER(SEARCH({"http","www.","\\",":\",".pdf",".jpg",".jpeg",".png",".heic",".xls",".doc",".msg",".eml",".ppt",".txt",".zip"},Z376)))&gt;0),AND(ISERROR(FIND(" ",TRIM(Z376))),NOT(OR(LOWER(TRIM(Z376))=LOWER(Flights!$F$15),AND(LEFT(LOWER(TRIM(Z376)),2)="mh",(LEN(BN376)-LEN(SUBSTITUTE(BN376,"a","")))&lt;=2))),NOT(ISNUMBER(MATCH(LEFT(BN376,255),{"0000a","000a","00a","0000aa","000aa","00.00.0000","00/00/0000","00-00-0000","0000-00-00","00.00.00","00/00/00","00-00-00","0.00.0000","0/00/0000","0-00-0000"},0))),OR(AND((LEN(BN376)-LEN(SUBSTITUTE(BN376,"a","")))&gt;=1,(LEN(BN376)-LEN(SUBSTITUTE(BN376,"0","")))&gt;=2,SUMPRODUCT(--ISNUMBER(SEARCH({"a0","a-0","a_0","a/0","a.0","a#0","0a","0-a","0_a","0/a"},BN376)))&gt;0),AND((LEN(BN376)-LEN(SUBSTITUTE(BN376,"a","")))=0,(LEN(BN376)-LEN(SUBSTITUTE(BN376,"0","")))&gt;=5)))),1,0),0)</f>
        <v>0</v>
      </c>
    </row>
    <row r="377" customFormat="false" ht="39.75" hidden="false" customHeight="true" outlineLevel="0" collapsed="false">
      <c r="A377" s="57" t="s">
        <v>986</v>
      </c>
      <c r="B377" s="57" t="s">
        <v>258</v>
      </c>
      <c r="C377" s="57" t="str">
        <f aca="false">Flights!$F$15</f>
        <v>MH1149</v>
      </c>
      <c r="D377" s="58" t="n">
        <f aca="false">Flights!$D$15</f>
        <v>46307</v>
      </c>
      <c r="E377" s="57" t="str">
        <f aca="false">Flights!$G$15&amp;"-"&amp;Flights!$H$15</f>
        <v>PEN-KUL</v>
      </c>
      <c r="F377" s="57" t="str">
        <f aca="false">Flights!$K$15</f>
        <v>EY</v>
      </c>
      <c r="G377" s="57" t="s">
        <v>459</v>
      </c>
      <c r="H377" s="57" t="s">
        <v>460</v>
      </c>
      <c r="I377" s="57" t="s">
        <v>428</v>
      </c>
      <c r="J377" s="57" t="s">
        <v>465</v>
      </c>
      <c r="K377" s="67" t="s">
        <v>426</v>
      </c>
      <c r="L377" s="67" t="s">
        <v>462</v>
      </c>
      <c r="M377" s="67"/>
      <c r="N377" s="67" t="s">
        <v>383</v>
      </c>
      <c r="O377" s="67" t="s">
        <v>463</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60"/>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open",IF(AND(NOT(OR(LEN(AZ377)&lt;15,ISNUMBER(MATCH(AZ377,L_Placeholder,0)))),BK377=0,NOT(OR(LEN(AU377)&lt;2,ISNUMBER(MATCH(AU377,L_Placeholder,0)))),NOT(OR(LEN(AX377)&lt;2,ISNUMBER(MATCH(AX377,L_Placeholder,0)))),TRIM(AE377)&lt;&gt;TRIM(T377)),"N/A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missing",IF(OR(OR(LEN(AU377)&lt;2,ISNUMBER(MATCH(AU377,L_Placeholder,0))),BR377&lt;3),"INVALID – PIC missing or not a named person (a role such as QA / CSM is not a name)",IF(OR(LEN(AV377)&lt;2,ISNUMBER(MATCH(AV377,L_Placeholder,0))),"INVALID – result / assessment missing",IF(OR(OR(LEN(AW377)&lt;3,ISNUMBER(MATCH(AW377,L_Placeholder,0))),SUMPRODUCT(--ISNUMBER(SEARCH(" "&amp;L_EvidencePhrase&amp;" ",BD377)))&gt;0,BI377=1),"INVALID – evidence missing, placeholder or not yet on file",IF(ISNA(MATCH(TRIM(S377),L_EvidenceType,0)),"INVALID – choose the evidence type from the list (column S)",IF(BL377=0,"INVALID – evidence ID must be the record's ID only (e.g. SF-2210, IMG_2231, 1045521), or a link / path for links",IF(OR(OR(LEN(AX377)&lt;2,ISNUMBER(MATCH(AX377,L_Placeholder,0))),BS377&lt;3),"INVALID – verifier missing or not a named person (a role such as QA / CSM is not a name)",IF(OR(AX377=AU377,AND(LEN(AU377)&gt;=4,ISNUMBER(SEARCH(AU377,AX377))),AND(LEN(AX377)&gt;=4,ISNUMBER(SEARCH(AX377,AU377)))),"INVALID – verifier must be a different, named person (not the PIC or a role)",IF(BH377=1,"INVALID – result not yet available (awaiting / TBC)",IF(BV377=1,"INVALID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future",IF(AND(ISNUMBER(BY377),AG377&lt;BY377),IF(H377="Physical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IF(ISNA(MATCH(TRIM(S377),L_EvidenceType,0)),0,BZ377)</f>
        <v>0</v>
      </c>
      <c r="BM377" s="61" t="str">
        <f aca="false">SUBSTITUTE(SUBSTITUTE(SUBSTITUTE(SUBSTITUTE(SUBSTITUTE(SUBSTITUTE(SUBSTITUTE(SUBSTITUTE(SUBSTITUTE(LOWER(Z377&amp;""),"1","0"),"2","0"),"3","0"),"4","0"),"5","0"),"6","0"),"7","0"),"8","0"),"9","0")</f>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377,"jan",""),"feb",""),"mar",""),"apr",""),"may",""),"jun",""),"jul",""),"aug",""),"sep",""),"oct",""),"nov",""),"dec",""),"hrs",""),"hr",""),"lt",""),"utc",""),"am",""),"pm",""),"rev",""),"ver",""),"b","a"),"c","a"),"d","a"),"e","a"),"f","a"),"g","a"),"h","a"),"i","a"),"j","a"),"k","a"),"l","a"),"m","a"),"n","a"),"o","a"),"p","a"),"q","a"),"r","a"),"s","a"),"t","a"),"u","a"),"v","a"),"w","a"),"x","a"),"y","a"),"z","a")</f>
        <v/>
      </c>
      <c r="BO377" s="61" t="str">
        <f aca="false">SUBSTITUTE(SUBSTITUTE(SUBSTITUTE(SUBSTITUTE(SUBSTITUTE(SUBSTITUTE(SUBSTITUTE(SUBSTITUTE(SUBSTITUTE(LOWER(W377&amp;""),"1","0"),"2","0"),"3","0"),"4","0"),"5","0"),"6","0"),"7","0"),"8","0"),"9","0")</f>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c>
      <c r="BQ377" s="61" t="n">
        <f aca="false">IFERROR(IF(AND(ISERROR(SEARCH(" mh"," "&amp;LOWER(W377))),ISNA(MATCH(LEFT(TRIM(BP377),255),{"0000a","000a","00a","0000aa","000aa","00.00.0000","00/00/0000","00-00-0000","0000-00-00","00.00.00","00/00/00","00-00-00","0.00.0000","0/00/0000","0-00-0000"},0)),OR(SUMPRODUCT(--ISNUMBER(SEARCH({"a0","a-0","a_0","a/0","a.0","a#0","0a","0-a","0_a","0/a"},BP377)))&gt;0,ISNUMBER(SEARCH("000000",BP377)))),1,0),0)</f>
        <v>0</v>
      </c>
      <c r="BR3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377,"supervisor",""),"inspector",""),"controller",""),"executive",""),"catering",""),"manager",""),"officer",""),"caterer",""),"station",""),"captain",""),"verified",""),"verifier",""),"checked",""),"senior",""),"leader",""),"cabin",""),"staff",""),"crew",""),"team",""),"duty",""),"lead",""),"head",""),"chef",""),"pasb",""),"mcat",""),"magcs",""),"qaqc",""),"ccic",""),"cic",""),"csm",""),"ops",""),"pic",""),"self",""),"qa",""),"qc",""),"by",""),"sr",""))</f>
        <v>0</v>
      </c>
      <c r="BS3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377,"supervisor",""),"inspector",""),"controller",""),"executive",""),"catering",""),"manager",""),"officer",""),"caterer",""),"station",""),"captain",""),"verified",""),"verifier",""),"checked",""),"senior",""),"leader",""),"cabin",""),"staff",""),"crew",""),"team",""),"duty",""),"lead",""),"head",""),"chef",""),"pasb",""),"mcat",""),"magcs",""),"qaqc",""),"ccic",""),"cic",""),"csm",""),"ops",""),"pic",""),"self",""),"qa",""),"qc",""),"by",""),"sr",""))</f>
        <v>0</v>
      </c>
      <c r="BT377" s="61"/>
      <c r="BU377" s="61"/>
      <c r="BV377" s="61" t="n">
        <f aca="false">IFERROR(IF(OR(SUMPRODUCT((LEN(BC377)-LEN(SUBSTITUTE(BC377," "&amp;L_NotLoaded&amp;" "," ")))/(LEN(L_NotLoaded)+1))&gt;SUMPRODUCT((LEN(BC377)-LEN(SUBSTITUTE(BC377," "&amp;L_NotLoadedNeg&amp;" "," ")))/(LEN(L_NotLoadedNeg)+1)),SUMPRODUCT((LEN(BD377)-LEN(SUBSTITUTE(BD377," "&amp;L_NotLoaded&amp;" "," ")))/(LEN(L_NotLoaded)+1))&gt;SUMPRODUCT((LEN(BD377)-LEN(SUBSTITUTE(BD377," "&amp;L_NotLoadedNeg&amp;" "," ")))/(LEN(L_NotLoadedNeg)+1))),1,0),0)</f>
        <v>0</v>
      </c>
      <c r="BW377" s="61"/>
      <c r="BX377" s="61"/>
      <c r="BY377" s="62" t="n">
        <f aca="false">IF(ISNUMBER(Flights!$AZ$15),MAX(Q377-UpliftWindowH/24,Flights!$AZ$15),Q377-UpliftWindowH/24)</f>
        <v>46307.1979166667</v>
      </c>
      <c r="BZ377" s="61" t="n">
        <f aca="false">IFERROR(IF(IF(TRIM(S377)="Link / file path",AND(LEN(TRIM(Z377))&gt;=5,SUMPRODUCT(--ISNUMBER(SEARCH({"http","www.","\\",":\",".pdf",".jpg",".jpeg",".png",".heic",".xls",".doc",".msg",".eml",".ppt",".txt",".zip"},Z377)))&gt;0),AND(ISERROR(FIND(" ",TRIM(Z377))),NOT(OR(LOWER(TRIM(Z377))=LOWER(Flights!$F$15),AND(LEFT(LOWER(TRIM(Z377)),2)="mh",(LEN(BN377)-LEN(SUBSTITUTE(BN377,"a","")))&lt;=2))),NOT(ISNUMBER(MATCH(LEFT(BN377,255),{"0000a","000a","00a","0000aa","000aa","00.00.0000","00/00/0000","00-00-0000","0000-00-00","00.00.00","00/00/00","00-00-00","0.00.0000","0/00/0000","0-00-0000"},0))),OR(AND((LEN(BN377)-LEN(SUBSTITUTE(BN377,"a","")))&gt;=1,(LEN(BN377)-LEN(SUBSTITUTE(BN377,"0","")))&gt;=2,SUMPRODUCT(--ISNUMBER(SEARCH({"a0","a-0","a_0","a/0","a.0","a#0","0a","0-a","0_a","0/a"},BN377)))&gt;0),AND((LEN(BN377)-LEN(SUBSTITUTE(BN377,"a","")))=0,(LEN(BN377)-LEN(SUBSTITUTE(BN377,"0","")))&gt;=5)))),1,0),0)</f>
        <v>0</v>
      </c>
    </row>
    <row r="378" customFormat="false" ht="66" hidden="false" customHeight="true" outlineLevel="0" collapsed="false">
      <c r="A378" s="57" t="s">
        <v>987</v>
      </c>
      <c r="B378" s="57" t="s">
        <v>258</v>
      </c>
      <c r="C378" s="57" t="str">
        <f aca="false">Flights!$F$15</f>
        <v>MH1149</v>
      </c>
      <c r="D378" s="58" t="n">
        <f aca="false">Flights!$D$15</f>
        <v>46307</v>
      </c>
      <c r="E378" s="57" t="str">
        <f aca="false">Flights!$G$15&amp;"-"&amp;Flights!$H$15</f>
        <v>PEN-KUL</v>
      </c>
      <c r="F378" s="57" t="str">
        <f aca="false">Flights!$K$15</f>
        <v>EY</v>
      </c>
      <c r="G378" s="57" t="s">
        <v>459</v>
      </c>
      <c r="H378" s="57" t="s">
        <v>460</v>
      </c>
      <c r="I378" s="57" t="s">
        <v>411</v>
      </c>
      <c r="J378" s="57" t="s">
        <v>988</v>
      </c>
      <c r="K378" s="67" t="s">
        <v>989</v>
      </c>
      <c r="L378" s="67" t="s">
        <v>990</v>
      </c>
      <c r="M378" s="67"/>
      <c r="N378" s="67" t="s">
        <v>383</v>
      </c>
      <c r="O378" s="67" t="s">
        <v>991</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60"/>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open",IF(AND(NOT(OR(LEN(AZ378)&lt;15,ISNUMBER(MATCH(AZ378,L_Placeholder,0)))),BK378=0,NOT(OR(LEN(AU378)&lt;2,ISNUMBER(MATCH(AU378,L_Placeholder,0)))),NOT(OR(LEN(AX378)&lt;2,ISNUMBER(MATCH(AX378,L_Placeholder,0)))),TRIM(AE378)&lt;&gt;TRIM(T378)),"N/A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missing",IF(OR(OR(LEN(AU378)&lt;2,ISNUMBER(MATCH(AU378,L_Placeholder,0))),BR378&lt;3),"INVALID – PIC missing or not a named person (a role such as QA / CSM is not a name)",IF(OR(LEN(AV378)&lt;2,ISNUMBER(MATCH(AV378,L_Placeholder,0))),"INVALID – result / assessment missing",IF(OR(OR(LEN(AW378)&lt;3,ISNUMBER(MATCH(AW378,L_Placeholder,0))),SUMPRODUCT(--ISNUMBER(SEARCH(" "&amp;L_EvidencePhrase&amp;" ",BD378)))&gt;0,BI378=1),"INVALID – evidence missing, placeholder or not yet on file",IF(ISNA(MATCH(TRIM(S378),L_EvidenceType,0)),"INVALID – choose the evidence type from the list (column S)",IF(BL378=0,"INVALID – evidence ID must be the record's ID only (e.g. SF-2210, IMG_2231, 1045521), or a link / path for links",IF(OR(OR(LEN(AX378)&lt;2,ISNUMBER(MATCH(AX378,L_Placeholder,0))),BS378&lt;3),"INVALID – verifier missing or not a named person (a role such as QA / CSM is not a name)",IF(OR(AX378=AU378,AND(LEN(AU378)&gt;=4,ISNUMBER(SEARCH(AU378,AX378))),AND(LEN(AX378)&gt;=4,ISNUMBER(SEARCH(AX378,AU378)))),"INVALID – verifier must be a different, named person (not the PIC or a role)",IF(BH378=1,"INVALID – result not yet available (awaiting / TBC)",IF(BV378=1,"INVALID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future",IF(AND(ISNUMBER(BY378),AG378&lt;BY378),IF(H378="Physical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IF(ISNA(MATCH(TRIM(S378),L_EvidenceType,0)),0,BZ378)</f>
        <v>0</v>
      </c>
      <c r="BM378" s="61" t="str">
        <f aca="false">SUBSTITUTE(SUBSTITUTE(SUBSTITUTE(SUBSTITUTE(SUBSTITUTE(SUBSTITUTE(SUBSTITUTE(SUBSTITUTE(SUBSTITUTE(LOWER(Z378&amp;""),"1","0"),"2","0"),"3","0"),"4","0"),"5","0"),"6","0"),"7","0"),"8","0"),"9","0")</f>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378,"jan",""),"feb",""),"mar",""),"apr",""),"may",""),"jun",""),"jul",""),"aug",""),"sep",""),"oct",""),"nov",""),"dec",""),"hrs",""),"hr",""),"lt",""),"utc",""),"am",""),"pm",""),"rev",""),"ver",""),"b","a"),"c","a"),"d","a"),"e","a"),"f","a"),"g","a"),"h","a"),"i","a"),"j","a"),"k","a"),"l","a"),"m","a"),"n","a"),"o","a"),"p","a"),"q","a"),"r","a"),"s","a"),"t","a"),"u","a"),"v","a"),"w","a"),"x","a"),"y","a"),"z","a")</f>
        <v/>
      </c>
      <c r="BO378" s="61" t="str">
        <f aca="false">SUBSTITUTE(SUBSTITUTE(SUBSTITUTE(SUBSTITUTE(SUBSTITUTE(SUBSTITUTE(SUBSTITUTE(SUBSTITUTE(SUBSTITUTE(LOWER(W378&amp;""),"1","0"),"2","0"),"3","0"),"4","0"),"5","0"),"6","0"),"7","0"),"8","0"),"9","0")</f>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c>
      <c r="BQ378" s="61" t="n">
        <f aca="false">IFERROR(IF(AND(ISERROR(SEARCH(" mh"," "&amp;LOWER(W378))),ISNA(MATCH(LEFT(TRIM(BP378),255),{"0000a","000a","00a","0000aa","000aa","00.00.0000","00/00/0000","00-00-0000","0000-00-00","00.00.00","00/00/00","00-00-00","0.00.0000","0/00/0000","0-00-0000"},0)),OR(SUMPRODUCT(--ISNUMBER(SEARCH({"a0","a-0","a_0","a/0","a.0","a#0","0a","0-a","0_a","0/a"},BP378)))&gt;0,ISNUMBER(SEARCH("000000",BP378)))),1,0),0)</f>
        <v>0</v>
      </c>
      <c r="BR3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378,"supervisor",""),"inspector",""),"controller",""),"executive",""),"catering",""),"manager",""),"officer",""),"caterer",""),"station",""),"captain",""),"verified",""),"verifier",""),"checked",""),"senior",""),"leader",""),"cabin",""),"staff",""),"crew",""),"team",""),"duty",""),"lead",""),"head",""),"chef",""),"pasb",""),"mcat",""),"magcs",""),"qaqc",""),"ccic",""),"cic",""),"csm",""),"ops",""),"pic",""),"self",""),"qa",""),"qc",""),"by",""),"sr",""))</f>
        <v>0</v>
      </c>
      <c r="BS3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378,"supervisor",""),"inspector",""),"controller",""),"executive",""),"catering",""),"manager",""),"officer",""),"caterer",""),"station",""),"captain",""),"verified",""),"verifier",""),"checked",""),"senior",""),"leader",""),"cabin",""),"staff",""),"crew",""),"team",""),"duty",""),"lead",""),"head",""),"chef",""),"pasb",""),"mcat",""),"magcs",""),"qaqc",""),"ccic",""),"cic",""),"csm",""),"ops",""),"pic",""),"self",""),"qa",""),"qc",""),"by",""),"sr",""))</f>
        <v>0</v>
      </c>
      <c r="BT378" s="61"/>
      <c r="BU378" s="61"/>
      <c r="BV378" s="61" t="n">
        <f aca="false">IFERROR(IF(OR(SUMPRODUCT((LEN(BC378)-LEN(SUBSTITUTE(BC378," "&amp;L_NotLoaded&amp;" "," ")))/(LEN(L_NotLoaded)+1))&gt;SUMPRODUCT((LEN(BC378)-LEN(SUBSTITUTE(BC378," "&amp;L_NotLoadedNeg&amp;" "," ")))/(LEN(L_NotLoadedNeg)+1)),SUMPRODUCT((LEN(BD378)-LEN(SUBSTITUTE(BD378," "&amp;L_NotLoaded&amp;" "," ")))/(LEN(L_NotLoaded)+1))&gt;SUMPRODUCT((LEN(BD378)-LEN(SUBSTITUTE(BD378," "&amp;L_NotLoadedNeg&amp;" "," ")))/(LEN(L_NotLoadedNeg)+1))),1,0),0)</f>
        <v>0</v>
      </c>
      <c r="BW378" s="61"/>
      <c r="BX378" s="61"/>
      <c r="BY378" s="62" t="n">
        <f aca="false">Q378-UpliftWindowH/24</f>
        <v>46306.90625</v>
      </c>
      <c r="BZ378" s="61" t="n">
        <f aca="false">IFERROR(IF(IF(TRIM(S378)="Link / file path",AND(LEN(TRIM(Z378))&gt;=5,SUMPRODUCT(--ISNUMBER(SEARCH({"http","www.","\\",":\",".pdf",".jpg",".jpeg",".png",".heic",".xls",".doc",".msg",".eml",".ppt",".txt",".zip"},Z378)))&gt;0),AND(ISERROR(FIND(" ",TRIM(Z378))),NOT(OR(LOWER(TRIM(Z378))=LOWER(Flights!$F$15),AND(LEFT(LOWER(TRIM(Z378)),2)="mh",(LEN(BN378)-LEN(SUBSTITUTE(BN378,"a","")))&lt;=2))),NOT(ISNUMBER(MATCH(LEFT(BN378,255),{"0000a","000a","00a","0000aa","000aa","00.00.0000","00/00/0000","00-00-0000","0000-00-00","00.00.00","00/00/00","00-00-00","0.00.0000","0/00/0000","0-00-0000"},0))),OR(AND((LEN(BN378)-LEN(SUBSTITUTE(BN378,"a","")))&gt;=1,(LEN(BN378)-LEN(SUBSTITUTE(BN378,"0","")))&gt;=2,SUMPRODUCT(--ISNUMBER(SEARCH({"a0","a-0","a_0","a/0","a.0","a#0","0a","0-a","0_a","0/a"},BN378)))&gt;0),AND((LEN(BN378)-LEN(SUBSTITUTE(BN378,"a","")))=0,(LEN(BN378)-LEN(SUBSTITUTE(BN378,"0","")))&gt;=5)))),1,0),0)</f>
        <v>0</v>
      </c>
    </row>
    <row r="379" customFormat="false" ht="39.75" hidden="false" customHeight="true" outlineLevel="0" collapsed="false">
      <c r="A379" s="57" t="s">
        <v>992</v>
      </c>
      <c r="B379" s="57" t="s">
        <v>258</v>
      </c>
      <c r="C379" s="57" t="str">
        <f aca="false">Flights!$F$15</f>
        <v>MH1149</v>
      </c>
      <c r="D379" s="58" t="n">
        <f aca="false">Flights!$D$15</f>
        <v>46307</v>
      </c>
      <c r="E379" s="57" t="str">
        <f aca="false">Flights!$G$15&amp;"-"&amp;Flights!$H$15</f>
        <v>PEN-KUL</v>
      </c>
      <c r="F379" s="57" t="str">
        <f aca="false">Flights!$K$15</f>
        <v>EY</v>
      </c>
      <c r="G379" s="57" t="s">
        <v>459</v>
      </c>
      <c r="H379" s="57" t="s">
        <v>460</v>
      </c>
      <c r="I379" s="57" t="s">
        <v>447</v>
      </c>
      <c r="J379" s="57" t="s">
        <v>469</v>
      </c>
      <c r="K379" s="67" t="s">
        <v>449</v>
      </c>
      <c r="L379" s="67" t="s">
        <v>983</v>
      </c>
      <c r="M379" s="67" t="s">
        <v>451</v>
      </c>
      <c r="N379" s="67" t="s">
        <v>383</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60"/>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open",IF(AND(NOT(OR(LEN(AZ379)&lt;15,ISNUMBER(MATCH(AZ379,L_Placeholder,0)))),BK379=0,NOT(OR(LEN(AU379)&lt;2,ISNUMBER(MATCH(AU379,L_Placeholder,0)))),NOT(OR(LEN(AX379)&lt;2,ISNUMBER(MATCH(AX379,L_Placeholder,0)))),TRIM(AE379)&lt;&gt;TRIM(T379)),"N/A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missing",IF(OR(OR(LEN(AU379)&lt;2,ISNUMBER(MATCH(AU379,L_Placeholder,0))),BR379&lt;3),"INVALID – PIC missing or not a named person (a role such as QA / CSM is not a name)",IF(OR(LEN(AV379)&lt;2,ISNUMBER(MATCH(AV379,L_Placeholder,0))),"INVALID – result / assessment missing",IF(OR(OR(LEN(AW379)&lt;3,ISNUMBER(MATCH(AW379,L_Placeholder,0))),SUMPRODUCT(--ISNUMBER(SEARCH(" "&amp;L_EvidencePhrase&amp;" ",BD379)))&gt;0,BI379=1),"INVALID – evidence missing, placeholder or not yet on file",IF(ISNA(MATCH(TRIM(S379),L_EvidenceType,0)),"INVALID – choose the evidence type from the list (column S)",IF(BL379=0,"INVALID – evidence ID must be the record's ID only (e.g. SF-2210, IMG_2231, 1045521), or a link / path for links",IF(OR(OR(LEN(AX379)&lt;2,ISNUMBER(MATCH(AX379,L_Placeholder,0))),BS379&lt;3),"INVALID – verifier missing or not a named person (a role such as QA / CSM is not a name)",IF(OR(AX379=AU379,AND(LEN(AU379)&gt;=4,ISNUMBER(SEARCH(AU379,AX379))),AND(LEN(AX379)&gt;=4,ISNUMBER(SEARCH(AX379,AU379)))),"INVALID – verifier must be a different, named person (not the PIC or a role)",IF(BH379=1,"INVALID – result not yet available (awaiting / TBC)",IF(BV379=1,"INVALID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future",IF(AND(ISNUMBER(BY379),AG379&lt;BY379),IF(H379="Physical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IF(ISNA(MATCH(TRIM(S379),L_EvidenceType,0)),0,BZ379)</f>
        <v>0</v>
      </c>
      <c r="BM379" s="61" t="str">
        <f aca="false">SUBSTITUTE(SUBSTITUTE(SUBSTITUTE(SUBSTITUTE(SUBSTITUTE(SUBSTITUTE(SUBSTITUTE(SUBSTITUTE(SUBSTITUTE(LOWER(Z379&amp;""),"1","0"),"2","0"),"3","0"),"4","0"),"5","0"),"6","0"),"7","0"),"8","0"),"9","0")</f>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379,"jan",""),"feb",""),"mar",""),"apr",""),"may",""),"jun",""),"jul",""),"aug",""),"sep",""),"oct",""),"nov",""),"dec",""),"hrs",""),"hr",""),"lt",""),"utc",""),"am",""),"pm",""),"rev",""),"ver",""),"b","a"),"c","a"),"d","a"),"e","a"),"f","a"),"g","a"),"h","a"),"i","a"),"j","a"),"k","a"),"l","a"),"m","a"),"n","a"),"o","a"),"p","a"),"q","a"),"r","a"),"s","a"),"t","a"),"u","a"),"v","a"),"w","a"),"x","a"),"y","a"),"z","a")</f>
        <v/>
      </c>
      <c r="BO379" s="61" t="str">
        <f aca="false">SUBSTITUTE(SUBSTITUTE(SUBSTITUTE(SUBSTITUTE(SUBSTITUTE(SUBSTITUTE(SUBSTITUTE(SUBSTITUTE(SUBSTITUTE(LOWER(W379&amp;""),"1","0"),"2","0"),"3","0"),"4","0"),"5","0"),"6","0"),"7","0"),"8","0"),"9","0")</f>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c>
      <c r="BQ379" s="61" t="n">
        <f aca="false">IFERROR(IF(AND(ISERROR(SEARCH(" mh"," "&amp;LOWER(W379))),ISNA(MATCH(LEFT(TRIM(BP379),255),{"0000a","000a","00a","0000aa","000aa","00.00.0000","00/00/0000","00-00-0000","0000-00-00","00.00.00","00/00/00","00-00-00","0.00.0000","0/00/0000","0-00-0000"},0)),OR(SUMPRODUCT(--ISNUMBER(SEARCH({"a0","a-0","a_0","a/0","a.0","a#0","0a","0-a","0_a","0/a"},BP379)))&gt;0,ISNUMBER(SEARCH("000000",BP379)))),1,0),0)</f>
        <v>0</v>
      </c>
      <c r="BR3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379,"supervisor",""),"inspector",""),"controller",""),"executive",""),"catering",""),"manager",""),"officer",""),"caterer",""),"station",""),"captain",""),"verified",""),"verifier",""),"checked",""),"senior",""),"leader",""),"cabin",""),"staff",""),"crew",""),"team",""),"duty",""),"lead",""),"head",""),"chef",""),"pasb",""),"mcat",""),"magcs",""),"qaqc",""),"ccic",""),"cic",""),"csm",""),"ops",""),"pic",""),"self",""),"qa",""),"qc",""),"by",""),"sr",""))</f>
        <v>0</v>
      </c>
      <c r="BS3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379,"supervisor",""),"inspector",""),"controller",""),"executive",""),"catering",""),"manager",""),"officer",""),"caterer",""),"station",""),"captain",""),"verified",""),"verifier",""),"checked",""),"senior",""),"leader",""),"cabin",""),"staff",""),"crew",""),"team",""),"duty",""),"lead",""),"head",""),"chef",""),"pasb",""),"mcat",""),"magcs",""),"qaqc",""),"ccic",""),"cic",""),"csm",""),"ops",""),"pic",""),"self",""),"qa",""),"qc",""),"by",""),"sr",""))</f>
        <v>0</v>
      </c>
      <c r="BT379" s="61"/>
      <c r="BU379" s="61"/>
      <c r="BV379" s="61" t="n">
        <f aca="false">IFERROR(IF(OR(SUMPRODUCT((LEN(BC379)-LEN(SUBSTITUTE(BC379," "&amp;L_NotLoaded&amp;" "," ")))/(LEN(L_NotLoaded)+1))&gt;SUMPRODUCT((LEN(BC379)-LEN(SUBSTITUTE(BC379," "&amp;L_NotLoadedNeg&amp;" "," ")))/(LEN(L_NotLoadedNeg)+1)),SUMPRODUCT((LEN(BD379)-LEN(SUBSTITUTE(BD379," "&amp;L_NotLoaded&amp;" "," ")))/(LEN(L_NotLoaded)+1))&gt;SUMPRODUCT((LEN(BD379)-LEN(SUBSTITUTE(BD379," "&amp;L_NotLoadedNeg&amp;" "," ")))/(LEN(L_NotLoadedNeg)+1))),1,0),0)</f>
        <v>0</v>
      </c>
      <c r="BW379" s="61"/>
      <c r="BX379" s="61"/>
      <c r="BY379" s="62" t="n">
        <f aca="false">IF(ISNUMBER(Flights!$AZ$15),MAX(Q379-UpliftWindowH/24,Flights!$AZ$15),Q379-UpliftWindowH/24)</f>
        <v>46307.1979166667</v>
      </c>
      <c r="BZ379" s="61" t="n">
        <f aca="false">IFERROR(IF(IF(TRIM(S379)="Link / file path",AND(LEN(TRIM(Z379))&gt;=5,SUMPRODUCT(--ISNUMBER(SEARCH({"http","www.","\\",":\",".pdf",".jpg",".jpeg",".png",".heic",".xls",".doc",".msg",".eml",".ppt",".txt",".zip"},Z379)))&gt;0),AND(ISERROR(FIND(" ",TRIM(Z379))),NOT(OR(LOWER(TRIM(Z379))=LOWER(Flights!$F$15),AND(LEFT(LOWER(TRIM(Z379)),2)="mh",(LEN(BN379)-LEN(SUBSTITUTE(BN379,"a","")))&lt;=2))),NOT(ISNUMBER(MATCH(LEFT(BN379,255),{"0000a","000a","00a","0000aa","000aa","00.00.0000","00/00/0000","00-00-0000","0000-00-00","00.00.00","00/00/00","00-00-00","0.00.0000","0/00/0000","0-00-0000"},0))),OR(AND((LEN(BN379)-LEN(SUBSTITUTE(BN379,"a","")))&gt;=1,(LEN(BN379)-LEN(SUBSTITUTE(BN379,"0","")))&gt;=2,SUMPRODUCT(--ISNUMBER(SEARCH({"a0","a-0","a_0","a/0","a.0","a#0","0a","0-a","0_a","0/a"},BN379)))&gt;0),AND((LEN(BN379)-LEN(SUBSTITUTE(BN379,"a","")))=0,(LEN(BN379)-LEN(SUBSTITUTE(BN379,"0","")))&gt;=5)))),1,0),0)</f>
        <v>0</v>
      </c>
    </row>
    <row r="380" customFormat="false" ht="39.75" hidden="false" customHeight="true" outlineLevel="0" collapsed="false">
      <c r="A380" s="57" t="s">
        <v>993</v>
      </c>
      <c r="B380" s="57" t="s">
        <v>261</v>
      </c>
      <c r="C380" s="57" t="str">
        <f aca="false">Flights!$F$16</f>
        <v>MH0139</v>
      </c>
      <c r="D380" s="58" t="n">
        <f aca="false">Flights!$D$16</f>
        <v>46307</v>
      </c>
      <c r="E380" s="57" t="str">
        <f aca="false">Flights!$G$16&amp;"-"&amp;Flights!$H$16</f>
        <v>KUL-ADL</v>
      </c>
      <c r="F380" s="57" t="str">
        <f aca="false">Flights!$K$16</f>
        <v>BC</v>
      </c>
      <c r="G380" s="57" t="s">
        <v>81</v>
      </c>
      <c r="H380" s="57" t="s">
        <v>378</v>
      </c>
      <c r="I380" s="57" t="s">
        <v>379</v>
      </c>
      <c r="J380" s="57" t="s">
        <v>380</v>
      </c>
      <c r="K380" s="67" t="s">
        <v>381</v>
      </c>
      <c r="L380" s="67" t="s">
        <v>382</v>
      </c>
      <c r="M380" s="67"/>
      <c r="N380" s="67" t="s">
        <v>383</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60"/>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open",IF(AND(NOT(OR(LEN(AZ380)&lt;15,ISNUMBER(MATCH(AZ380,L_Placeholder,0)))),BK380=0,NOT(OR(LEN(AU380)&lt;2,ISNUMBER(MATCH(AU380,L_Placeholder,0)))),NOT(OR(LEN(AX380)&lt;2,ISNUMBER(MATCH(AX380,L_Placeholder,0)))),TRIM(AE380)&lt;&gt;TRIM(T380)),"N/A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missing",IF(OR(OR(LEN(AU380)&lt;2,ISNUMBER(MATCH(AU380,L_Placeholder,0))),BR380&lt;3),"INVALID – PIC missing or not a named person (a role such as QA / CSM is not a name)",IF(OR(LEN(AV380)&lt;2,ISNUMBER(MATCH(AV380,L_Placeholder,0))),"INVALID – result / assessment missing",IF(OR(OR(LEN(AW380)&lt;3,ISNUMBER(MATCH(AW380,L_Placeholder,0))),SUMPRODUCT(--ISNUMBER(SEARCH(" "&amp;L_EvidencePhrase&amp;" ",BD380)))&gt;0,BI380=1),"INVALID – evidence missing, placeholder or not yet on file",IF(ISNA(MATCH(TRIM(S380),L_EvidenceType,0)),"INVALID – choose the evidence type from the list (column S)",IF(BL380=0,"INVALID – evidence ID must be the record's ID only (e.g. SF-2210, IMG_2231, 1045521), or a link / path for links",IF(OR(OR(LEN(AX380)&lt;2,ISNUMBER(MATCH(AX380,L_Placeholder,0))),BS380&lt;3),"INVALID – verifier missing or not a named person (a role such as QA / CSM is not a name)",IF(OR(AX380=AU380,AND(LEN(AU380)&gt;=4,ISNUMBER(SEARCH(AU380,AX380))),AND(LEN(AX380)&gt;=4,ISNUMBER(SEARCH(AX380,AU380)))),"INVALID – verifier must be a different, named person (not the PIC or a role)",IF(BH380=1,"INVALID – result not yet available (awaiting / TBC)",IF(BV380=1,"INVALID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future",IF(AND(ISNUMBER(BY380),AG380&lt;BY380),IF(H380="Physical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t="n">
        <f aca="false">IF(ISNA(MATCH(TRIM(S380),L_EvidenceType,0)),0,BZ380)</f>
        <v>0</v>
      </c>
      <c r="BM380" s="61" t="str">
        <f aca="false">SUBSTITUTE(SUBSTITUTE(SUBSTITUTE(SUBSTITUTE(SUBSTITUTE(SUBSTITUTE(SUBSTITUTE(SUBSTITUTE(SUBSTITUTE(LOWER(Z380&amp;""),"1","0"),"2","0"),"3","0"),"4","0"),"5","0"),"6","0"),"7","0"),"8","0"),"9","0")</f>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380,"jan",""),"feb",""),"mar",""),"apr",""),"may",""),"jun",""),"jul",""),"aug",""),"sep",""),"oct",""),"nov",""),"dec",""),"hrs",""),"hr",""),"lt",""),"utc",""),"am",""),"pm",""),"rev",""),"ver",""),"b","a"),"c","a"),"d","a"),"e","a"),"f","a"),"g","a"),"h","a"),"i","a"),"j","a"),"k","a"),"l","a"),"m","a"),"n","a"),"o","a"),"p","a"),"q","a"),"r","a"),"s","a"),"t","a"),"u","a"),"v","a"),"w","a"),"x","a"),"y","a"),"z","a")</f>
        <v/>
      </c>
      <c r="BO380" s="61" t="str">
        <f aca="false">SUBSTITUTE(SUBSTITUTE(SUBSTITUTE(SUBSTITUTE(SUBSTITUTE(SUBSTITUTE(SUBSTITUTE(SUBSTITUTE(SUBSTITUTE(LOWER(W380&amp;""),"1","0"),"2","0"),"3","0"),"4","0"),"5","0"),"6","0"),"7","0"),"8","0"),"9","0")</f>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c>
      <c r="BQ380" s="61" t="n">
        <f aca="false">IFERROR(IF(AND(ISERROR(SEARCH(" mh"," "&amp;LOWER(W380))),ISNA(MATCH(LEFT(TRIM(BP380),255),{"0000a","000a","00a","0000aa","000aa","00.00.0000","00/00/0000","00-00-0000","0000-00-00","00.00.00","00/00/00","00-00-00","0.00.0000","0/00/0000","0-00-0000"},0)),OR(SUMPRODUCT(--ISNUMBER(SEARCH({"a0","a-0","a_0","a/0","a.0","a#0","0a","0-a","0_a","0/a"},BP380)))&gt;0,ISNUMBER(SEARCH("000000",BP380)))),1,0),0)</f>
        <v>0</v>
      </c>
      <c r="BR3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380,"supervisor",""),"inspector",""),"controller",""),"executive",""),"catering",""),"manager",""),"officer",""),"caterer",""),"station",""),"captain",""),"verified",""),"verifier",""),"checked",""),"senior",""),"leader",""),"cabin",""),"staff",""),"crew",""),"team",""),"duty",""),"lead",""),"head",""),"chef",""),"pasb",""),"mcat",""),"magcs",""),"qaqc",""),"ccic",""),"cic",""),"csm",""),"ops",""),"pic",""),"self",""),"qa",""),"qc",""),"by",""),"sr",""))</f>
        <v>0</v>
      </c>
      <c r="BS3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380,"supervisor",""),"inspector",""),"controller",""),"executive",""),"catering",""),"manager",""),"officer",""),"caterer",""),"station",""),"captain",""),"verified",""),"verifier",""),"checked",""),"senior",""),"leader",""),"cabin",""),"staff",""),"crew",""),"team",""),"duty",""),"lead",""),"head",""),"chef",""),"pasb",""),"mcat",""),"magcs",""),"qaqc",""),"ccic",""),"cic",""),"csm",""),"ops",""),"pic",""),"self",""),"qa",""),"qc",""),"by",""),"sr",""))</f>
        <v>0</v>
      </c>
      <c r="BT380" s="61"/>
      <c r="BU380" s="61"/>
      <c r="BV380" s="61" t="n">
        <f aca="false">0</f>
        <v>0</v>
      </c>
      <c r="BW380" s="61"/>
      <c r="BX380" s="61"/>
      <c r="BY380" s="62" t="n">
        <f aca="false">Q380-T7EarlyD*24/24</f>
        <v>46286.6006944444</v>
      </c>
      <c r="BZ380" s="61" t="n">
        <f aca="false">IFERROR(IF(IF(TRIM(S380)="Link / file path",AND(LEN(TRIM(Z380))&gt;=5,SUMPRODUCT(--ISNUMBER(SEARCH({"http","www.","\\",":\",".pdf",".jpg",".jpeg",".png",".heic",".xls",".doc",".msg",".eml",".ppt",".txt",".zip"},Z380)))&gt;0),AND(ISERROR(FIND(" ",TRIM(Z380))),NOT(OR(LOWER(TRIM(Z380))=LOWER(Flights!$F$16),AND(LEFT(LOWER(TRIM(Z380)),2)="mh",(LEN(BN380)-LEN(SUBSTITUTE(BN380,"a","")))&lt;=2))),NOT(ISNUMBER(MATCH(LEFT(BN380,255),{"0000a","000a","00a","0000aa","000aa","00.00.0000","00/00/0000","00-00-0000","0000-00-00","00.00.00","00/00/00","00-00-00","0.00.0000","0/00/0000","0-00-0000"},0))),OR(AND((LEN(BN380)-LEN(SUBSTITUTE(BN380,"a","")))&gt;=1,(LEN(BN380)-LEN(SUBSTITUTE(BN380,"0","")))&gt;=2,SUMPRODUCT(--ISNUMBER(SEARCH({"a0","a-0","a_0","a/0","a.0","a#0","0a","0-a","0_a","0/a"},BN380)))&gt;0),AND((LEN(BN380)-LEN(SUBSTITUTE(BN380,"a","")))=0,(LEN(BN380)-LEN(SUBSTITUTE(BN380,"0","")))&gt;=5)))),1,0),0)</f>
        <v>0</v>
      </c>
    </row>
    <row r="381" customFormat="false" ht="39.75" hidden="false" customHeight="true" outlineLevel="0" collapsed="false">
      <c r="A381" s="57" t="s">
        <v>994</v>
      </c>
      <c r="B381" s="57" t="s">
        <v>261</v>
      </c>
      <c r="C381" s="57" t="str">
        <f aca="false">Flights!$F$16</f>
        <v>MH0139</v>
      </c>
      <c r="D381" s="58" t="n">
        <f aca="false">Flights!$D$16</f>
        <v>46307</v>
      </c>
      <c r="E381" s="57" t="str">
        <f aca="false">Flights!$G$16&amp;"-"&amp;Flights!$H$16</f>
        <v>KUL-ADL</v>
      </c>
      <c r="F381" s="57" t="str">
        <f aca="false">Flights!$K$16</f>
        <v>BC</v>
      </c>
      <c r="G381" s="57" t="s">
        <v>81</v>
      </c>
      <c r="H381" s="57" t="s">
        <v>378</v>
      </c>
      <c r="I381" s="57" t="s">
        <v>385</v>
      </c>
      <c r="J381" s="57" t="s">
        <v>386</v>
      </c>
      <c r="K381" s="67" t="s">
        <v>387</v>
      </c>
      <c r="L381" s="67" t="s">
        <v>382</v>
      </c>
      <c r="M381" s="67"/>
      <c r="N381" s="67" t="s">
        <v>383</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60"/>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open",IF(AND(NOT(OR(LEN(AZ381)&lt;15,ISNUMBER(MATCH(AZ381,L_Placeholder,0)))),BK381=0,NOT(OR(LEN(AU381)&lt;2,ISNUMBER(MATCH(AU381,L_Placeholder,0)))),NOT(OR(LEN(AX381)&lt;2,ISNUMBER(MATCH(AX381,L_Placeholder,0)))),TRIM(AE381)&lt;&gt;TRIM(T381)),"N/A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missing",IF(OR(OR(LEN(AU381)&lt;2,ISNUMBER(MATCH(AU381,L_Placeholder,0))),BR381&lt;3),"INVALID – PIC missing or not a named person (a role such as QA / CSM is not a name)",IF(OR(LEN(AV381)&lt;2,ISNUMBER(MATCH(AV381,L_Placeholder,0))),"INVALID – result / assessment missing",IF(OR(OR(LEN(AW381)&lt;3,ISNUMBER(MATCH(AW381,L_Placeholder,0))),SUMPRODUCT(--ISNUMBER(SEARCH(" "&amp;L_EvidencePhrase&amp;" ",BD381)))&gt;0,BI381=1),"INVALID – evidence missing, placeholder or not yet on file",IF(ISNA(MATCH(TRIM(S381),L_EvidenceType,0)),"INVALID – choose the evidence type from the list (column S)",IF(BL381=0,"INVALID – evidence ID must be the record's ID only (e.g. SF-2210, IMG_2231, 1045521), or a link / path for links",IF(OR(OR(LEN(AX381)&lt;2,ISNUMBER(MATCH(AX381,L_Placeholder,0))),BS381&lt;3),"INVALID – verifier missing or not a named person (a role such as QA / CSM is not a name)",IF(OR(AX381=AU381,AND(LEN(AU381)&gt;=4,ISNUMBER(SEARCH(AU381,AX381))),AND(LEN(AX381)&gt;=4,ISNUMBER(SEARCH(AX381,AU381)))),"INVALID – verifier must be a different, named person (not the PIC or a role)",IF(BH381=1,"INVALID – result not yet available (awaiting / TBC)",IF(BV381=1,"INVALID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future",IF(AND(ISNUMBER(BY381),AG381&lt;BY381),IF(H381="Physical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t="n">
        <f aca="false">IF(ISNA(MATCH(TRIM(S381),L_EvidenceType,0)),0,BZ381)</f>
        <v>0</v>
      </c>
      <c r="BM381" s="61" t="str">
        <f aca="false">SUBSTITUTE(SUBSTITUTE(SUBSTITUTE(SUBSTITUTE(SUBSTITUTE(SUBSTITUTE(SUBSTITUTE(SUBSTITUTE(SUBSTITUTE(LOWER(Z381&amp;""),"1","0"),"2","0"),"3","0"),"4","0"),"5","0"),"6","0"),"7","0"),"8","0"),"9","0")</f>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381,"jan",""),"feb",""),"mar",""),"apr",""),"may",""),"jun",""),"jul",""),"aug",""),"sep",""),"oct",""),"nov",""),"dec",""),"hrs",""),"hr",""),"lt",""),"utc",""),"am",""),"pm",""),"rev",""),"ver",""),"b","a"),"c","a"),"d","a"),"e","a"),"f","a"),"g","a"),"h","a"),"i","a"),"j","a"),"k","a"),"l","a"),"m","a"),"n","a"),"o","a"),"p","a"),"q","a"),"r","a"),"s","a"),"t","a"),"u","a"),"v","a"),"w","a"),"x","a"),"y","a"),"z","a")</f>
        <v/>
      </c>
      <c r="BO381" s="61" t="str">
        <f aca="false">SUBSTITUTE(SUBSTITUTE(SUBSTITUTE(SUBSTITUTE(SUBSTITUTE(SUBSTITUTE(SUBSTITUTE(SUBSTITUTE(SUBSTITUTE(LOWER(W381&amp;""),"1","0"),"2","0"),"3","0"),"4","0"),"5","0"),"6","0"),"7","0"),"8","0"),"9","0")</f>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c>
      <c r="BQ381" s="61" t="n">
        <f aca="false">IFERROR(IF(AND(ISERROR(SEARCH(" mh"," "&amp;LOWER(W381))),ISNA(MATCH(LEFT(TRIM(BP381),255),{"0000a","000a","00a","0000aa","000aa","00.00.0000","00/00/0000","00-00-0000","0000-00-00","00.00.00","00/00/00","00-00-00","0.00.0000","0/00/0000","0-00-0000"},0)),OR(SUMPRODUCT(--ISNUMBER(SEARCH({"a0","a-0","a_0","a/0","a.0","a#0","0a","0-a","0_a","0/a"},BP381)))&gt;0,ISNUMBER(SEARCH("000000",BP381)))),1,0),0)</f>
        <v>0</v>
      </c>
      <c r="BR3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381,"supervisor",""),"inspector",""),"controller",""),"executive",""),"catering",""),"manager",""),"officer",""),"caterer",""),"station",""),"captain",""),"verified",""),"verifier",""),"checked",""),"senior",""),"leader",""),"cabin",""),"staff",""),"crew",""),"team",""),"duty",""),"lead",""),"head",""),"chef",""),"pasb",""),"mcat",""),"magcs",""),"qaqc",""),"ccic",""),"cic",""),"csm",""),"ops",""),"pic",""),"self",""),"qa",""),"qc",""),"by",""),"sr",""))</f>
        <v>0</v>
      </c>
      <c r="BS3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381,"supervisor",""),"inspector",""),"controller",""),"executive",""),"catering",""),"manager",""),"officer",""),"caterer",""),"station",""),"captain",""),"verified",""),"verifier",""),"checked",""),"senior",""),"leader",""),"cabin",""),"staff",""),"crew",""),"team",""),"duty",""),"lead",""),"head",""),"chef",""),"pasb",""),"mcat",""),"magcs",""),"qaqc",""),"ccic",""),"cic",""),"csm",""),"ops",""),"pic",""),"self",""),"qa",""),"qc",""),"by",""),"sr",""))</f>
        <v>0</v>
      </c>
      <c r="BT381" s="61"/>
      <c r="BU381" s="61"/>
      <c r="BV381" s="61" t="n">
        <f aca="false">0</f>
        <v>0</v>
      </c>
      <c r="BW381" s="61"/>
      <c r="BX381" s="61"/>
      <c r="BY381" s="62" t="n">
        <f aca="false">Q381-T7EarlyD*24/24</f>
        <v>46286.6006944444</v>
      </c>
      <c r="BZ381" s="61" t="n">
        <f aca="false">IFERROR(IF(IF(TRIM(S381)="Link / file path",AND(LEN(TRIM(Z381))&gt;=5,SUMPRODUCT(--ISNUMBER(SEARCH({"http","www.","\\",":\",".pdf",".jpg",".jpeg",".png",".heic",".xls",".doc",".msg",".eml",".ppt",".txt",".zip"},Z381)))&gt;0),AND(ISERROR(FIND(" ",TRIM(Z381))),NOT(OR(LOWER(TRIM(Z381))=LOWER(Flights!$F$16),AND(LEFT(LOWER(TRIM(Z381)),2)="mh",(LEN(BN381)-LEN(SUBSTITUTE(BN381,"a","")))&lt;=2))),NOT(ISNUMBER(MATCH(LEFT(BN381,255),{"0000a","000a","00a","0000aa","000aa","00.00.0000","00/00/0000","00-00-0000","0000-00-00","00.00.00","00/00/00","00-00-00","0.00.0000","0/00/0000","0-00-0000"},0))),OR(AND((LEN(BN381)-LEN(SUBSTITUTE(BN381,"a","")))&gt;=1,(LEN(BN381)-LEN(SUBSTITUTE(BN381,"0","")))&gt;=2,SUMPRODUCT(--ISNUMBER(SEARCH({"a0","a-0","a_0","a/0","a.0","a#0","0a","0-a","0_a","0/a"},BN381)))&gt;0),AND((LEN(BN381)-LEN(SUBSTITUTE(BN381,"a","")))=0,(LEN(BN381)-LEN(SUBSTITUTE(BN381,"0","")))&gt;=5)))),1,0),0)</f>
        <v>0</v>
      </c>
    </row>
    <row r="382" customFormat="false" ht="41.25" hidden="false" customHeight="true" outlineLevel="0" collapsed="false">
      <c r="A382" s="57" t="s">
        <v>995</v>
      </c>
      <c r="B382" s="57" t="s">
        <v>261</v>
      </c>
      <c r="C382" s="57" t="str">
        <f aca="false">Flights!$F$16</f>
        <v>MH0139</v>
      </c>
      <c r="D382" s="58" t="n">
        <f aca="false">Flights!$D$16</f>
        <v>46307</v>
      </c>
      <c r="E382" s="57" t="str">
        <f aca="false">Flights!$G$16&amp;"-"&amp;Flights!$H$16</f>
        <v>KUL-ADL</v>
      </c>
      <c r="F382" s="57" t="str">
        <f aca="false">Flights!$K$16</f>
        <v>BC</v>
      </c>
      <c r="G382" s="57" t="s">
        <v>81</v>
      </c>
      <c r="H382" s="57" t="s">
        <v>378</v>
      </c>
      <c r="I382" s="57" t="s">
        <v>389</v>
      </c>
      <c r="J382" s="57" t="s">
        <v>390</v>
      </c>
      <c r="K382" s="67" t="s">
        <v>391</v>
      </c>
      <c r="L382" s="67" t="s">
        <v>382</v>
      </c>
      <c r="M382" s="67"/>
      <c r="N382" s="67" t="str">
        <f aca="false">IF(TRIM(Flights!$L$16)="A339","Required","N/A – rule")</f>
        <v>Required</v>
      </c>
      <c r="O382" s="67" t="s">
        <v>392</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60"/>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open",IF(AND(NOT(OR(LEN(AZ382)&lt;15,ISNUMBER(MATCH(AZ382,L_Placeholder,0)))),BK382=0,NOT(OR(LEN(AU382)&lt;2,ISNUMBER(MATCH(AU382,L_Placeholder,0)))),NOT(OR(LEN(AX382)&lt;2,ISNUMBER(MATCH(AX382,L_Placeholder,0)))),TRIM(AE382)&lt;&gt;TRIM(T382)),"N/A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missing",IF(OR(OR(LEN(AU382)&lt;2,ISNUMBER(MATCH(AU382,L_Placeholder,0))),BR382&lt;3),"INVALID – PIC missing or not a named person (a role such as QA / CSM is not a name)",IF(OR(LEN(AV382)&lt;2,ISNUMBER(MATCH(AV382,L_Placeholder,0))),"INVALID – result / assessment missing",IF(OR(OR(LEN(AW382)&lt;3,ISNUMBER(MATCH(AW382,L_Placeholder,0))),SUMPRODUCT(--ISNUMBER(SEARCH(" "&amp;L_EvidencePhrase&amp;" ",BD382)))&gt;0,BI382=1),"INVALID – evidence missing, placeholder or not yet on file",IF(ISNA(MATCH(TRIM(S382),L_EvidenceType,0)),"INVALID – choose the evidence type from the list (column S)",IF(BL382=0,"INVALID – evidence ID must be the record's ID only (e.g. SF-2210, IMG_2231, 1045521), or a link / path for links",IF(OR(OR(LEN(AX382)&lt;2,ISNUMBER(MATCH(AX382,L_Placeholder,0))),BS382&lt;3),"INVALID – verifier missing or not a named person (a role such as QA / CSM is not a name)",IF(OR(AX382=AU382,AND(LEN(AU382)&gt;=4,ISNUMBER(SEARCH(AU382,AX382))),AND(LEN(AX382)&gt;=4,ISNUMBER(SEARCH(AX382,AU382)))),"INVALID – verifier must be a different, named person (not the PIC or a role)",IF(BH382=1,"INVALID – result not yet available (awaiting / TBC)",IF(BV382=1,"INVALID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future",IF(AND(ISNUMBER(BY382),AG382&lt;BY382),IF(H382="Physical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t="n">
        <f aca="false">IF(ISNA(MATCH(TRIM(S382),L_EvidenceType,0)),0,BZ382)</f>
        <v>0</v>
      </c>
      <c r="BM382" s="61" t="str">
        <f aca="false">SUBSTITUTE(SUBSTITUTE(SUBSTITUTE(SUBSTITUTE(SUBSTITUTE(SUBSTITUTE(SUBSTITUTE(SUBSTITUTE(SUBSTITUTE(LOWER(Z382&amp;""),"1","0"),"2","0"),"3","0"),"4","0"),"5","0"),"6","0"),"7","0"),"8","0"),"9","0")</f>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382,"jan",""),"feb",""),"mar",""),"apr",""),"may",""),"jun",""),"jul",""),"aug",""),"sep",""),"oct",""),"nov",""),"dec",""),"hrs",""),"hr",""),"lt",""),"utc",""),"am",""),"pm",""),"rev",""),"ver",""),"b","a"),"c","a"),"d","a"),"e","a"),"f","a"),"g","a"),"h","a"),"i","a"),"j","a"),"k","a"),"l","a"),"m","a"),"n","a"),"o","a"),"p","a"),"q","a"),"r","a"),"s","a"),"t","a"),"u","a"),"v","a"),"w","a"),"x","a"),"y","a"),"z","a")</f>
        <v/>
      </c>
      <c r="BO382" s="61" t="str">
        <f aca="false">SUBSTITUTE(SUBSTITUTE(SUBSTITUTE(SUBSTITUTE(SUBSTITUTE(SUBSTITUTE(SUBSTITUTE(SUBSTITUTE(SUBSTITUTE(LOWER(W382&amp;""),"1","0"),"2","0"),"3","0"),"4","0"),"5","0"),"6","0"),"7","0"),"8","0"),"9","0")</f>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c>
      <c r="BQ382" s="61" t="n">
        <f aca="false">IFERROR(IF(AND(ISERROR(SEARCH(" mh"," "&amp;LOWER(W382))),ISNA(MATCH(LEFT(TRIM(BP382),255),{"0000a","000a","00a","0000aa","000aa","00.00.0000","00/00/0000","00-00-0000","0000-00-00","00.00.00","00/00/00","00-00-00","0.00.0000","0/00/0000","0-00-0000"},0)),OR(SUMPRODUCT(--ISNUMBER(SEARCH({"a0","a-0","a_0","a/0","a.0","a#0","0a","0-a","0_a","0/a"},BP382)))&gt;0,ISNUMBER(SEARCH("000000",BP382)))),1,0),0)</f>
        <v>0</v>
      </c>
      <c r="BR3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382,"supervisor",""),"inspector",""),"controller",""),"executive",""),"catering",""),"manager",""),"officer",""),"caterer",""),"station",""),"captain",""),"verified",""),"verifier",""),"checked",""),"senior",""),"leader",""),"cabin",""),"staff",""),"crew",""),"team",""),"duty",""),"lead",""),"head",""),"chef",""),"pasb",""),"mcat",""),"magcs",""),"qaqc",""),"ccic",""),"cic",""),"csm",""),"ops",""),"pic",""),"self",""),"qa",""),"qc",""),"by",""),"sr",""))</f>
        <v>0</v>
      </c>
      <c r="BS3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382,"supervisor",""),"inspector",""),"controller",""),"executive",""),"catering",""),"manager",""),"officer",""),"caterer",""),"station",""),"captain",""),"verified",""),"verifier",""),"checked",""),"senior",""),"leader",""),"cabin",""),"staff",""),"crew",""),"team",""),"duty",""),"lead",""),"head",""),"chef",""),"pasb",""),"mcat",""),"magcs",""),"qaqc",""),"ccic",""),"cic",""),"csm",""),"ops",""),"pic",""),"self",""),"qa",""),"qc",""),"by",""),"sr",""))</f>
        <v>0</v>
      </c>
      <c r="BT382" s="61"/>
      <c r="BU382" s="61"/>
      <c r="BV382" s="61" t="n">
        <f aca="false">0</f>
        <v>0</v>
      </c>
      <c r="BW382" s="61"/>
      <c r="BX382" s="61"/>
      <c r="BY382" s="62" t="n">
        <f aca="false">Q382-T7EarlyD*24/24</f>
        <v>46286.6006944444</v>
      </c>
      <c r="BZ382" s="61" t="n">
        <f aca="false">IFERROR(IF(IF(TRIM(S382)="Link / file path",AND(LEN(TRIM(Z382))&gt;=5,SUMPRODUCT(--ISNUMBER(SEARCH({"http","www.","\\",":\",".pdf",".jpg",".jpeg",".png",".heic",".xls",".doc",".msg",".eml",".ppt",".txt",".zip"},Z382)))&gt;0),AND(ISERROR(FIND(" ",TRIM(Z382))),NOT(OR(LOWER(TRIM(Z382))=LOWER(Flights!$F$16),AND(LEFT(LOWER(TRIM(Z382)),2)="mh",(LEN(BN382)-LEN(SUBSTITUTE(BN382,"a","")))&lt;=2))),NOT(ISNUMBER(MATCH(LEFT(BN382,255),{"0000a","000a","00a","0000aa","000aa","00.00.0000","00/00/0000","00-00-0000","0000-00-00","00.00.00","00/00/00","00-00-00","0.00.0000","0/00/0000","0-00-0000"},0))),OR(AND((LEN(BN382)-LEN(SUBSTITUTE(BN382,"a","")))&gt;=1,(LEN(BN382)-LEN(SUBSTITUTE(BN382,"0","")))&gt;=2,SUMPRODUCT(--ISNUMBER(SEARCH({"a0","a-0","a_0","a/0","a.0","a#0","0a","0-a","0_a","0/a"},BN382)))&gt;0),AND((LEN(BN382)-LEN(SUBSTITUTE(BN382,"a","")))=0,(LEN(BN382)-LEN(SUBSTITUTE(BN382,"0","")))&gt;=5)))),1,0),0)</f>
        <v>0</v>
      </c>
    </row>
    <row r="383" customFormat="false" ht="39.75" hidden="false" customHeight="true" outlineLevel="0" collapsed="false">
      <c r="A383" s="57" t="s">
        <v>996</v>
      </c>
      <c r="B383" s="57" t="s">
        <v>261</v>
      </c>
      <c r="C383" s="57" t="str">
        <f aca="false">Flights!$F$16</f>
        <v>MH0139</v>
      </c>
      <c r="D383" s="58" t="n">
        <f aca="false">Flights!$D$16</f>
        <v>46307</v>
      </c>
      <c r="E383" s="57" t="str">
        <f aca="false">Flights!$G$16&amp;"-"&amp;Flights!$H$16</f>
        <v>KUL-ADL</v>
      </c>
      <c r="F383" s="57" t="str">
        <f aca="false">Flights!$K$16</f>
        <v>BC</v>
      </c>
      <c r="G383" s="57" t="s">
        <v>81</v>
      </c>
      <c r="H383" s="57" t="s">
        <v>378</v>
      </c>
      <c r="I383" s="57" t="s">
        <v>394</v>
      </c>
      <c r="J383" s="57" t="s">
        <v>395</v>
      </c>
      <c r="K383" s="67" t="s">
        <v>396</v>
      </c>
      <c r="L383" s="67" t="s">
        <v>382</v>
      </c>
      <c r="M383" s="67"/>
      <c r="N383" s="67" t="s">
        <v>383</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60"/>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open",IF(AND(NOT(OR(LEN(AZ383)&lt;15,ISNUMBER(MATCH(AZ383,L_Placeholder,0)))),BK383=0,NOT(OR(LEN(AU383)&lt;2,ISNUMBER(MATCH(AU383,L_Placeholder,0)))),NOT(OR(LEN(AX383)&lt;2,ISNUMBER(MATCH(AX383,L_Placeholder,0)))),TRIM(AE383)&lt;&gt;TRIM(T383)),"N/A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missing",IF(OR(OR(LEN(AU383)&lt;2,ISNUMBER(MATCH(AU383,L_Placeholder,0))),BR383&lt;3),"INVALID – PIC missing or not a named person (a role such as QA / CSM is not a name)",IF(OR(LEN(AV383)&lt;2,ISNUMBER(MATCH(AV383,L_Placeholder,0))),"INVALID – result / assessment missing",IF(OR(OR(LEN(AW383)&lt;3,ISNUMBER(MATCH(AW383,L_Placeholder,0))),SUMPRODUCT(--ISNUMBER(SEARCH(" "&amp;L_EvidencePhrase&amp;" ",BD383)))&gt;0,BI383=1),"INVALID – evidence missing, placeholder or not yet on file",IF(ISNA(MATCH(TRIM(S383),L_EvidenceType,0)),"INVALID – choose the evidence type from the list (column S)",IF(BL383=0,"INVALID – evidence ID must be the record's ID only (e.g. SF-2210, IMG_2231, 1045521), or a link / path for links",IF(OR(OR(LEN(AX383)&lt;2,ISNUMBER(MATCH(AX383,L_Placeholder,0))),BS383&lt;3),"INVALID – verifier missing or not a named person (a role such as QA / CSM is not a name)",IF(OR(AX383=AU383,AND(LEN(AU383)&gt;=4,ISNUMBER(SEARCH(AU383,AX383))),AND(LEN(AX383)&gt;=4,ISNUMBER(SEARCH(AX383,AU383)))),"INVALID – verifier must be a different, named person (not the PIC or a role)",IF(BH383=1,"INVALID – result not yet available (awaiting / TBC)",IF(BV383=1,"INVALID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future",IF(AND(ISNUMBER(BY383),AG383&lt;BY383),IF(H383="Physical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t="n">
        <f aca="false">IF(ISNA(MATCH(TRIM(S383),L_EvidenceType,0)),0,BZ383)</f>
        <v>0</v>
      </c>
      <c r="BM383" s="61" t="str">
        <f aca="false">SUBSTITUTE(SUBSTITUTE(SUBSTITUTE(SUBSTITUTE(SUBSTITUTE(SUBSTITUTE(SUBSTITUTE(SUBSTITUTE(SUBSTITUTE(LOWER(Z383&amp;""),"1","0"),"2","0"),"3","0"),"4","0"),"5","0"),"6","0"),"7","0"),"8","0"),"9","0")</f>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383,"jan",""),"feb",""),"mar",""),"apr",""),"may",""),"jun",""),"jul",""),"aug",""),"sep",""),"oct",""),"nov",""),"dec",""),"hrs",""),"hr",""),"lt",""),"utc",""),"am",""),"pm",""),"rev",""),"ver",""),"b","a"),"c","a"),"d","a"),"e","a"),"f","a"),"g","a"),"h","a"),"i","a"),"j","a"),"k","a"),"l","a"),"m","a"),"n","a"),"o","a"),"p","a"),"q","a"),"r","a"),"s","a"),"t","a"),"u","a"),"v","a"),"w","a"),"x","a"),"y","a"),"z","a")</f>
        <v/>
      </c>
      <c r="BO383" s="61" t="str">
        <f aca="false">SUBSTITUTE(SUBSTITUTE(SUBSTITUTE(SUBSTITUTE(SUBSTITUTE(SUBSTITUTE(SUBSTITUTE(SUBSTITUTE(SUBSTITUTE(LOWER(W383&amp;""),"1","0"),"2","0"),"3","0"),"4","0"),"5","0"),"6","0"),"7","0"),"8","0"),"9","0")</f>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c>
      <c r="BQ383" s="61" t="n">
        <f aca="false">IFERROR(IF(AND(ISERROR(SEARCH(" mh"," "&amp;LOWER(W383))),ISNA(MATCH(LEFT(TRIM(BP383),255),{"0000a","000a","00a","0000aa","000aa","00.00.0000","00/00/0000","00-00-0000","0000-00-00","00.00.00","00/00/00","00-00-00","0.00.0000","0/00/0000","0-00-0000"},0)),OR(SUMPRODUCT(--ISNUMBER(SEARCH({"a0","a-0","a_0","a/0","a.0","a#0","0a","0-a","0_a","0/a"},BP383)))&gt;0,ISNUMBER(SEARCH("000000",BP383)))),1,0),0)</f>
        <v>0</v>
      </c>
      <c r="BR3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383,"supervisor",""),"inspector",""),"controller",""),"executive",""),"catering",""),"manager",""),"officer",""),"caterer",""),"station",""),"captain",""),"verified",""),"verifier",""),"checked",""),"senior",""),"leader",""),"cabin",""),"staff",""),"crew",""),"team",""),"duty",""),"lead",""),"head",""),"chef",""),"pasb",""),"mcat",""),"magcs",""),"qaqc",""),"ccic",""),"cic",""),"csm",""),"ops",""),"pic",""),"self",""),"qa",""),"qc",""),"by",""),"sr",""))</f>
        <v>0</v>
      </c>
      <c r="BS3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383,"supervisor",""),"inspector",""),"controller",""),"executive",""),"catering",""),"manager",""),"officer",""),"caterer",""),"station",""),"captain",""),"verified",""),"verifier",""),"checked",""),"senior",""),"leader",""),"cabin",""),"staff",""),"crew",""),"team",""),"duty",""),"lead",""),"head",""),"chef",""),"pasb",""),"mcat",""),"magcs",""),"qaqc",""),"ccic",""),"cic",""),"csm",""),"ops",""),"pic",""),"self",""),"qa",""),"qc",""),"by",""),"sr",""))</f>
        <v>0</v>
      </c>
      <c r="BT383" s="61"/>
      <c r="BU383" s="61"/>
      <c r="BV383" s="61" t="n">
        <f aca="false">0</f>
        <v>0</v>
      </c>
      <c r="BW383" s="61"/>
      <c r="BX383" s="61"/>
      <c r="BY383" s="62" t="n">
        <f aca="false">Q383-T7EarlyD*24/24</f>
        <v>46286.6006944444</v>
      </c>
      <c r="BZ383" s="61" t="n">
        <f aca="false">IFERROR(IF(IF(TRIM(S383)="Link / file path",AND(LEN(TRIM(Z383))&gt;=5,SUMPRODUCT(--ISNUMBER(SEARCH({"http","www.","\\",":\",".pdf",".jpg",".jpeg",".png",".heic",".xls",".doc",".msg",".eml",".ppt",".txt",".zip"},Z383)))&gt;0),AND(ISERROR(FIND(" ",TRIM(Z383))),NOT(OR(LOWER(TRIM(Z383))=LOWER(Flights!$F$16),AND(LEFT(LOWER(TRIM(Z383)),2)="mh",(LEN(BN383)-LEN(SUBSTITUTE(BN383,"a","")))&lt;=2))),NOT(ISNUMBER(MATCH(LEFT(BN383,255),{"0000a","000a","00a","0000aa","000aa","00.00.0000","00/00/0000","00-00-0000","0000-00-00","00.00.00","00/00/00","00-00-00","0.00.0000","0/00/0000","0-00-0000"},0))),OR(AND((LEN(BN383)-LEN(SUBSTITUTE(BN383,"a","")))&gt;=1,(LEN(BN383)-LEN(SUBSTITUTE(BN383,"0","")))&gt;=2,SUMPRODUCT(--ISNUMBER(SEARCH({"a0","a-0","a_0","a/0","a.0","a#0","0a","0-a","0_a","0/a"},BN383)))&gt;0),AND((LEN(BN383)-LEN(SUBSTITUTE(BN383,"a","")))=0,(LEN(BN383)-LEN(SUBSTITUTE(BN383,"0","")))&gt;=5)))),1,0),0)</f>
        <v>0</v>
      </c>
    </row>
    <row r="384" customFormat="false" ht="39.75" hidden="false" customHeight="true" outlineLevel="0" collapsed="false">
      <c r="A384" s="57" t="s">
        <v>997</v>
      </c>
      <c r="B384" s="57" t="s">
        <v>261</v>
      </c>
      <c r="C384" s="57" t="str">
        <f aca="false">Flights!$F$16</f>
        <v>MH0139</v>
      </c>
      <c r="D384" s="58" t="n">
        <f aca="false">Flights!$D$16</f>
        <v>46307</v>
      </c>
      <c r="E384" s="57" t="str">
        <f aca="false">Flights!$G$16&amp;"-"&amp;Flights!$H$16</f>
        <v>KUL-ADL</v>
      </c>
      <c r="F384" s="57" t="str">
        <f aca="false">Flights!$K$16</f>
        <v>BC</v>
      </c>
      <c r="G384" s="57" t="s">
        <v>81</v>
      </c>
      <c r="H384" s="57" t="s">
        <v>378</v>
      </c>
      <c r="I384" s="57" t="s">
        <v>398</v>
      </c>
      <c r="J384" s="57" t="s">
        <v>399</v>
      </c>
      <c r="K384" s="67" t="s">
        <v>400</v>
      </c>
      <c r="L384" s="67" t="s">
        <v>382</v>
      </c>
      <c r="M384" s="67"/>
      <c r="N384" s="67" t="s">
        <v>383</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60"/>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open",IF(AND(NOT(OR(LEN(AZ384)&lt;15,ISNUMBER(MATCH(AZ384,L_Placeholder,0)))),BK384=0,NOT(OR(LEN(AU384)&lt;2,ISNUMBER(MATCH(AU384,L_Placeholder,0)))),NOT(OR(LEN(AX384)&lt;2,ISNUMBER(MATCH(AX384,L_Placeholder,0)))),TRIM(AE384)&lt;&gt;TRIM(T384)),"N/A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missing",IF(OR(OR(LEN(AU384)&lt;2,ISNUMBER(MATCH(AU384,L_Placeholder,0))),BR384&lt;3),"INVALID – PIC missing or not a named person (a role such as QA / CSM is not a name)",IF(OR(LEN(AV384)&lt;2,ISNUMBER(MATCH(AV384,L_Placeholder,0))),"INVALID – result / assessment missing",IF(OR(OR(LEN(AW384)&lt;3,ISNUMBER(MATCH(AW384,L_Placeholder,0))),SUMPRODUCT(--ISNUMBER(SEARCH(" "&amp;L_EvidencePhrase&amp;" ",BD384)))&gt;0,BI384=1),"INVALID – evidence missing, placeholder or not yet on file",IF(ISNA(MATCH(TRIM(S384),L_EvidenceType,0)),"INVALID – choose the evidence type from the list (column S)",IF(BL384=0,"INVALID – evidence ID must be the record's ID only (e.g. SF-2210, IMG_2231, 1045521), or a link / path for links",IF(OR(OR(LEN(AX384)&lt;2,ISNUMBER(MATCH(AX384,L_Placeholder,0))),BS384&lt;3),"INVALID – verifier missing or not a named person (a role such as QA / CSM is not a name)",IF(OR(AX384=AU384,AND(LEN(AU384)&gt;=4,ISNUMBER(SEARCH(AU384,AX384))),AND(LEN(AX384)&gt;=4,ISNUMBER(SEARCH(AX384,AU384)))),"INVALID – verifier must be a different, named person (not the PIC or a role)",IF(BH384=1,"INVALID – result not yet available (awaiting / TBC)",IF(BV384=1,"INVALID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future",IF(AND(ISNUMBER(BY384),AG384&lt;BY384),IF(H384="Physical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t="n">
        <f aca="false">IF(ISNA(MATCH(TRIM(S384),L_EvidenceType,0)),0,BZ384)</f>
        <v>0</v>
      </c>
      <c r="BM384" s="61" t="str">
        <f aca="false">SUBSTITUTE(SUBSTITUTE(SUBSTITUTE(SUBSTITUTE(SUBSTITUTE(SUBSTITUTE(SUBSTITUTE(SUBSTITUTE(SUBSTITUTE(LOWER(Z384&amp;""),"1","0"),"2","0"),"3","0"),"4","0"),"5","0"),"6","0"),"7","0"),"8","0"),"9","0")</f>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384,"jan",""),"feb",""),"mar",""),"apr",""),"may",""),"jun",""),"jul",""),"aug",""),"sep",""),"oct",""),"nov",""),"dec",""),"hrs",""),"hr",""),"lt",""),"utc",""),"am",""),"pm",""),"rev",""),"ver",""),"b","a"),"c","a"),"d","a"),"e","a"),"f","a"),"g","a"),"h","a"),"i","a"),"j","a"),"k","a"),"l","a"),"m","a"),"n","a"),"o","a"),"p","a"),"q","a"),"r","a"),"s","a"),"t","a"),"u","a"),"v","a"),"w","a"),"x","a"),"y","a"),"z","a")</f>
        <v/>
      </c>
      <c r="BO384" s="61" t="str">
        <f aca="false">SUBSTITUTE(SUBSTITUTE(SUBSTITUTE(SUBSTITUTE(SUBSTITUTE(SUBSTITUTE(SUBSTITUTE(SUBSTITUTE(SUBSTITUTE(LOWER(W384&amp;""),"1","0"),"2","0"),"3","0"),"4","0"),"5","0"),"6","0"),"7","0"),"8","0"),"9","0")</f>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c>
      <c r="BQ384" s="61" t="n">
        <f aca="false">IFERROR(IF(AND(ISERROR(SEARCH(" mh"," "&amp;LOWER(W384))),ISNA(MATCH(LEFT(TRIM(BP384),255),{"0000a","000a","00a","0000aa","000aa","00.00.0000","00/00/0000","00-00-0000","0000-00-00","00.00.00","00/00/00","00-00-00","0.00.0000","0/00/0000","0-00-0000"},0)),OR(SUMPRODUCT(--ISNUMBER(SEARCH({"a0","a-0","a_0","a/0","a.0","a#0","0a","0-a","0_a","0/a"},BP384)))&gt;0,ISNUMBER(SEARCH("000000",BP384)))),1,0),0)</f>
        <v>0</v>
      </c>
      <c r="BR3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384,"supervisor",""),"inspector",""),"controller",""),"executive",""),"catering",""),"manager",""),"officer",""),"caterer",""),"station",""),"captain",""),"verified",""),"verifier",""),"checked",""),"senior",""),"leader",""),"cabin",""),"staff",""),"crew",""),"team",""),"duty",""),"lead",""),"head",""),"chef",""),"pasb",""),"mcat",""),"magcs",""),"qaqc",""),"ccic",""),"cic",""),"csm",""),"ops",""),"pic",""),"self",""),"qa",""),"qc",""),"by",""),"sr",""))</f>
        <v>0</v>
      </c>
      <c r="BS3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384,"supervisor",""),"inspector",""),"controller",""),"executive",""),"catering",""),"manager",""),"officer",""),"caterer",""),"station",""),"captain",""),"verified",""),"verifier",""),"checked",""),"senior",""),"leader",""),"cabin",""),"staff",""),"crew",""),"team",""),"duty",""),"lead",""),"head",""),"chef",""),"pasb",""),"mcat",""),"magcs",""),"qaqc",""),"ccic",""),"cic",""),"csm",""),"ops",""),"pic",""),"self",""),"qa",""),"qc",""),"by",""),"sr",""))</f>
        <v>0</v>
      </c>
      <c r="BT384" s="61"/>
      <c r="BU384" s="61"/>
      <c r="BV384" s="61" t="n">
        <f aca="false">0</f>
        <v>0</v>
      </c>
      <c r="BW384" s="61"/>
      <c r="BX384" s="61"/>
      <c r="BY384" s="62" t="n">
        <f aca="false">Q384-T7EarlyD*24/24</f>
        <v>46286.6006944444</v>
      </c>
      <c r="BZ384" s="61" t="n">
        <f aca="false">IFERROR(IF(IF(TRIM(S384)="Link / file path",AND(LEN(TRIM(Z384))&gt;=5,SUMPRODUCT(--ISNUMBER(SEARCH({"http","www.","\\",":\",".pdf",".jpg",".jpeg",".png",".heic",".xls",".doc",".msg",".eml",".ppt",".txt",".zip"},Z384)))&gt;0),AND(ISERROR(FIND(" ",TRIM(Z384))),NOT(OR(LOWER(TRIM(Z384))=LOWER(Flights!$F$16),AND(LEFT(LOWER(TRIM(Z384)),2)="mh",(LEN(BN384)-LEN(SUBSTITUTE(BN384,"a","")))&lt;=2))),NOT(ISNUMBER(MATCH(LEFT(BN384,255),{"0000a","000a","00a","0000aa","000aa","00.00.0000","00/00/0000","00-00-0000","0000-00-00","00.00.00","00/00/00","00-00-00","0.00.0000","0/00/0000","0-00-0000"},0))),OR(AND((LEN(BN384)-LEN(SUBSTITUTE(BN384,"a","")))&gt;=1,(LEN(BN384)-LEN(SUBSTITUTE(BN384,"0","")))&gt;=2,SUMPRODUCT(--ISNUMBER(SEARCH({"a0","a-0","a_0","a/0","a.0","a#0","0a","0-a","0_a","0/a"},BN384)))&gt;0),AND((LEN(BN384)-LEN(SUBSTITUTE(BN384,"a","")))=0,(LEN(BN384)-LEN(SUBSTITUTE(BN384,"0","")))&gt;=5)))),1,0),0)</f>
        <v>0</v>
      </c>
    </row>
    <row r="385" customFormat="false" ht="39.75" hidden="false" customHeight="true" outlineLevel="0" collapsed="false">
      <c r="A385" s="57" t="s">
        <v>998</v>
      </c>
      <c r="B385" s="57" t="s">
        <v>261</v>
      </c>
      <c r="C385" s="57" t="str">
        <f aca="false">Flights!$F$16</f>
        <v>MH0139</v>
      </c>
      <c r="D385" s="58" t="n">
        <f aca="false">Flights!$D$16</f>
        <v>46307</v>
      </c>
      <c r="E385" s="57" t="str">
        <f aca="false">Flights!$G$16&amp;"-"&amp;Flights!$H$16</f>
        <v>KUL-ADL</v>
      </c>
      <c r="F385" s="57" t="str">
        <f aca="false">Flights!$K$16</f>
        <v>BC</v>
      </c>
      <c r="G385" s="57" t="s">
        <v>81</v>
      </c>
      <c r="H385" s="57" t="s">
        <v>378</v>
      </c>
      <c r="I385" s="57" t="s">
        <v>398</v>
      </c>
      <c r="J385" s="57" t="s">
        <v>402</v>
      </c>
      <c r="K385" s="67" t="s">
        <v>403</v>
      </c>
      <c r="L385" s="67" t="s">
        <v>382</v>
      </c>
      <c r="M385" s="67"/>
      <c r="N385" s="67" t="s">
        <v>383</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60"/>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open",IF(AND(NOT(OR(LEN(AZ385)&lt;15,ISNUMBER(MATCH(AZ385,L_Placeholder,0)))),BK385=0,NOT(OR(LEN(AU385)&lt;2,ISNUMBER(MATCH(AU385,L_Placeholder,0)))),NOT(OR(LEN(AX385)&lt;2,ISNUMBER(MATCH(AX385,L_Placeholder,0)))),TRIM(AE385)&lt;&gt;TRIM(T385)),"N/A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missing",IF(OR(OR(LEN(AU385)&lt;2,ISNUMBER(MATCH(AU385,L_Placeholder,0))),BR385&lt;3),"INVALID – PIC missing or not a named person (a role such as QA / CSM is not a name)",IF(OR(LEN(AV385)&lt;2,ISNUMBER(MATCH(AV385,L_Placeholder,0))),"INVALID – result / assessment missing",IF(OR(OR(LEN(AW385)&lt;3,ISNUMBER(MATCH(AW385,L_Placeholder,0))),SUMPRODUCT(--ISNUMBER(SEARCH(" "&amp;L_EvidencePhrase&amp;" ",BD385)))&gt;0,BI385=1),"INVALID – evidence missing, placeholder or not yet on file",IF(ISNA(MATCH(TRIM(S385),L_EvidenceType,0)),"INVALID – choose the evidence type from the list (column S)",IF(BL385=0,"INVALID – evidence ID must be the record's ID only (e.g. SF-2210, IMG_2231, 1045521), or a link / path for links",IF(OR(OR(LEN(AX385)&lt;2,ISNUMBER(MATCH(AX385,L_Placeholder,0))),BS385&lt;3),"INVALID – verifier missing or not a named person (a role such as QA / CSM is not a name)",IF(OR(AX385=AU385,AND(LEN(AU385)&gt;=4,ISNUMBER(SEARCH(AU385,AX385))),AND(LEN(AX385)&gt;=4,ISNUMBER(SEARCH(AX385,AU385)))),"INVALID – verifier must be a different, named person (not the PIC or a role)",IF(BH385=1,"INVALID – result not yet available (awaiting / TBC)",IF(BV385=1,"INVALID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future",IF(AND(ISNUMBER(BY385),AG385&lt;BY385),IF(H385="Physical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")))/(LEN(L_PendNeg)+1))+SUMPRODUCT((LEN(BC385)-LEN(SUBSTITUTE(BC385," "&amp;L_PendPrep&amp;" "," ")))/(LEN(L_PendPrep)+1)),1,0),1)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")))/(LEN(L_PendNeg)+1))+SUMPRODUCT((LEN(BE385)-LEN(SUBSTITUTE(BE385," "&amp;L_PendPrep&amp;" "," ")))/(LEN(L_PendPrep)+1)),1,0),1)</f>
        <v>0</v>
      </c>
      <c r="BK385" s="61" t="n">
        <f aca="false">IFERROR(IF(SUMPRODUCT((LEN(BF385)-LEN(SUBSTITUTE(BF385," "&amp;L_PendStrict&amp;" "," ")))/(LEN(L_PendStrict)+1))&gt;SUMPRODUCT((LEN(BF385)-LEN(SUBSTITUTE(BF385," "&amp;L_PendNeg&amp;" "," ")))/(LEN(L_PendNeg)+1)),1,0),1)</f>
        <v>0</v>
      </c>
      <c r="BL385" s="61" t="n">
        <f aca="false">IF(ISNA(MATCH(TRIM(S385),L_EvidenceType,0)),0,BZ385)</f>
        <v>0</v>
      </c>
      <c r="BM385" s="61" t="str">
        <f aca="false">SUBSTITUTE(SUBSTITUTE(SUBSTITUTE(SUBSTITUTE(SUBSTITUTE(SUBSTITUTE(SUBSTITUTE(SUBSTITUTE(SUBSTITUTE(LOWER(Z385&amp;""),"1","0"),"2","0"),"3","0"),"4","0"),"5","0"),"6","0"),"7","0"),"8","0"),"9","0")</f>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385,"jan",""),"feb",""),"mar",""),"apr",""),"may",""),"jun",""),"jul",""),"aug",""),"sep",""),"oct",""),"nov",""),"dec",""),"hrs",""),"hr",""),"lt",""),"utc",""),"am",""),"pm",""),"rev",""),"ver",""),"b","a"),"c","a"),"d","a"),"e","a"),"f","a"),"g","a"),"h","a"),"i","a"),"j","a"),"k","a"),"l","a"),"m","a"),"n","a"),"o","a"),"p","a"),"q","a"),"r","a"),"s","a"),"t","a"),"u","a"),"v","a"),"w","a"),"x","a"),"y","a"),"z","a")</f>
        <v/>
      </c>
      <c r="BO385" s="61" t="str">
        <f aca="false">SUBSTITUTE(SUBSTITUTE(SUBSTITUTE(SUBSTITUTE(SUBSTITUTE(SUBSTITUTE(SUBSTITUTE(SUBSTITUTE(SUBSTITUTE(LOWER(W385&amp;""),"1","0"),"2","0"),"3","0"),"4","0"),"5","0"),"6","0"),"7","0"),"8","0"),"9","0")</f>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c>
      <c r="BQ385" s="61" t="n">
        <f aca="false">IFERROR(IF(AND(ISERROR(SEARCH(" mh"," "&amp;LOWER(W385))),ISNA(MATCH(LEFT(TRIM(BP385),255),{"0000a","000a","00a","0000aa","000aa","00.00.0000","00/00/0000","00-00-0000","0000-00-00","00.00.00","00/00/00","00-00-00","0.00.0000","0/00/0000","0-00-0000"},0)),OR(SUMPRODUCT(--ISNUMBER(SEARCH({"a0","a-0","a_0","a/0","a.0","a#0","0a","0-a","0_a","0/a"},BP385)))&gt;0,ISNUMBER(SEARCH("000000",BP385)))),1,0),0)</f>
        <v>0</v>
      </c>
      <c r="BR3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385,"supervisor",""),"inspector",""),"controller",""),"executive",""),"catering",""),"manager",""),"officer",""),"caterer",""),"station",""),"captain",""),"verified",""),"verifier",""),"checked",""),"senior",""),"leader",""),"cabin",""),"staff",""),"crew",""),"team",""),"duty",""),"lead",""),"head",""),"chef",""),"pasb",""),"mcat",""),"magcs",""),"qaqc",""),"ccic",""),"cic",""),"csm",""),"ops",""),"pic",""),"self",""),"qa",""),"qc",""),"by",""),"sr",""))</f>
        <v>0</v>
      </c>
      <c r="BS3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385,"supervisor",""),"inspector",""),"controller",""),"executive",""),"catering",""),"manager",""),"officer",""),"caterer",""),"station",""),"captain",""),"verified",""),"verifier",""),"checked",""),"senior",""),"leader",""),"cabin",""),"staff",""),"crew",""),"team",""),"duty",""),"lead",""),"head",""),"chef",""),"pasb",""),"mcat",""),"magcs",""),"qaqc",""),"ccic",""),"cic",""),"csm",""),"ops",""),"pic",""),"self",""),"qa",""),"qc",""),"by",""),"sr",""))</f>
        <v>0</v>
      </c>
      <c r="BT385" s="61"/>
      <c r="BU385" s="61"/>
      <c r="BV385" s="61" t="n">
        <f aca="false">0</f>
        <v>0</v>
      </c>
      <c r="BW385" s="61"/>
      <c r="BX385" s="61"/>
      <c r="BY385" s="62" t="n">
        <f aca="false">Q385-T7EarlyD*24/24</f>
        <v>46286.6006944444</v>
      </c>
      <c r="BZ385" s="61" t="n">
        <f aca="false">IFERROR(IF(IF(TRIM(S385)="Link / file path",AND(LEN(TRIM(Z385))&gt;=5,SUMPRODUCT(--ISNUMBER(SEARCH({"http","www.","\\",":\",".pdf",".jpg",".jpeg",".png",".heic",".xls",".doc",".msg",".eml",".ppt",".txt",".zip"},Z385)))&gt;0),AND(ISERROR(FIND(" ",TRIM(Z385))),NOT(OR(LOWER(TRIM(Z385))=LOWER(Flights!$F$16),AND(LEFT(LOWER(TRIM(Z385)),2)="mh",(LEN(BN385)-LEN(SUBSTITUTE(BN385,"a","")))&lt;=2))),NOT(ISNUMBER(MATCH(LEFT(BN385,255),{"0000a","000a","00a","0000aa","000aa","00.00.0000","00/00/0000","00-00-0000","0000-00-00","00.00.00","00/00/00","00-00-00","0.00.0000","0/00/0000","0-00-0000"},0))),OR(AND((LEN(BN385)-LEN(SUBSTITUTE(BN385,"a","")))&gt;=1,(LEN(BN385)-LEN(SUBSTITUTE(BN385,"0","")))&gt;=2,SUMPRODUCT(--ISNUMBER(SEARCH({"a0","a-0","a_0","a/0","a.0","a#0","0a","0-a","0_a","0/a"},BN385)))&gt;0),AND((LEN(BN385)-LEN(SUBSTITUTE(BN385,"a","")))=0,(LEN(BN385)-LEN(SUBSTITUTE(BN385,"0","")))&gt;=5)))),1,0),0)</f>
        <v>0</v>
      </c>
    </row>
    <row r="386" customFormat="false" ht="39.75" hidden="false" customHeight="true" outlineLevel="0" collapsed="false">
      <c r="A386" s="57" t="s">
        <v>999</v>
      </c>
      <c r="B386" s="57" t="s">
        <v>261</v>
      </c>
      <c r="C386" s="57" t="str">
        <f aca="false">Flights!$F$16</f>
        <v>MH0139</v>
      </c>
      <c r="D386" s="58" t="n">
        <f aca="false">Flights!$D$16</f>
        <v>46307</v>
      </c>
      <c r="E386" s="57" t="str">
        <f aca="false">Flights!$G$16&amp;"-"&amp;Flights!$H$16</f>
        <v>KUL-ADL</v>
      </c>
      <c r="F386" s="57" t="str">
        <f aca="false">Flights!$K$16</f>
        <v>BC</v>
      </c>
      <c r="G386" s="57" t="s">
        <v>81</v>
      </c>
      <c r="H386" s="57" t="s">
        <v>378</v>
      </c>
      <c r="I386" s="57" t="s">
        <v>405</v>
      </c>
      <c r="J386" s="57" t="s">
        <v>406</v>
      </c>
      <c r="K386" s="67" t="s">
        <v>407</v>
      </c>
      <c r="L386" s="67" t="s">
        <v>382</v>
      </c>
      <c r="M386" s="67"/>
      <c r="N386" s="67" t="s">
        <v>383</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60"/>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open",IF(AND(NOT(OR(LEN(AZ386)&lt;15,ISNUMBER(MATCH(AZ386,L_Placeholder,0)))),BK386=0,NOT(OR(LEN(AU386)&lt;2,ISNUMBER(MATCH(AU386,L_Placeholder,0)))),NOT(OR(LEN(AX386)&lt;2,ISNUMBER(MATCH(AX386,L_Placeholder,0)))),TRIM(AE386)&lt;&gt;TRIM(T386)),"N/A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missing",IF(OR(OR(LEN(AU386)&lt;2,ISNUMBER(MATCH(AU386,L_Placeholder,0))),BR386&lt;3),"INVALID – PIC missing or not a named person (a role such as QA / CSM is not a name)",IF(OR(LEN(AV386)&lt;2,ISNUMBER(MATCH(AV386,L_Placeholder,0))),"INVALID – result / assessment missing",IF(OR(OR(LEN(AW386)&lt;3,ISNUMBER(MATCH(AW386,L_Placeholder,0))),SUMPRODUCT(--ISNUMBER(SEARCH(" "&amp;L_EvidencePhrase&amp;" ",BD386)))&gt;0,BI386=1),"INVALID – evidence missing, placeholder or not yet on file",IF(ISNA(MATCH(TRIM(S386),L_EvidenceType,0)),"INVALID – choose the evidence type from the list (column S)",IF(BL386=0,"INVALID – evidence ID must be the record's ID only (e.g. SF-2210, IMG_2231, 1045521), or a link / path for links",IF(OR(OR(LEN(AX386)&lt;2,ISNUMBER(MATCH(AX386,L_Placeholder,0))),BS386&lt;3),"INVALID – verifier missing or not a named person (a role such as QA / CSM is not a name)",IF(OR(AX386=AU386,AND(LEN(AU386)&gt;=4,ISNUMBER(SEARCH(AU386,AX386))),AND(LEN(AX386)&gt;=4,ISNUMBER(SEARCH(AX386,AU386)))),"INVALID – verifier must be a different, named person (not the PIC or a role)",IF(BH386=1,"INVALID – result not yet available (awaiting / TBC)",IF(BV386=1,"INVALID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future",IF(AND(ISNUMBER(BY386),AG386&lt;BY386),IF(H386="Physical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")))/(LEN(L_PendNeg)+1))+SUMPRODUCT((LEN(BC386)-LEN(SUBSTITUTE(BC386," "&amp;L_PendPrep&amp;" "," ")))/(LEN(L_PendPrep)+1)),1,0),1)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")))/(LEN(L_PendNeg)+1))+SUMPRODUCT((LEN(BE386)-LEN(SUBSTITUTE(BE386," "&amp;L_PendPrep&amp;" "," ")))/(LEN(L_PendPrep)+1)),1,0),1)</f>
        <v>0</v>
      </c>
      <c r="BK386" s="61" t="n">
        <f aca="false">IFERROR(IF(SUMPRODUCT((LEN(BF386)-LEN(SUBSTITUTE(BF386," "&amp;L_PendStrict&amp;" "," ")))/(LEN(L_PendStrict)+1))&gt;SUMPRODUCT((LEN(BF386)-LEN(SUBSTITUTE(BF386," "&amp;L_PendNeg&amp;" "," ")))/(LEN(L_PendNeg)+1)),1,0),1)</f>
        <v>0</v>
      </c>
      <c r="BL386" s="61" t="n">
        <f aca="false">IF(ISNA(MATCH(TRIM(S386),L_EvidenceType,0)),0,BZ386)</f>
        <v>0</v>
      </c>
      <c r="BM386" s="61" t="str">
        <f aca="false">SUBSTITUTE(SUBSTITUTE(SUBSTITUTE(SUBSTITUTE(SUBSTITUTE(SUBSTITUTE(SUBSTITUTE(SUBSTITUTE(SUBSTITUTE(LOWER(Z386&amp;""),"1","0"),"2","0"),"3","0"),"4","0"),"5","0"),"6","0"),"7","0"),"8","0"),"9","0")</f>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386,"jan",""),"feb",""),"mar",""),"apr",""),"may",""),"jun",""),"jul",""),"aug",""),"sep",""),"oct",""),"nov",""),"dec",""),"hrs",""),"hr",""),"lt",""),"utc",""),"am",""),"pm",""),"rev",""),"ver",""),"b","a"),"c","a"),"d","a"),"e","a"),"f","a"),"g","a"),"h","a"),"i","a"),"j","a"),"k","a"),"l","a"),"m","a"),"n","a"),"o","a"),"p","a"),"q","a"),"r","a"),"s","a"),"t","a"),"u","a"),"v","a"),"w","a"),"x","a"),"y","a"),"z","a")</f>
        <v/>
      </c>
      <c r="BO386" s="61" t="str">
        <f aca="false">SUBSTITUTE(SUBSTITUTE(SUBSTITUTE(SUBSTITUTE(SUBSTITUTE(SUBSTITUTE(SUBSTITUTE(SUBSTITUTE(SUBSTITUTE(LOWER(W386&amp;""),"1","0"),"2","0"),"3","0"),"4","0"),"5","0"),"6","0"),"7","0"),"8","0"),"9","0")</f>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c>
      <c r="BQ386" s="61" t="n">
        <f aca="false">IFERROR(IF(AND(ISERROR(SEARCH(" mh"," "&amp;LOWER(W386))),ISNA(MATCH(LEFT(TRIM(BP386),255),{"0000a","000a","00a","0000aa","000aa","00.00.0000","00/00/0000","00-00-0000","0000-00-00","00.00.00","00/00/00","00-00-00","0.00.0000","0/00/0000","0-00-0000"},0)),OR(SUMPRODUCT(--ISNUMBER(SEARCH({"a0","a-0","a_0","a/0","a.0","a#0","0a","0-a","0_a","0/a"},BP386)))&gt;0,ISNUMBER(SEARCH("000000",BP386)))),1,0),0)</f>
        <v>0</v>
      </c>
      <c r="BR3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386,"supervisor",""),"inspector",""),"controller",""),"executive",""),"catering",""),"manager",""),"officer",""),"caterer",""),"station",""),"captain",""),"verified",""),"verifier",""),"checked",""),"senior",""),"leader",""),"cabin",""),"staff",""),"crew",""),"team",""),"duty",""),"lead",""),"head",""),"chef",""),"pasb",""),"mcat",""),"magcs",""),"qaqc",""),"ccic",""),"cic",""),"csm",""),"ops",""),"pic",""),"self",""),"qa",""),"qc",""),"by",""),"sr",""))</f>
        <v>0</v>
      </c>
      <c r="BS3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386,"supervisor",""),"inspector",""),"controller",""),"executive",""),"catering",""),"manager",""),"officer",""),"caterer",""),"station",""),"captain",""),"verified",""),"verifier",""),"checked",""),"senior",""),"leader",""),"cabin",""),"staff",""),"crew",""),"team",""),"duty",""),"lead",""),"head",""),"chef",""),"pasb",""),"mcat",""),"magcs",""),"qaqc",""),"ccic",""),"cic",""),"csm",""),"ops",""),"pic",""),"self",""),"qa",""),"qc",""),"by",""),"sr",""))</f>
        <v>0</v>
      </c>
      <c r="BT386" s="61"/>
      <c r="BU386" s="61"/>
      <c r="BV386" s="61" t="n">
        <f aca="false">0</f>
        <v>0</v>
      </c>
      <c r="BW386" s="61"/>
      <c r="BX386" s="61"/>
      <c r="BY386" s="62" t="n">
        <f aca="false">Q386-T7EarlyD*24/24</f>
        <v>46286.6006944444</v>
      </c>
      <c r="BZ386" s="61" t="n">
        <f aca="false">IFERROR(IF(IF(TRIM(S386)="Link / file path",AND(LEN(TRIM(Z386))&gt;=5,SUMPRODUCT(--ISNUMBER(SEARCH({"http","www.","\\",":\",".pdf",".jpg",".jpeg",".png",".heic",".xls",".doc",".msg",".eml",".ppt",".txt",".zip"},Z386)))&gt;0),AND(ISERROR(FIND(" ",TRIM(Z386))),NOT(OR(LOWER(TRIM(Z386))=LOWER(Flights!$F$16),AND(LEFT(LOWER(TRIM(Z386)),2)="mh",(LEN(BN386)-LEN(SUBSTITUTE(BN386,"a","")))&lt;=2))),NOT(ISNUMBER(MATCH(LEFT(BN386,255),{"0000a","000a","00a","0000aa","000aa","00.00.0000","00/00/0000","00-00-0000","0000-00-00","00.00.00","00/00/00","00-00-00","0.00.0000","0/00/0000","0-00-0000"},0))),OR(AND((LEN(BN386)-LEN(SUBSTITUTE(BN386,"a","")))&gt;=1,(LEN(BN386)-LEN(SUBSTITUTE(BN386,"0","")))&gt;=2,SUMPRODUCT(--ISNUMBER(SEARCH({"a0","a-0","a_0","a/0","a.0","a#0","0a","0-a","0_a","0/a"},BN386)))&gt;0),AND((LEN(BN386)-LEN(SUBSTITUTE(BN386,"a","")))=0,(LEN(BN386)-LEN(SUBSTITUTE(BN386,"0","")))&gt;=5)))),1,0),0)</f>
        <v>0</v>
      </c>
    </row>
    <row r="387" customFormat="false" ht="39.75" hidden="false" customHeight="true" outlineLevel="0" collapsed="false">
      <c r="A387" s="57" t="s">
        <v>1000</v>
      </c>
      <c r="B387" s="57" t="s">
        <v>261</v>
      </c>
      <c r="C387" s="57" t="str">
        <f aca="false">Flights!$F$16</f>
        <v>MH0139</v>
      </c>
      <c r="D387" s="58" t="n">
        <f aca="false">Flights!$D$16</f>
        <v>46307</v>
      </c>
      <c r="E387" s="57" t="str">
        <f aca="false">Flights!$G$16&amp;"-"&amp;Flights!$H$16</f>
        <v>KUL-ADL</v>
      </c>
      <c r="F387" s="57" t="str">
        <f aca="false">Flights!$K$16</f>
        <v>BC</v>
      </c>
      <c r="G387" s="57" t="s">
        <v>81</v>
      </c>
      <c r="H387" s="57" t="s">
        <v>378</v>
      </c>
      <c r="I387" s="57" t="s">
        <v>405</v>
      </c>
      <c r="J387" s="57" t="s">
        <v>409</v>
      </c>
      <c r="K387" s="67" t="s">
        <v>407</v>
      </c>
      <c r="L387" s="67" t="s">
        <v>382</v>
      </c>
      <c r="M387" s="67"/>
      <c r="N387" s="67" t="s">
        <v>383</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60"/>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open",IF(AND(NOT(OR(LEN(AZ387)&lt;15,ISNUMBER(MATCH(AZ387,L_Placeholder,0)))),BK387=0,NOT(OR(LEN(AU387)&lt;2,ISNUMBER(MATCH(AU387,L_Placeholder,0)))),NOT(OR(LEN(AX387)&lt;2,ISNUMBER(MATCH(AX387,L_Placeholder,0)))),TRIM(AE387)&lt;&gt;TRIM(T387)),"N/A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missing",IF(OR(OR(LEN(AU387)&lt;2,ISNUMBER(MATCH(AU387,L_Placeholder,0))),BR387&lt;3),"INVALID – PIC missing or not a named person (a role such as QA / CSM is not a name)",IF(OR(LEN(AV387)&lt;2,ISNUMBER(MATCH(AV387,L_Placeholder,0))),"INVALID – result / assessment missing",IF(OR(OR(LEN(AW387)&lt;3,ISNUMBER(MATCH(AW387,L_Placeholder,0))),SUMPRODUCT(--ISNUMBER(SEARCH(" "&amp;L_EvidencePhrase&amp;" ",BD387)))&gt;0,BI387=1),"INVALID – evidence missing, placeholder or not yet on file",IF(ISNA(MATCH(TRIM(S387),L_EvidenceType,0)),"INVALID – choose the evidence type from the list (column S)",IF(BL387=0,"INVALID – evidence ID must be the record's ID only (e.g. SF-2210, IMG_2231, 1045521), or a link / path for links",IF(OR(OR(LEN(AX387)&lt;2,ISNUMBER(MATCH(AX387,L_Placeholder,0))),BS387&lt;3),"INVALID – verifier missing or not a named person (a role such as QA / CSM is not a name)",IF(OR(AX387=AU387,AND(LEN(AU387)&gt;=4,ISNUMBER(SEARCH(AU387,AX387))),AND(LEN(AX387)&gt;=4,ISNUMBER(SEARCH(AX387,AU387)))),"INVALID – verifier must be a different, named person (not the PIC or a role)",IF(BH387=1,"INVALID – result not yet available (awaiting / TBC)",IF(BV387=1,"INVALID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future",IF(AND(ISNUMBER(BY387),AG387&lt;BY387),IF(H387="Physical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")))/(LEN(L_PendNeg)+1))+SUMPRODUCT((LEN(BC387)-LEN(SUBSTITUTE(BC387," "&amp;L_PendPrep&amp;" "," ")))/(LEN(L_PendPrep)+1)),1,0),1)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")))/(LEN(L_PendNeg)+1))+SUMPRODUCT((LEN(BE387)-LEN(SUBSTITUTE(BE387," "&amp;L_PendPrep&amp;" "," ")))/(LEN(L_PendPrep)+1)),1,0),1)</f>
        <v>0</v>
      </c>
      <c r="BK387" s="61" t="n">
        <f aca="false">IFERROR(IF(SUMPRODUCT((LEN(BF387)-LEN(SUBSTITUTE(BF387," "&amp;L_PendStrict&amp;" "," ")))/(LEN(L_PendStrict)+1))&gt;SUMPRODUCT((LEN(BF387)-LEN(SUBSTITUTE(BF387," "&amp;L_PendNeg&amp;" "," ")))/(LEN(L_PendNeg)+1)),1,0),1)</f>
        <v>0</v>
      </c>
      <c r="BL387" s="61" t="n">
        <f aca="false">IF(ISNA(MATCH(TRIM(S387),L_EvidenceType,0)),0,BZ387)</f>
        <v>0</v>
      </c>
      <c r="BM387" s="61" t="str">
        <f aca="false">SUBSTITUTE(SUBSTITUTE(SUBSTITUTE(SUBSTITUTE(SUBSTITUTE(SUBSTITUTE(SUBSTITUTE(SUBSTITUTE(SUBSTITUTE(LOWER(Z387&amp;""),"1","0"),"2","0"),"3","0"),"4","0"),"5","0"),"6","0"),"7","0"),"8","0"),"9","0")</f>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387,"jan",""),"feb",""),"mar",""),"apr",""),"may",""),"jun",""),"jul",""),"aug",""),"sep",""),"oct",""),"nov",""),"dec",""),"hrs",""),"hr",""),"lt",""),"utc",""),"am",""),"pm",""),"rev",""),"ver",""),"b","a"),"c","a"),"d","a"),"e","a"),"f","a"),"g","a"),"h","a"),"i","a"),"j","a"),"k","a"),"l","a"),"m","a"),"n","a"),"o","a"),"p","a"),"q","a"),"r","a"),"s","a"),"t","a"),"u","a"),"v","a"),"w","a"),"x","a"),"y","a"),"z","a")</f>
        <v/>
      </c>
      <c r="BO387" s="61" t="str">
        <f aca="false">SUBSTITUTE(SUBSTITUTE(SUBSTITUTE(SUBSTITUTE(SUBSTITUTE(SUBSTITUTE(SUBSTITUTE(SUBSTITUTE(SUBSTITUTE(LOWER(W387&amp;""),"1","0"),"2","0"),"3","0"),"4","0"),"5","0"),"6","0"),"7","0"),"8","0"),"9","0")</f>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c>
      <c r="BQ387" s="61" t="n">
        <f aca="false">IFERROR(IF(AND(ISERROR(SEARCH(" mh"," "&amp;LOWER(W387))),ISNA(MATCH(LEFT(TRIM(BP387),255),{"0000a","000a","00a","0000aa","000aa","00.00.0000","00/00/0000","00-00-0000","0000-00-00","00.00.00","00/00/00","00-00-00","0.00.0000","0/00/0000","0-00-0000"},0)),OR(SUMPRODUCT(--ISNUMBER(SEARCH({"a0","a-0","a_0","a/0","a.0","a#0","0a","0-a","0_a","0/a"},BP387)))&gt;0,ISNUMBER(SEARCH("000000",BP387)))),1,0),0)</f>
        <v>0</v>
      </c>
      <c r="BR3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387,"supervisor",""),"inspector",""),"controller",""),"executive",""),"catering",""),"manager",""),"officer",""),"caterer",""),"station",""),"captain",""),"verified",""),"verifier",""),"checked",""),"senior",""),"leader",""),"cabin",""),"staff",""),"crew",""),"team",""),"duty",""),"lead",""),"head",""),"chef",""),"pasb",""),"mcat",""),"magcs",""),"qaqc",""),"ccic",""),"cic",""),"csm",""),"ops",""),"pic",""),"self",""),"qa",""),"qc",""),"by",""),"sr",""))</f>
        <v>0</v>
      </c>
      <c r="BS3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387,"supervisor",""),"inspector",""),"controller",""),"executive",""),"catering",""),"manager",""),"officer",""),"caterer",""),"station",""),"captain",""),"verified",""),"verifier",""),"checked",""),"senior",""),"leader",""),"cabin",""),"staff",""),"crew",""),"team",""),"duty",""),"lead",""),"head",""),"chef",""),"pasb",""),"mcat",""),"magcs",""),"qaqc",""),"ccic",""),"cic",""),"csm",""),"ops",""),"pic",""),"self",""),"qa",""),"qc",""),"by",""),"sr",""))</f>
        <v>0</v>
      </c>
      <c r="BT387" s="61"/>
      <c r="BU387" s="61"/>
      <c r="BV387" s="61" t="n">
        <f aca="false">0</f>
        <v>0</v>
      </c>
      <c r="BW387" s="61"/>
      <c r="BX387" s="61"/>
      <c r="BY387" s="62" t="n">
        <f aca="false">Q387-T7EarlyD*24/24</f>
        <v>46286.6006944444</v>
      </c>
      <c r="BZ387" s="61" t="n">
        <f aca="false">IFERROR(IF(IF(TRIM(S387)="Link / file path",AND(LEN(TRIM(Z387))&gt;=5,SUMPRODUCT(--ISNUMBER(SEARCH({"http","www.","\\",":\",".pdf",".jpg",".jpeg",".png",".heic",".xls",".doc",".msg",".eml",".ppt",".txt",".zip"},Z387)))&gt;0),AND(ISERROR(FIND(" ",TRIM(Z387))),NOT(OR(LOWER(TRIM(Z387))=LOWER(Flights!$F$16),AND(LEFT(LOWER(TRIM(Z387)),2)="mh",(LEN(BN387)-LEN(SUBSTITUTE(BN387,"a","")))&lt;=2))),NOT(ISNUMBER(MATCH(LEFT(BN387,255),{"0000a","000a","00a","0000aa","000aa","00.00.0000","00/00/0000","00-00-0000","0000-00-00","00.00.00","00/00/00","00-00-00","0.00.0000","0/00/0000","0-00-0000"},0))),OR(AND((LEN(BN387)-LEN(SUBSTITUTE(BN387,"a","")))&gt;=1,(LEN(BN387)-LEN(SUBSTITUTE(BN387,"0","")))&gt;=2,SUMPRODUCT(--ISNUMBER(SEARCH({"a0","a-0","a_0","a/0","a.0","a#0","0a","0-a","0_a","0/a"},BN387)))&gt;0),AND((LEN(BN387)-LEN(SUBSTITUTE(BN387,"a","")))=0,(LEN(BN387)-LEN(SUBSTITUTE(BN387,"0","")))&gt;=5)))),1,0),0)</f>
        <v>0</v>
      </c>
    </row>
    <row r="388" customFormat="false" ht="39.75" hidden="false" customHeight="true" outlineLevel="0" collapsed="false">
      <c r="A388" s="57" t="s">
        <v>1001</v>
      </c>
      <c r="B388" s="57" t="s">
        <v>261</v>
      </c>
      <c r="C388" s="57" t="str">
        <f aca="false">Flights!$F$16</f>
        <v>MH0139</v>
      </c>
      <c r="D388" s="58" t="n">
        <f aca="false">Flights!$D$16</f>
        <v>46307</v>
      </c>
      <c r="E388" s="57" t="str">
        <f aca="false">Flights!$G$16&amp;"-"&amp;Flights!$H$16</f>
        <v>KUL-ADL</v>
      </c>
      <c r="F388" s="57" t="str">
        <f aca="false">Flights!$K$16</f>
        <v>BC</v>
      </c>
      <c r="G388" s="57" t="s">
        <v>81</v>
      </c>
      <c r="H388" s="57" t="s">
        <v>378</v>
      </c>
      <c r="I388" s="57" t="s">
        <v>411</v>
      </c>
      <c r="J388" s="57" t="s">
        <v>412</v>
      </c>
      <c r="K388" s="67" t="s">
        <v>1002</v>
      </c>
      <c r="L388" s="67" t="s">
        <v>1003</v>
      </c>
      <c r="M388" s="67"/>
      <c r="N388" s="67" t="s">
        <v>383</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60"/>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open",IF(AND(NOT(OR(LEN(AZ388)&lt;15,ISNUMBER(MATCH(AZ388,L_Placeholder,0)))),BK388=0,NOT(OR(LEN(AU388)&lt;2,ISNUMBER(MATCH(AU388,L_Placeholder,0)))),NOT(OR(LEN(AX388)&lt;2,ISNUMBER(MATCH(AX388,L_Placeholder,0)))),TRIM(AE388)&lt;&gt;TRIM(T388)),"N/A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missing",IF(OR(OR(LEN(AU388)&lt;2,ISNUMBER(MATCH(AU388,L_Placeholder,0))),BR388&lt;3),"INVALID – PIC missing or not a named person (a role such as QA / CSM is not a name)",IF(OR(LEN(AV388)&lt;2,ISNUMBER(MATCH(AV388,L_Placeholder,0))),"INVALID – result / assessment missing",IF(OR(OR(LEN(AW388)&lt;3,ISNUMBER(MATCH(AW388,L_Placeholder,0))),SUMPRODUCT(--ISNUMBER(SEARCH(" "&amp;L_EvidencePhrase&amp;" ",BD388)))&gt;0,BI388=1),"INVALID – evidence missing, placeholder or not yet on file",IF(ISNA(MATCH(TRIM(S388),L_EvidenceType,0)),"INVALID – choose the evidence type from the list (column S)",IF(BL388=0,"INVALID – evidence ID must be the record's ID only (e.g. SF-2210, IMG_2231, 1045521), or a link / path for links",IF(OR(OR(LEN(AX388)&lt;2,ISNUMBER(MATCH(AX388,L_Placeholder,0))),BS388&lt;3),"INVALID – verifier missing or not a named person (a role such as QA / CSM is not a name)",IF(OR(AX388=AU388,AND(LEN(AU388)&gt;=4,ISNUMBER(SEARCH(AU388,AX388))),AND(LEN(AX388)&gt;=4,ISNUMBER(SEARCH(AX388,AU388)))),"INVALID – verifier must be a different, named person (not the PIC or a role)",IF(BH388=1,"INVALID – result not yet available (awaiting / TBC)",IF(BV388=1,"INVALID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future",IF(AND(ISNUMBER(BY388),AG388&lt;BY388),IF(H388="Physical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")))/(LEN(L_PendNeg)+1))+SUMPRODUCT((LEN(BC388)-LEN(SUBSTITUTE(BC388," "&amp;L_PendPrep&amp;" "," ")))/(LEN(L_PendPrep)+1)),1,0),1)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")))/(LEN(L_PendNeg)+1))+SUMPRODUCT((LEN(BE388)-LEN(SUBSTITUTE(BE388," "&amp;L_PendPrep&amp;" "," ")))/(LEN(L_PendPrep)+1)),1,0),1)</f>
        <v>0</v>
      </c>
      <c r="BK388" s="61" t="n">
        <f aca="false">IFERROR(IF(SUMPRODUCT((LEN(BF388)-LEN(SUBSTITUTE(BF388," "&amp;L_PendStrict&amp;" "," ")))/(LEN(L_PendStrict)+1))&gt;SUMPRODUCT((LEN(BF388)-LEN(SUBSTITUTE(BF388," "&amp;L_PendNeg&amp;" "," ")))/(LEN(L_PendNeg)+1)),1,0),1)</f>
        <v>0</v>
      </c>
      <c r="BL388" s="61" t="n">
        <f aca="false">IF(ISNA(MATCH(TRIM(S388),L_EvidenceType,0)),0,BZ388)</f>
        <v>0</v>
      </c>
      <c r="BM388" s="61" t="str">
        <f aca="false">SUBSTITUTE(SUBSTITUTE(SUBSTITUTE(SUBSTITUTE(SUBSTITUTE(SUBSTITUTE(SUBSTITUTE(SUBSTITUTE(SUBSTITUTE(LOWER(Z388&amp;""),"1","0"),"2","0"),"3","0"),"4","0"),"5","0"),"6","0"),"7","0"),"8","0"),"9","0")</f>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388,"jan",""),"feb",""),"mar",""),"apr",""),"may",""),"jun",""),"jul",""),"aug",""),"sep",""),"oct",""),"nov",""),"dec",""),"hrs",""),"hr",""),"lt",""),"utc",""),"am",""),"pm",""),"rev",""),"ver",""),"b","a"),"c","a"),"d","a"),"e","a"),"f","a"),"g","a"),"h","a"),"i","a"),"j","a"),"k","a"),"l","a"),"m","a"),"n","a"),"o","a"),"p","a"),"q","a"),"r","a"),"s","a"),"t","a"),"u","a"),"v","a"),"w","a"),"x","a"),"y","a"),"z","a")</f>
        <v/>
      </c>
      <c r="BO388" s="61" t="str">
        <f aca="false">SUBSTITUTE(SUBSTITUTE(SUBSTITUTE(SUBSTITUTE(SUBSTITUTE(SUBSTITUTE(SUBSTITUTE(SUBSTITUTE(SUBSTITUTE(LOWER(W388&amp;""),"1","0"),"2","0"),"3","0"),"4","0"),"5","0"),"6","0"),"7","0"),"8","0"),"9","0")</f>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c>
      <c r="BQ388" s="61" t="n">
        <f aca="false">IFERROR(IF(AND(ISERROR(SEARCH(" mh"," "&amp;LOWER(W388))),ISNA(MATCH(LEFT(TRIM(BP388),255),{"0000a","000a","00a","0000aa","000aa","00.00.0000","00/00/0000","00-00-0000","0000-00-00","00.00.00","00/00/00","00-00-00","0.00.0000","0/00/0000","0-00-0000"},0)),OR(SUMPRODUCT(--ISNUMBER(SEARCH({"a0","a-0","a_0","a/0","a.0","a#0","0a","0-a","0_a","0/a"},BP388)))&gt;0,ISNUMBER(SEARCH("000000",BP388)))),1,0),0)</f>
        <v>0</v>
      </c>
      <c r="BR3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388,"supervisor",""),"inspector",""),"controller",""),"executive",""),"catering",""),"manager",""),"officer",""),"caterer",""),"station",""),"captain",""),"verified",""),"verifier",""),"checked",""),"senior",""),"leader",""),"cabin",""),"staff",""),"crew",""),"team",""),"duty",""),"lead",""),"head",""),"chef",""),"pasb",""),"mcat",""),"magcs",""),"qaqc",""),"ccic",""),"cic",""),"csm",""),"ops",""),"pic",""),"self",""),"qa",""),"qc",""),"by",""),"sr",""))</f>
        <v>0</v>
      </c>
      <c r="BS3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388,"supervisor",""),"inspector",""),"controller",""),"executive",""),"catering",""),"manager",""),"officer",""),"caterer",""),"station",""),"captain",""),"verified",""),"verifier",""),"checked",""),"senior",""),"leader",""),"cabin",""),"staff",""),"crew",""),"team",""),"duty",""),"lead",""),"head",""),"chef",""),"pasb",""),"mcat",""),"magcs",""),"qaqc",""),"ccic",""),"cic",""),"csm",""),"ops",""),"pic",""),"self",""),"qa",""),"qc",""),"by",""),"sr",""))</f>
        <v>0</v>
      </c>
      <c r="BT388" s="61"/>
      <c r="BU388" s="61"/>
      <c r="BV388" s="61" t="n">
        <f aca="false">0</f>
        <v>0</v>
      </c>
      <c r="BW388" s="61"/>
      <c r="BX388" s="61"/>
      <c r="BY388" s="62" t="n">
        <f aca="false">Q388-T7EarlyD*24/24</f>
        <v>46286.6006944444</v>
      </c>
      <c r="BZ388" s="61" t="n">
        <f aca="false">IFERROR(IF(IF(TRIM(S388)="Link / file path",AND(LEN(TRIM(Z388))&gt;=5,SUMPRODUCT(--ISNUMBER(SEARCH({"http","www.","\\",":\",".pdf",".jpg",".jpeg",".png",".heic",".xls",".doc",".msg",".eml",".ppt",".txt",".zip"},Z388)))&gt;0),AND(ISERROR(FIND(" ",TRIM(Z388))),NOT(OR(LOWER(TRIM(Z388))=LOWER(Flights!$F$16),AND(LEFT(LOWER(TRIM(Z388)),2)="mh",(LEN(BN388)-LEN(SUBSTITUTE(BN388,"a","")))&lt;=2))),NOT(ISNUMBER(MATCH(LEFT(BN388,255),{"0000a","000a","00a","0000aa","000aa","00.00.0000","00/00/0000","00-00-0000","0000-00-00","00.00.00","00/00/00","00-00-00","0.00.0000","0/00/0000","0-00-0000"},0))),OR(AND((LEN(BN388)-LEN(SUBSTITUTE(BN388,"a","")))&gt;=1,(LEN(BN388)-LEN(SUBSTITUTE(BN388,"0","")))&gt;=2,SUMPRODUCT(--ISNUMBER(SEARCH({"a0","a-0","a_0","a/0","a.0","a#0","0a","0-a","0_a","0/a"},BN388)))&gt;0),AND((LEN(BN388)-LEN(SUBSTITUTE(BN388,"a","")))=0,(LEN(BN388)-LEN(SUBSTITUTE(BN388,"0","")))&gt;=5)))),1,0),0)</f>
        <v>0</v>
      </c>
    </row>
    <row r="389" customFormat="false" ht="39.75" hidden="false" customHeight="true" outlineLevel="0" collapsed="false">
      <c r="A389" s="57" t="s">
        <v>1004</v>
      </c>
      <c r="B389" s="57" t="s">
        <v>261</v>
      </c>
      <c r="C389" s="57" t="str">
        <f aca="false">Flights!$F$16</f>
        <v>MH0139</v>
      </c>
      <c r="D389" s="58" t="n">
        <f aca="false">Flights!$D$16</f>
        <v>46307</v>
      </c>
      <c r="E389" s="57" t="str">
        <f aca="false">Flights!$G$16&amp;"-"&amp;Flights!$H$16</f>
        <v>KUL-ADL</v>
      </c>
      <c r="F389" s="57" t="str">
        <f aca="false">Flights!$K$16</f>
        <v>BC</v>
      </c>
      <c r="G389" s="57" t="s">
        <v>83</v>
      </c>
      <c r="H389" s="57" t="s">
        <v>378</v>
      </c>
      <c r="I389" s="57" t="s">
        <v>379</v>
      </c>
      <c r="J389" s="57" t="s">
        <v>416</v>
      </c>
      <c r="K389" s="67" t="s">
        <v>417</v>
      </c>
      <c r="L389" s="67" t="s">
        <v>418</v>
      </c>
      <c r="M389" s="67"/>
      <c r="N389" s="67" t="s">
        <v>383</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60"/>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open",IF(AND(NOT(OR(LEN(AZ389)&lt;15,ISNUMBER(MATCH(AZ389,L_Placeholder,0)))),BK389=0,NOT(OR(LEN(AU389)&lt;2,ISNUMBER(MATCH(AU389,L_Placeholder,0)))),NOT(OR(LEN(AX389)&lt;2,ISNUMBER(MATCH(AX389,L_Placeholder,0)))),TRIM(AE389)&lt;&gt;TRIM(T389)),"N/A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missing",IF(OR(OR(LEN(AU389)&lt;2,ISNUMBER(MATCH(AU389,L_Placeholder,0))),BR389&lt;3),"INVALID – PIC missing or not a named person (a role such as QA / CSM is not a name)",IF(OR(LEN(AV389)&lt;2,ISNUMBER(MATCH(AV389,L_Placeholder,0))),"INVALID – result / assessment missing",IF(OR(OR(LEN(AW389)&lt;3,ISNUMBER(MATCH(AW389,L_Placeholder,0))),SUMPRODUCT(--ISNUMBER(SEARCH(" "&amp;L_EvidencePhrase&amp;" ",BD389)))&gt;0,BI389=1),"INVALID – evidence missing, placeholder or not yet on file",IF(ISNA(MATCH(TRIM(S389),L_EvidenceType,0)),"INVALID – choose the evidence type from the list (column S)",IF(BL389=0,"INVALID – evidence ID must be the record's ID only (e.g. SF-2210, IMG_2231, 1045521), or a link / path for links",IF(OR(OR(LEN(AX389)&lt;2,ISNUMBER(MATCH(AX389,L_Placeholder,0))),BS389&lt;3),"INVALID – verifier missing or not a named person (a role such as QA / CSM is not a name)",IF(OR(AX389=AU389,AND(LEN(AU389)&gt;=4,ISNUMBER(SEARCH(AU389,AX389))),AND(LEN(AX389)&gt;=4,ISNUMBER(SEARCH(AX389,AU389)))),"INVALID – verifier must be a different, named person (not the PIC or a role)",IF(BH389=1,"INVALID – result not yet available (awaiting / TBC)",IF(BV389=1,"INVALID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future",IF(AND(ISNUMBER(BY389),AG389&lt;BY389),IF(H389="Physical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")))/(LEN(L_PendNeg)+1))+SUMPRODUCT((LEN(BC389)-LEN(SUBSTITUTE(BC389," "&amp;L_PendPrep&amp;" "," ")))/(LEN(L_PendPrep)+1)),1,0),1)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")))/(LEN(L_PendNeg)+1))+SUMPRODUCT((LEN(BE389)-LEN(SUBSTITUTE(BE389," "&amp;L_PendPrep&amp;" "," ")))/(LEN(L_PendPrep)+1)),1,0),1)</f>
        <v>0</v>
      </c>
      <c r="BK389" s="61" t="n">
        <f aca="false">IFERROR(IF(SUMPRODUCT((LEN(BF389)-LEN(SUBSTITUTE(BF389," "&amp;L_PendStrict&amp;" "," ")))/(LEN(L_PendStrict)+1))&gt;SUMPRODUCT((LEN(BF389)-LEN(SUBSTITUTE(BF389," "&amp;L_PendNeg&amp;" "," ")))/(LEN(L_PendNeg)+1)),1,0),1)</f>
        <v>0</v>
      </c>
      <c r="BL389" s="61" t="n">
        <f aca="false">IF(ISNA(MATCH(TRIM(S389),L_EvidenceType,0)),0,BZ389)</f>
        <v>0</v>
      </c>
      <c r="BM389" s="61" t="str">
        <f aca="false">SUBSTITUTE(SUBSTITUTE(SUBSTITUTE(SUBSTITUTE(SUBSTITUTE(SUBSTITUTE(SUBSTITUTE(SUBSTITUTE(SUBSTITUTE(LOWER(Z389&amp;""),"1","0"),"2","0"),"3","0"),"4","0"),"5","0"),"6","0"),"7","0"),"8","0"),"9","0")</f>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389,"jan",""),"feb",""),"mar",""),"apr",""),"may",""),"jun",""),"jul",""),"aug",""),"sep",""),"oct",""),"nov",""),"dec",""),"hrs",""),"hr",""),"lt",""),"utc",""),"am",""),"pm",""),"rev",""),"ver",""),"b","a"),"c","a"),"d","a"),"e","a"),"f","a"),"g","a"),"h","a"),"i","a"),"j","a"),"k","a"),"l","a"),"m","a"),"n","a"),"o","a"),"p","a"),"q","a"),"r","a"),"s","a"),"t","a"),"u","a"),"v","a"),"w","a"),"x","a"),"y","a"),"z","a")</f>
        <v/>
      </c>
      <c r="BO389" s="61" t="str">
        <f aca="false">SUBSTITUTE(SUBSTITUTE(SUBSTITUTE(SUBSTITUTE(SUBSTITUTE(SUBSTITUTE(SUBSTITUTE(SUBSTITUTE(SUBSTITUTE(LOWER(W389&amp;""),"1","0"),"2","0"),"3","0"),"4","0"),"5","0"),"6","0"),"7","0"),"8","0"),"9","0")</f>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c>
      <c r="BQ389" s="61" t="n">
        <f aca="false">IFERROR(IF(AND(ISERROR(SEARCH(" mh"," "&amp;LOWER(W389))),ISNA(MATCH(LEFT(TRIM(BP389),255),{"0000a","000a","00a","0000aa","000aa","00.00.0000","00/00/0000","00-00-0000","0000-00-00","00.00.00","00/00/00","00-00-00","0.00.0000","0/00/0000","0-00-0000"},0)),OR(SUMPRODUCT(--ISNUMBER(SEARCH({"a0","a-0","a_0","a/0","a.0","a#0","0a","0-a","0_a","0/a"},BP389)))&gt;0,ISNUMBER(SEARCH("000000",BP389)))),1,0),0)</f>
        <v>0</v>
      </c>
      <c r="BR3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389,"supervisor",""),"inspector",""),"controller",""),"executive",""),"catering",""),"manager",""),"officer",""),"caterer",""),"station",""),"captain",""),"verified",""),"verifier",""),"checked",""),"senior",""),"leader",""),"cabin",""),"staff",""),"crew",""),"team",""),"duty",""),"lead",""),"head",""),"chef",""),"pasb",""),"mcat",""),"magcs",""),"qaqc",""),"ccic",""),"cic",""),"csm",""),"ops",""),"pic",""),"self",""),"qa",""),"qc",""),"by",""),"sr",""))</f>
        <v>0</v>
      </c>
      <c r="BS3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389,"supervisor",""),"inspector",""),"controller",""),"executive",""),"catering",""),"manager",""),"officer",""),"caterer",""),"station",""),"captain",""),"verified",""),"verifier",""),"checked",""),"senior",""),"leader",""),"cabin",""),"staff",""),"crew",""),"team",""),"duty",""),"lead",""),"head",""),"chef",""),"pasb",""),"mcat",""),"magcs",""),"qaqc",""),"ccic",""),"cic",""),"csm",""),"ops",""),"pic",""),"self",""),"qa",""),"qc",""),"by",""),"sr",""))</f>
        <v>0</v>
      </c>
      <c r="BT389" s="61"/>
      <c r="BU389" s="61"/>
      <c r="BV389" s="61" t="n">
        <f aca="false">0</f>
        <v>0</v>
      </c>
      <c r="BW389" s="61"/>
      <c r="BX389" s="61"/>
      <c r="BY389" s="62" t="n">
        <f aca="false">Q389-T24EarlyH/24</f>
        <v>46305.6006944444</v>
      </c>
      <c r="BZ389" s="61" t="n">
        <f aca="false">IFERROR(IF(IF(TRIM(S389)="Link / file path",AND(LEN(TRIM(Z389))&gt;=5,SUMPRODUCT(--ISNUMBER(SEARCH({"http","www.","\\",":\",".pdf",".jpg",".jpeg",".png",".heic",".xls",".doc",".msg",".eml",".ppt",".txt",".zip"},Z389)))&gt;0),AND(ISERROR(FIND(" ",TRIM(Z389))),NOT(OR(LOWER(TRIM(Z389))=LOWER(Flights!$F$16),AND(LEFT(LOWER(TRIM(Z389)),2)="mh",(LEN(BN389)-LEN(SUBSTITUTE(BN389,"a","")))&lt;=2))),NOT(ISNUMBER(MATCH(LEFT(BN389,255),{"0000a","000a","00a","0000aa","000aa","00.00.0000","00/00/0000","00-00-0000","0000-00-00","00.00.00","00/00/00","00-00-00","0.00.0000","0/00/0000","0-00-0000"},0))),OR(AND((LEN(BN389)-LEN(SUBSTITUTE(BN389,"a","")))&gt;=1,(LEN(BN389)-LEN(SUBSTITUTE(BN389,"0","")))&gt;=2,SUMPRODUCT(--ISNUMBER(SEARCH({"a0","a-0","a_0","a/0","a.0","a#0","0a","0-a","0_a","0/a"},BN389)))&gt;0),AND((LEN(BN389)-LEN(SUBSTITUTE(BN389,"a","")))=0,(LEN(BN389)-LEN(SUBSTITUTE(BN389,"0","")))&gt;=5)))),1,0),0)</f>
        <v>0</v>
      </c>
    </row>
    <row r="390" customFormat="false" ht="39.75" hidden="false" customHeight="true" outlineLevel="0" collapsed="false">
      <c r="A390" s="57" t="s">
        <v>1005</v>
      </c>
      <c r="B390" s="57" t="s">
        <v>261</v>
      </c>
      <c r="C390" s="57" t="str">
        <f aca="false">Flights!$F$16</f>
        <v>MH0139</v>
      </c>
      <c r="D390" s="58" t="n">
        <f aca="false">Flights!$D$16</f>
        <v>46307</v>
      </c>
      <c r="E390" s="57" t="str">
        <f aca="false">Flights!$G$16&amp;"-"&amp;Flights!$H$16</f>
        <v>KUL-ADL</v>
      </c>
      <c r="F390" s="57" t="str">
        <f aca="false">Flights!$K$16</f>
        <v>BC</v>
      </c>
      <c r="G390" s="57" t="s">
        <v>420</v>
      </c>
      <c r="H390" s="57" t="s">
        <v>378</v>
      </c>
      <c r="I390" s="57" t="s">
        <v>379</v>
      </c>
      <c r="J390" s="57" t="s">
        <v>421</v>
      </c>
      <c r="K390" s="67"/>
      <c r="L390" s="67" t="s">
        <v>422</v>
      </c>
      <c r="M390" s="67"/>
      <c r="N390" s="67" t="s">
        <v>383</v>
      </c>
      <c r="O390" s="67" t="s">
        <v>423</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60"/>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open",IF(AND(NOT(OR(LEN(AZ390)&lt;15,ISNUMBER(MATCH(AZ390,L_Placeholder,0)))),BK390=0,NOT(OR(LEN(AU390)&lt;2,ISNUMBER(MATCH(AU390,L_Placeholder,0)))),NOT(OR(LEN(AX390)&lt;2,ISNUMBER(MATCH(AX390,L_Placeholder,0)))),TRIM(AE390)&lt;&gt;TRIM(T390)),"N/A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missing",IF(OR(OR(LEN(AU390)&lt;2,ISNUMBER(MATCH(AU390,L_Placeholder,0))),BR390&lt;3),"INVALID – PIC missing or not a named person (a role such as QA / CSM is not a name)",IF(OR(LEN(AV390)&lt;2,ISNUMBER(MATCH(AV390,L_Placeholder,0))),"INVALID – result / assessment missing",IF(OR(OR(LEN(AW390)&lt;3,ISNUMBER(MATCH(AW390,L_Placeholder,0))),SUMPRODUCT(--ISNUMBER(SEARCH(" "&amp;L_EvidencePhrase&amp;" ",BD390)))&gt;0,BI390=1),"INVALID – evidence missing, placeholder or not yet on file",IF(ISNA(MATCH(TRIM(S390),L_EvidenceType,0)),"INVALID – choose the evidence type from the list (column S)",IF(BL390=0,"INVALID – evidence ID must be the record's ID only (e.g. SF-2210, IMG_2231, 1045521), or a link / path for links",IF(OR(OR(LEN(AX390)&lt;2,ISNUMBER(MATCH(AX390,L_Placeholder,0))),BS390&lt;3),"INVALID – verifier missing or not a named person (a role such as QA / CSM is not a name)",IF(OR(AX390=AU390,AND(LEN(AU390)&gt;=4,ISNUMBER(SEARCH(AU390,AX390))),AND(LEN(AX390)&gt;=4,ISNUMBER(SEARCH(AX390,AU390)))),"INVALID – verifier must be a different, named person (not the PIC or a role)",IF(BH390=1,"INVALID – result not yet available (awaiting / TBC)",IF(BV390=1,"INVALID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future",IF(AND(ISNUMBER(BY390),AG390&lt;BY390),IF(H390="Physical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")))/(LEN(L_PendNeg)+1))+SUMPRODUCT((LEN(BC390)-LEN(SUBSTITUTE(BC390," "&amp;L_PendPrep&amp;" "," ")))/(LEN(L_PendPrep)+1)),1,0),1)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")))/(LEN(L_PendNeg)+1))+SUMPRODUCT((LEN(BE390)-LEN(SUBSTITUTE(BE390," "&amp;L_PendPrep&amp;" "," ")))/(LEN(L_PendPrep)+1)),1,0),1)</f>
        <v>0</v>
      </c>
      <c r="BK390" s="61" t="n">
        <f aca="false">IFERROR(IF(SUMPRODUCT((LEN(BF390)-LEN(SUBSTITUTE(BF390," "&amp;L_PendStrict&amp;" "," ")))/(LEN(L_PendStrict)+1))&gt;SUMPRODUCT((LEN(BF390)-LEN(SUBSTITUTE(BF390," "&amp;L_PendNeg&amp;" "," ")))/(LEN(L_PendNeg)+1)),1,0),1)</f>
        <v>0</v>
      </c>
      <c r="BL390" s="61" t="n">
        <f aca="false">IF(ISNA(MATCH(TRIM(S390),L_EvidenceType,0)),0,BZ390)</f>
        <v>0</v>
      </c>
      <c r="BM390" s="61" t="str">
        <f aca="false">SUBSTITUTE(SUBSTITUTE(SUBSTITUTE(SUBSTITUTE(SUBSTITUTE(SUBSTITUTE(SUBSTITUTE(SUBSTITUTE(SUBSTITUTE(LOWER(Z390&amp;""),"1","0"),"2","0"),"3","0"),"4","0"),"5","0"),"6","0"),"7","0"),"8","0"),"9","0")</f>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390,"jan",""),"feb",""),"mar",""),"apr",""),"may",""),"jun",""),"jul",""),"aug",""),"sep",""),"oct",""),"nov",""),"dec",""),"hrs",""),"hr",""),"lt",""),"utc",""),"am",""),"pm",""),"rev",""),"ver",""),"b","a"),"c","a"),"d","a"),"e","a"),"f","a"),"g","a"),"h","a"),"i","a"),"j","a"),"k","a"),"l","a"),"m","a"),"n","a"),"o","a"),"p","a"),"q","a"),"r","a"),"s","a"),"t","a"),"u","a"),"v","a"),"w","a"),"x","a"),"y","a"),"z","a")</f>
        <v/>
      </c>
      <c r="BO390" s="61" t="str">
        <f aca="false">SUBSTITUTE(SUBSTITUTE(SUBSTITUTE(SUBSTITUTE(SUBSTITUTE(SUBSTITUTE(SUBSTITUTE(SUBSTITUTE(SUBSTITUTE(LOWER(W390&amp;""),"1","0"),"2","0"),"3","0"),"4","0"),"5","0"),"6","0"),"7","0"),"8","0"),"9","0")</f>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c>
      <c r="BQ390" s="61" t="n">
        <f aca="false">IFERROR(IF(AND(ISERROR(SEARCH(" mh"," "&amp;LOWER(W390))),ISNA(MATCH(LEFT(TRIM(BP390),255),{"0000a","000a","00a","0000aa","000aa","00.00.0000","00/00/0000","00-00-0000","0000-00-00","00.00.00","00/00/00","00-00-00","0.00.0000","0/00/0000","0-00-0000"},0)),OR(SUMPRODUCT(--ISNUMBER(SEARCH({"a0","a-0","a_0","a/0","a.0","a#0","0a","0-a","0_a","0/a"},BP390)))&gt;0,ISNUMBER(SEARCH("000000",BP390)))),1,0),0)</f>
        <v>0</v>
      </c>
      <c r="BR3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390,"supervisor",""),"inspector",""),"controller",""),"executive",""),"catering",""),"manager",""),"officer",""),"caterer",""),"station",""),"captain",""),"verified",""),"verifier",""),"checked",""),"senior",""),"leader",""),"cabin",""),"staff",""),"crew",""),"team",""),"duty",""),"lead",""),"head",""),"chef",""),"pasb",""),"mcat",""),"magcs",""),"qaqc",""),"ccic",""),"cic",""),"csm",""),"ops",""),"pic",""),"self",""),"qa",""),"qc",""),"by",""),"sr",""))</f>
        <v>0</v>
      </c>
      <c r="BS3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390,"supervisor",""),"inspector",""),"controller",""),"executive",""),"catering",""),"manager",""),"officer",""),"caterer",""),"station",""),"captain",""),"verified",""),"verifier",""),"checked",""),"senior",""),"leader",""),"cabin",""),"staff",""),"crew",""),"team",""),"duty",""),"lead",""),"head",""),"chef",""),"pasb",""),"mcat",""),"magcs",""),"qaqc",""),"ccic",""),"cic",""),"csm",""),"ops",""),"pic",""),"self",""),"qa",""),"qc",""),"by",""),"sr",""))</f>
        <v>0</v>
      </c>
      <c r="BT390" s="61"/>
      <c r="BU390" s="61"/>
      <c r="BV390" s="61" t="n">
        <f aca="false">0</f>
        <v>0</v>
      </c>
      <c r="BW390" s="61"/>
      <c r="BX390" s="61"/>
      <c r="BY390" s="62" t="n">
        <f aca="false">Q390-T12EarlyH/24</f>
        <v>46306.6006944444</v>
      </c>
      <c r="BZ390" s="61" t="n">
        <f aca="false">IFERROR(IF(IF(TRIM(S390)="Link / file path",AND(LEN(TRIM(Z390))&gt;=5,SUMPRODUCT(--ISNUMBER(SEARCH({"http","www.","\\",":\",".pdf",".jpg",".jpeg",".png",".heic",".xls",".doc",".msg",".eml",".ppt",".txt",".zip"},Z390)))&gt;0),AND(ISERROR(FIND(" ",TRIM(Z390))),NOT(OR(LOWER(TRIM(Z390))=LOWER(Flights!$F$16),AND(LEFT(LOWER(TRIM(Z390)),2)="mh",(LEN(BN390)-LEN(SUBSTITUTE(BN390,"a","")))&lt;=2))),NOT(ISNUMBER(MATCH(LEFT(BN390,255),{"0000a","000a","00a","0000aa","000aa","00.00.0000","00/00/0000","00-00-0000","0000-00-00","00.00.00","00/00/00","00-00-00","0.00.0000","0/00/0000","0-00-0000"},0))),OR(AND((LEN(BN390)-LEN(SUBSTITUTE(BN390,"a","")))&gt;=1,(LEN(BN390)-LEN(SUBSTITUTE(BN390,"0","")))&gt;=2,SUMPRODUCT(--ISNUMBER(SEARCH({"a0","a-0","a_0","a/0","a.0","a#0","0a","0-a","0_a","0/a"},BN390)))&gt;0),AND((LEN(BN390)-LEN(SUBSTITUTE(BN390,"a","")))=0,(LEN(BN390)-LEN(SUBSTITUTE(BN390,"0","")))&gt;=5)))),1,0),0)</f>
        <v>0</v>
      </c>
    </row>
    <row r="391" customFormat="false" ht="39.75" hidden="false" customHeight="true" outlineLevel="0" collapsed="false">
      <c r="A391" s="57" t="s">
        <v>1006</v>
      </c>
      <c r="B391" s="57" t="s">
        <v>261</v>
      </c>
      <c r="C391" s="57" t="str">
        <f aca="false">Flights!$F$16</f>
        <v>MH0139</v>
      </c>
      <c r="D391" s="58" t="n">
        <f aca="false">Flights!$D$16</f>
        <v>46307</v>
      </c>
      <c r="E391" s="57" t="str">
        <f aca="false">Flights!$G$16&amp;"-"&amp;Flights!$H$16</f>
        <v>KUL-ADL</v>
      </c>
      <c r="F391" s="57" t="str">
        <f aca="false">Flights!$K$16</f>
        <v>BC</v>
      </c>
      <c r="G391" s="57" t="s">
        <v>420</v>
      </c>
      <c r="H391" s="57" t="s">
        <v>378</v>
      </c>
      <c r="I391" s="57" t="s">
        <v>379</v>
      </c>
      <c r="J391" s="57" t="s">
        <v>425</v>
      </c>
      <c r="K391" s="67" t="s">
        <v>426</v>
      </c>
      <c r="L391" s="67" t="s">
        <v>422</v>
      </c>
      <c r="M391" s="67"/>
      <c r="N391" s="67" t="s">
        <v>383</v>
      </c>
      <c r="O391" s="67" t="s">
        <v>423</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60"/>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open",IF(AND(NOT(OR(LEN(AZ391)&lt;15,ISNUMBER(MATCH(AZ391,L_Placeholder,0)))),BK391=0,NOT(OR(LEN(AU391)&lt;2,ISNUMBER(MATCH(AU391,L_Placeholder,0)))),NOT(OR(LEN(AX391)&lt;2,ISNUMBER(MATCH(AX391,L_Placeholder,0)))),TRIM(AE391)&lt;&gt;TRIM(T391)),"N/A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missing",IF(OR(OR(LEN(AU391)&lt;2,ISNUMBER(MATCH(AU391,L_Placeholder,0))),BR391&lt;3),"INVALID – PIC missing or not a named person (a role such as QA / CSM is not a name)",IF(OR(LEN(AV391)&lt;2,ISNUMBER(MATCH(AV391,L_Placeholder,0))),"INVALID – result / assessment missing",IF(OR(OR(LEN(AW391)&lt;3,ISNUMBER(MATCH(AW391,L_Placeholder,0))),SUMPRODUCT(--ISNUMBER(SEARCH(" "&amp;L_EvidencePhrase&amp;" ",BD391)))&gt;0,BI391=1),"INVALID – evidence missing, placeholder or not yet on file",IF(ISNA(MATCH(TRIM(S391),L_EvidenceType,0)),"INVALID – choose the evidence type from the list (column S)",IF(BL391=0,"INVALID – evidence ID must be the record's ID only (e.g. SF-2210, IMG_2231, 1045521), or a link / path for links",IF(OR(OR(LEN(AX391)&lt;2,ISNUMBER(MATCH(AX391,L_Placeholder,0))),BS391&lt;3),"INVALID – verifier missing or not a named person (a role such as QA / CSM is not a name)",IF(OR(AX391=AU391,AND(LEN(AU391)&gt;=4,ISNUMBER(SEARCH(AU391,AX391))),AND(LEN(AX391)&gt;=4,ISNUMBER(SEARCH(AX391,AU391)))),"INVALID – verifier must be a different, named person (not the PIC or a role)",IF(BH391=1,"INVALID – result not yet available (awaiting / TBC)",IF(BV391=1,"INVALID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future",IF(AND(ISNUMBER(BY391),AG391&lt;BY391),IF(H391="Physical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")))/(LEN(L_PendNeg)+1))+SUMPRODUCT((LEN(BC391)-LEN(SUBSTITUTE(BC391," "&amp;L_PendPrep&amp;" "," ")))/(LEN(L_PendPrep)+1)),1,0),1)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")))/(LEN(L_PendNeg)+1))+SUMPRODUCT((LEN(BE391)-LEN(SUBSTITUTE(BE391," "&amp;L_PendPrep&amp;" "," ")))/(LEN(L_PendPrep)+1)),1,0),1)</f>
        <v>0</v>
      </c>
      <c r="BK391" s="61" t="n">
        <f aca="false">IFERROR(IF(SUMPRODUCT((LEN(BF391)-LEN(SUBSTITUTE(BF391," "&amp;L_PendStrict&amp;" "," ")))/(LEN(L_PendStrict)+1))&gt;SUMPRODUCT((LEN(BF391)-LEN(SUBSTITUTE(BF391," "&amp;L_PendNeg&amp;" "," ")))/(LEN(L_PendNeg)+1)),1,0),1)</f>
        <v>0</v>
      </c>
      <c r="BL391" s="61" t="n">
        <f aca="false">IF(ISNA(MATCH(TRIM(S391),L_EvidenceType,0)),0,BZ391)</f>
        <v>0</v>
      </c>
      <c r="BM391" s="61" t="str">
        <f aca="false">SUBSTITUTE(SUBSTITUTE(SUBSTITUTE(SUBSTITUTE(SUBSTITUTE(SUBSTITUTE(SUBSTITUTE(SUBSTITUTE(SUBSTITUTE(LOWER(Z391&amp;""),"1","0"),"2","0"),"3","0"),"4","0"),"5","0"),"6","0"),"7","0"),"8","0"),"9","0")</f>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391,"jan",""),"feb",""),"mar",""),"apr",""),"may",""),"jun",""),"jul",""),"aug",""),"sep",""),"oct",""),"nov",""),"dec",""),"hrs",""),"hr",""),"lt",""),"utc",""),"am",""),"pm",""),"rev",""),"ver",""),"b","a"),"c","a"),"d","a"),"e","a"),"f","a"),"g","a"),"h","a"),"i","a"),"j","a"),"k","a"),"l","a"),"m","a"),"n","a"),"o","a"),"p","a"),"q","a"),"r","a"),"s","a"),"t","a"),"u","a"),"v","a"),"w","a"),"x","a"),"y","a"),"z","a")</f>
        <v/>
      </c>
      <c r="BO391" s="61" t="str">
        <f aca="false">SUBSTITUTE(SUBSTITUTE(SUBSTITUTE(SUBSTITUTE(SUBSTITUTE(SUBSTITUTE(SUBSTITUTE(SUBSTITUTE(SUBSTITUTE(LOWER(W391&amp;""),"1","0"),"2","0"),"3","0"),"4","0"),"5","0"),"6","0"),"7","0"),"8","0"),"9","0")</f>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c>
      <c r="BQ391" s="61" t="n">
        <f aca="false">IFERROR(IF(AND(ISERROR(SEARCH(" mh"," "&amp;LOWER(W391))),ISNA(MATCH(LEFT(TRIM(BP391),255),{"0000a","000a","00a","0000aa","000aa","00.00.0000","00/00/0000","00-00-0000","0000-00-00","00.00.00","00/00/00","00-00-00","0.00.0000","0/00/0000","0-00-0000"},0)),OR(SUMPRODUCT(--ISNUMBER(SEARCH({"a0","a-0","a_0","a/0","a.0","a#0","0a","0-a","0_a","0/a"},BP391)))&gt;0,ISNUMBER(SEARCH("000000",BP391)))),1,0),0)</f>
        <v>0</v>
      </c>
      <c r="BR3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391,"supervisor",""),"inspector",""),"controller",""),"executive",""),"catering",""),"manager",""),"officer",""),"caterer",""),"station",""),"captain",""),"verified",""),"verifier",""),"checked",""),"senior",""),"leader",""),"cabin",""),"staff",""),"crew",""),"team",""),"duty",""),"lead",""),"head",""),"chef",""),"pasb",""),"mcat",""),"magcs",""),"qaqc",""),"ccic",""),"cic",""),"csm",""),"ops",""),"pic",""),"self",""),"qa",""),"qc",""),"by",""),"sr",""))</f>
        <v>0</v>
      </c>
      <c r="BS3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391,"supervisor",""),"inspector",""),"controller",""),"executive",""),"catering",""),"manager",""),"officer",""),"caterer",""),"station",""),"captain",""),"verified",""),"verifier",""),"checked",""),"senior",""),"leader",""),"cabin",""),"staff",""),"crew",""),"team",""),"duty",""),"lead",""),"head",""),"chef",""),"pasb",""),"mcat",""),"magcs",""),"qaqc",""),"ccic",""),"cic",""),"csm",""),"ops",""),"pic",""),"self",""),"qa",""),"qc",""),"by",""),"sr",""))</f>
        <v>0</v>
      </c>
      <c r="BT391" s="61"/>
      <c r="BU391" s="61"/>
      <c r="BV391" s="61" t="n">
        <f aca="false">0</f>
        <v>0</v>
      </c>
      <c r="BW391" s="61"/>
      <c r="BX391" s="61"/>
      <c r="BY391" s="62" t="n">
        <f aca="false">Q391-T12EarlyH/24</f>
        <v>46306.6006944444</v>
      </c>
      <c r="BZ391" s="61" t="n">
        <f aca="false">IFERROR(IF(IF(TRIM(S391)="Link / file path",AND(LEN(TRIM(Z391))&gt;=5,SUMPRODUCT(--ISNUMBER(SEARCH({"http","www.","\\",":\",".pdf",".jpg",".jpeg",".png",".heic",".xls",".doc",".msg",".eml",".ppt",".txt",".zip"},Z391)))&gt;0),AND(ISERROR(FIND(" ",TRIM(Z391))),NOT(OR(LOWER(TRIM(Z391))=LOWER(Flights!$F$16),AND(LEFT(LOWER(TRIM(Z391)),2)="mh",(LEN(BN391)-LEN(SUBSTITUTE(BN391,"a","")))&lt;=2))),NOT(ISNUMBER(MATCH(LEFT(BN391,255),{"0000a","000a","00a","0000aa","000aa","00.00.0000","00/00/0000","00-00-0000","0000-00-00","00.00.00","00/00/00","00-00-00","0.00.0000","0/00/0000","0-00-0000"},0))),OR(AND((LEN(BN391)-LEN(SUBSTITUTE(BN391,"a","")))&gt;=1,(LEN(BN391)-LEN(SUBSTITUTE(BN391,"0","")))&gt;=2,SUMPRODUCT(--ISNUMBER(SEARCH({"a0","a-0","a_0","a/0","a.0","a#0","0a","0-a","0_a","0/a"},BN391)))&gt;0),AND((LEN(BN391)-LEN(SUBSTITUTE(BN391,"a","")))=0,(LEN(BN391)-LEN(SUBSTITUTE(BN391,"0","")))&gt;=5)))),1,0),0)</f>
        <v>0</v>
      </c>
    </row>
    <row r="392" customFormat="false" ht="39.75" hidden="false" customHeight="true" outlineLevel="0" collapsed="false">
      <c r="A392" s="57" t="s">
        <v>1007</v>
      </c>
      <c r="B392" s="57" t="s">
        <v>261</v>
      </c>
      <c r="C392" s="57" t="str">
        <f aca="false">Flights!$F$16</f>
        <v>MH0139</v>
      </c>
      <c r="D392" s="58" t="n">
        <f aca="false">Flights!$D$16</f>
        <v>46307</v>
      </c>
      <c r="E392" s="57" t="str">
        <f aca="false">Flights!$G$16&amp;"-"&amp;Flights!$H$16</f>
        <v>KUL-ADL</v>
      </c>
      <c r="F392" s="57" t="str">
        <f aca="false">Flights!$K$16</f>
        <v>BC</v>
      </c>
      <c r="G392" s="57" t="s">
        <v>420</v>
      </c>
      <c r="H392" s="57" t="s">
        <v>378</v>
      </c>
      <c r="I392" s="57" t="s">
        <v>428</v>
      </c>
      <c r="J392" s="57" t="s">
        <v>429</v>
      </c>
      <c r="K392" s="67"/>
      <c r="L392" s="67" t="s">
        <v>422</v>
      </c>
      <c r="M392" s="67"/>
      <c r="N392" s="67" t="s">
        <v>383</v>
      </c>
      <c r="O392" s="67" t="s">
        <v>423</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60"/>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open",IF(AND(NOT(OR(LEN(AZ392)&lt;15,ISNUMBER(MATCH(AZ392,L_Placeholder,0)))),BK392=0,NOT(OR(LEN(AU392)&lt;2,ISNUMBER(MATCH(AU392,L_Placeholder,0)))),NOT(OR(LEN(AX392)&lt;2,ISNUMBER(MATCH(AX392,L_Placeholder,0)))),TRIM(AE392)&lt;&gt;TRIM(T392)),"N/A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missing",IF(OR(OR(LEN(AU392)&lt;2,ISNUMBER(MATCH(AU392,L_Placeholder,0))),BR392&lt;3),"INVALID – PIC missing or not a named person (a role such as QA / CSM is not a name)",IF(OR(LEN(AV392)&lt;2,ISNUMBER(MATCH(AV392,L_Placeholder,0))),"INVALID – result / assessment missing",IF(OR(OR(LEN(AW392)&lt;3,ISNUMBER(MATCH(AW392,L_Placeholder,0))),SUMPRODUCT(--ISNUMBER(SEARCH(" "&amp;L_EvidencePhrase&amp;" ",BD392)))&gt;0,BI392=1),"INVALID – evidence missing, placeholder or not yet on file",IF(ISNA(MATCH(TRIM(S392),L_EvidenceType,0)),"INVALID – choose the evidence type from the list (column S)",IF(BL392=0,"INVALID – evidence ID must be the record's ID only (e.g. SF-2210, IMG_2231, 1045521), or a link / path for links",IF(OR(OR(LEN(AX392)&lt;2,ISNUMBER(MATCH(AX392,L_Placeholder,0))),BS392&lt;3),"INVALID – verifier missing or not a named person (a role such as QA / CSM is not a name)",IF(OR(AX392=AU392,AND(LEN(AU392)&gt;=4,ISNUMBER(SEARCH(AU392,AX392))),AND(LEN(AX392)&gt;=4,ISNUMBER(SEARCH(AX392,AU392)))),"INVALID – verifier must be a different, named person (not the PIC or a role)",IF(BH392=1,"INVALID – result not yet available (awaiting / TBC)",IF(BV392=1,"INVALID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future",IF(AND(ISNUMBER(BY392),AG392&lt;BY392),IF(H392="Physical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")))/(LEN(L_PendNeg)+1))+SUMPRODUCT((LEN(BC392)-LEN(SUBSTITUTE(BC392," "&amp;L_PendPrep&amp;" "," ")))/(LEN(L_PendPrep)+1)),1,0),1)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")))/(LEN(L_PendNeg)+1))+SUMPRODUCT((LEN(BE392)-LEN(SUBSTITUTE(BE392," "&amp;L_PendPrep&amp;" "," ")))/(LEN(L_PendPrep)+1)),1,0),1)</f>
        <v>0</v>
      </c>
      <c r="BK392" s="61" t="n">
        <f aca="false">IFERROR(IF(SUMPRODUCT((LEN(BF392)-LEN(SUBSTITUTE(BF392," "&amp;L_PendStrict&amp;" "," ")))/(LEN(L_PendStrict)+1))&gt;SUMPRODUCT((LEN(BF392)-LEN(SUBSTITUTE(BF392," "&amp;L_PendNeg&amp;" "," ")))/(LEN(L_PendNeg)+1)),1,0),1)</f>
        <v>0</v>
      </c>
      <c r="BL392" s="61" t="n">
        <f aca="false">IF(ISNA(MATCH(TRIM(S392),L_EvidenceType,0)),0,BZ392)</f>
        <v>0</v>
      </c>
      <c r="BM392" s="61" t="str">
        <f aca="false">SUBSTITUTE(SUBSTITUTE(SUBSTITUTE(SUBSTITUTE(SUBSTITUTE(SUBSTITUTE(SUBSTITUTE(SUBSTITUTE(SUBSTITUTE(LOWER(Z392&amp;""),"1","0"),"2","0"),"3","0"),"4","0"),"5","0"),"6","0"),"7","0"),"8","0"),"9","0")</f>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392,"jan",""),"feb",""),"mar",""),"apr",""),"may",""),"jun",""),"jul",""),"aug",""),"sep",""),"oct",""),"nov",""),"dec",""),"hrs",""),"hr",""),"lt",""),"utc",""),"am",""),"pm",""),"rev",""),"ver",""),"b","a"),"c","a"),"d","a"),"e","a"),"f","a"),"g","a"),"h","a"),"i","a"),"j","a"),"k","a"),"l","a"),"m","a"),"n","a"),"o","a"),"p","a"),"q","a"),"r","a"),"s","a"),"t","a"),"u","a"),"v","a"),"w","a"),"x","a"),"y","a"),"z","a")</f>
        <v/>
      </c>
      <c r="BO392" s="61" t="str">
        <f aca="false">SUBSTITUTE(SUBSTITUTE(SUBSTITUTE(SUBSTITUTE(SUBSTITUTE(SUBSTITUTE(SUBSTITUTE(SUBSTITUTE(SUBSTITUTE(LOWER(W392&amp;""),"1","0"),"2","0"),"3","0"),"4","0"),"5","0"),"6","0"),"7","0"),"8","0"),"9","0")</f>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c>
      <c r="BQ392" s="61" t="n">
        <f aca="false">IFERROR(IF(AND(ISERROR(SEARCH(" mh"," "&amp;LOWER(W392))),ISNA(MATCH(LEFT(TRIM(BP392),255),{"0000a","000a","00a","0000aa","000aa","00.00.0000","00/00/0000","00-00-0000","0000-00-00","00.00.00","00/00/00","00-00-00","0.00.0000","0/00/0000","0-00-0000"},0)),OR(SUMPRODUCT(--ISNUMBER(SEARCH({"a0","a-0","a_0","a/0","a.0","a#0","0a","0-a","0_a","0/a"},BP392)))&gt;0,ISNUMBER(SEARCH("000000",BP392)))),1,0),0)</f>
        <v>0</v>
      </c>
      <c r="BR3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392,"supervisor",""),"inspector",""),"controller",""),"executive",""),"catering",""),"manager",""),"officer",""),"caterer",""),"station",""),"captain",""),"verified",""),"verifier",""),"checked",""),"senior",""),"leader",""),"cabin",""),"staff",""),"crew",""),"team",""),"duty",""),"lead",""),"head",""),"chef",""),"pasb",""),"mcat",""),"magcs",""),"qaqc",""),"ccic",""),"cic",""),"csm",""),"ops",""),"pic",""),"self",""),"qa",""),"qc",""),"by",""),"sr",""))</f>
        <v>0</v>
      </c>
      <c r="BS3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392,"supervisor",""),"inspector",""),"controller",""),"executive",""),"catering",""),"manager",""),"officer",""),"caterer",""),"station",""),"captain",""),"verified",""),"verifier",""),"checked",""),"senior",""),"leader",""),"cabin",""),"staff",""),"crew",""),"team",""),"duty",""),"lead",""),"head",""),"chef",""),"pasb",""),"mcat",""),"magcs",""),"qaqc",""),"ccic",""),"cic",""),"csm",""),"ops",""),"pic",""),"self",""),"qa",""),"qc",""),"by",""),"sr",""))</f>
        <v>0</v>
      </c>
      <c r="BT392" s="61"/>
      <c r="BU392" s="61"/>
      <c r="BV392" s="61" t="n">
        <f aca="false">0</f>
        <v>0</v>
      </c>
      <c r="BW392" s="61"/>
      <c r="BX392" s="61"/>
      <c r="BY392" s="62" t="n">
        <f aca="false">Q392-T12EarlyH/24</f>
        <v>46306.6006944444</v>
      </c>
      <c r="BZ392" s="61" t="n">
        <f aca="false">IFERROR(IF(IF(TRIM(S392)="Link / file path",AND(LEN(TRIM(Z392))&gt;=5,SUMPRODUCT(--ISNUMBER(SEARCH({"http","www.","\\",":\",".pdf",".jpg",".jpeg",".png",".heic",".xls",".doc",".msg",".eml",".ppt",".txt",".zip"},Z392)))&gt;0),AND(ISERROR(FIND(" ",TRIM(Z392))),NOT(OR(LOWER(TRIM(Z392))=LOWER(Flights!$F$16),AND(LEFT(LOWER(TRIM(Z392)),2)="mh",(LEN(BN392)-LEN(SUBSTITUTE(BN392,"a","")))&lt;=2))),NOT(ISNUMBER(MATCH(LEFT(BN392,255),{"0000a","000a","00a","0000aa","000aa","00.00.0000","00/00/0000","00-00-0000","0000-00-00","00.00.00","00/00/00","00-00-00","0.00.0000","0/00/0000","0-00-0000"},0))),OR(AND((LEN(BN392)-LEN(SUBSTITUTE(BN392,"a","")))&gt;=1,(LEN(BN392)-LEN(SUBSTITUTE(BN392,"0","")))&gt;=2,SUMPRODUCT(--ISNUMBER(SEARCH({"a0","a-0","a_0","a/0","a.0","a#0","0a","0-a","0_a","0/a"},BN392)))&gt;0),AND((LEN(BN392)-LEN(SUBSTITUTE(BN392,"a","")))=0,(LEN(BN392)-LEN(SUBSTITUTE(BN392,"0","")))&gt;=5)))),1,0),0)</f>
        <v>0</v>
      </c>
    </row>
    <row r="393" customFormat="false" ht="39.75" hidden="false" customHeight="true" outlineLevel="0" collapsed="false">
      <c r="A393" s="57" t="s">
        <v>1008</v>
      </c>
      <c r="B393" s="57" t="s">
        <v>261</v>
      </c>
      <c r="C393" s="57" t="str">
        <f aca="false">Flights!$F$16</f>
        <v>MH0139</v>
      </c>
      <c r="D393" s="58" t="n">
        <f aca="false">Flights!$D$16</f>
        <v>46307</v>
      </c>
      <c r="E393" s="57" t="str">
        <f aca="false">Flights!$G$16&amp;"-"&amp;Flights!$H$16</f>
        <v>KUL-ADL</v>
      </c>
      <c r="F393" s="57" t="str">
        <f aca="false">Flights!$K$16</f>
        <v>BC</v>
      </c>
      <c r="G393" s="57" t="s">
        <v>420</v>
      </c>
      <c r="H393" s="57" t="s">
        <v>378</v>
      </c>
      <c r="I393" s="57" t="s">
        <v>428</v>
      </c>
      <c r="J393" s="57" t="s">
        <v>431</v>
      </c>
      <c r="K393" s="67"/>
      <c r="L393" s="67" t="s">
        <v>422</v>
      </c>
      <c r="M393" s="67"/>
      <c r="N393" s="67" t="s">
        <v>383</v>
      </c>
      <c r="O393" s="67" t="s">
        <v>423</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60"/>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open",IF(AND(NOT(OR(LEN(AZ393)&lt;15,ISNUMBER(MATCH(AZ393,L_Placeholder,0)))),BK393=0,NOT(OR(LEN(AU393)&lt;2,ISNUMBER(MATCH(AU393,L_Placeholder,0)))),NOT(OR(LEN(AX393)&lt;2,ISNUMBER(MATCH(AX393,L_Placeholder,0)))),TRIM(AE393)&lt;&gt;TRIM(T393)),"N/A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missing",IF(OR(OR(LEN(AU393)&lt;2,ISNUMBER(MATCH(AU393,L_Placeholder,0))),BR393&lt;3),"INVALID – PIC missing or not a named person (a role such as QA / CSM is not a name)",IF(OR(LEN(AV393)&lt;2,ISNUMBER(MATCH(AV393,L_Placeholder,0))),"INVALID – result / assessment missing",IF(OR(OR(LEN(AW393)&lt;3,ISNUMBER(MATCH(AW393,L_Placeholder,0))),SUMPRODUCT(--ISNUMBER(SEARCH(" "&amp;L_EvidencePhrase&amp;" ",BD393)))&gt;0,BI393=1),"INVALID – evidence missing, placeholder or not yet on file",IF(ISNA(MATCH(TRIM(S393),L_EvidenceType,0)),"INVALID – choose the evidence type from the list (column S)",IF(BL393=0,"INVALID – evidence ID must be the record's ID only (e.g. SF-2210, IMG_2231, 1045521), or a link / path for links",IF(OR(OR(LEN(AX393)&lt;2,ISNUMBER(MATCH(AX393,L_Placeholder,0))),BS393&lt;3),"INVALID – verifier missing or not a named person (a role such as QA / CSM is not a name)",IF(OR(AX393=AU393,AND(LEN(AU393)&gt;=4,ISNUMBER(SEARCH(AU393,AX393))),AND(LEN(AX393)&gt;=4,ISNUMBER(SEARCH(AX393,AU393)))),"INVALID – verifier must be a different, named person (not the PIC or a role)",IF(BH393=1,"INVALID – result not yet available (awaiting / TBC)",IF(BV393=1,"INVALID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future",IF(AND(ISNUMBER(BY393),AG393&lt;BY393),IF(H393="Physical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")))/(LEN(L_PendNeg)+1))+SUMPRODUCT((LEN(BC393)-LEN(SUBSTITUTE(BC393," "&amp;L_PendPrep&amp;" "," ")))/(LEN(L_PendPrep)+1)),1,0),1)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")))/(LEN(L_PendNeg)+1))+SUMPRODUCT((LEN(BE393)-LEN(SUBSTITUTE(BE393," "&amp;L_PendPrep&amp;" "," ")))/(LEN(L_PendPrep)+1)),1,0),1)</f>
        <v>0</v>
      </c>
      <c r="BK393" s="61" t="n">
        <f aca="false">IFERROR(IF(SUMPRODUCT((LEN(BF393)-LEN(SUBSTITUTE(BF393," "&amp;L_PendStrict&amp;" "," ")))/(LEN(L_PendStrict)+1))&gt;SUMPRODUCT((LEN(BF393)-LEN(SUBSTITUTE(BF393," "&amp;L_PendNeg&amp;" "," ")))/(LEN(L_PendNeg)+1)),1,0),1)</f>
        <v>0</v>
      </c>
      <c r="BL393" s="61" t="n">
        <f aca="false">IF(ISNA(MATCH(TRIM(S393),L_EvidenceType,0)),0,BZ393)</f>
        <v>0</v>
      </c>
      <c r="BM393" s="61" t="str">
        <f aca="false">SUBSTITUTE(SUBSTITUTE(SUBSTITUTE(SUBSTITUTE(SUBSTITUTE(SUBSTITUTE(SUBSTITUTE(SUBSTITUTE(SUBSTITUTE(LOWER(Z393&amp;""),"1","0"),"2","0"),"3","0"),"4","0"),"5","0"),"6","0"),"7","0"),"8","0"),"9","0")</f>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393,"jan",""),"feb",""),"mar",""),"apr",""),"may",""),"jun",""),"jul",""),"aug",""),"sep",""),"oct",""),"nov",""),"dec",""),"hrs",""),"hr",""),"lt",""),"utc",""),"am",""),"pm",""),"rev",""),"ver",""),"b","a"),"c","a"),"d","a"),"e","a"),"f","a"),"g","a"),"h","a"),"i","a"),"j","a"),"k","a"),"l","a"),"m","a"),"n","a"),"o","a"),"p","a"),"q","a"),"r","a"),"s","a"),"t","a"),"u","a"),"v","a"),"w","a"),"x","a"),"y","a"),"z","a")</f>
        <v/>
      </c>
      <c r="BO393" s="61" t="str">
        <f aca="false">SUBSTITUTE(SUBSTITUTE(SUBSTITUTE(SUBSTITUTE(SUBSTITUTE(SUBSTITUTE(SUBSTITUTE(SUBSTITUTE(SUBSTITUTE(LOWER(W393&amp;""),"1","0"),"2","0"),"3","0"),"4","0"),"5","0"),"6","0"),"7","0"),"8","0"),"9","0")</f>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c>
      <c r="BQ393" s="61" t="n">
        <f aca="false">IFERROR(IF(AND(ISERROR(SEARCH(" mh"," "&amp;LOWER(W393))),ISNA(MATCH(LEFT(TRIM(BP393),255),{"0000a","000a","00a","0000aa","000aa","00.00.0000","00/00/0000","00-00-0000","0000-00-00","00.00.00","00/00/00","00-00-00","0.00.0000","0/00/0000","0-00-0000"},0)),OR(SUMPRODUCT(--ISNUMBER(SEARCH({"a0","a-0","a_0","a/0","a.0","a#0","0a","0-a","0_a","0/a"},BP393)))&gt;0,ISNUMBER(SEARCH("000000",BP393)))),1,0),0)</f>
        <v>0</v>
      </c>
      <c r="BR3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393,"supervisor",""),"inspector",""),"controller",""),"executive",""),"catering",""),"manager",""),"officer",""),"caterer",""),"station",""),"captain",""),"verified",""),"verifier",""),"checked",""),"senior",""),"leader",""),"cabin",""),"staff",""),"crew",""),"team",""),"duty",""),"lead",""),"head",""),"chef",""),"pasb",""),"mcat",""),"magcs",""),"qaqc",""),"ccic",""),"cic",""),"csm",""),"ops",""),"pic",""),"self",""),"qa",""),"qc",""),"by",""),"sr",""))</f>
        <v>0</v>
      </c>
      <c r="BS3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393,"supervisor",""),"inspector",""),"controller",""),"executive",""),"catering",""),"manager",""),"officer",""),"caterer",""),"station",""),"captain",""),"verified",""),"verifier",""),"checked",""),"senior",""),"leader",""),"cabin",""),"staff",""),"crew",""),"team",""),"duty",""),"lead",""),"head",""),"chef",""),"pasb",""),"mcat",""),"magcs",""),"qaqc",""),"ccic",""),"cic",""),"csm",""),"ops",""),"pic",""),"self",""),"qa",""),"qc",""),"by",""),"sr",""))</f>
        <v>0</v>
      </c>
      <c r="BT393" s="61"/>
      <c r="BU393" s="61"/>
      <c r="BV393" s="61" t="n">
        <f aca="false">0</f>
        <v>0</v>
      </c>
      <c r="BW393" s="61"/>
      <c r="BX393" s="61"/>
      <c r="BY393" s="62" t="n">
        <f aca="false">Q393-T12EarlyH/24</f>
        <v>46306.6006944444</v>
      </c>
      <c r="BZ393" s="61" t="n">
        <f aca="false">IFERROR(IF(IF(TRIM(S393)="Link / file path",AND(LEN(TRIM(Z393))&gt;=5,SUMPRODUCT(--ISNUMBER(SEARCH({"http","www.","\\",":\",".pdf",".jpg",".jpeg",".png",".heic",".xls",".doc",".msg",".eml",".ppt",".txt",".zip"},Z393)))&gt;0),AND(ISERROR(FIND(" ",TRIM(Z393))),NOT(OR(LOWER(TRIM(Z393))=LOWER(Flights!$F$16),AND(LEFT(LOWER(TRIM(Z393)),2)="mh",(LEN(BN393)-LEN(SUBSTITUTE(BN393,"a","")))&lt;=2))),NOT(ISNUMBER(MATCH(LEFT(BN393,255),{"0000a","000a","00a","0000aa","000aa","00.00.0000","00/00/0000","00-00-0000","0000-00-00","00.00.00","00/00/00","00-00-00","0.00.0000","0/00/0000","0-00-0000"},0))),OR(AND((LEN(BN393)-LEN(SUBSTITUTE(BN393,"a","")))&gt;=1,(LEN(BN393)-LEN(SUBSTITUTE(BN393,"0","")))&gt;=2,SUMPRODUCT(--ISNUMBER(SEARCH({"a0","a-0","a_0","a/0","a.0","a#0","0a","0-a","0_a","0/a"},BN393)))&gt;0),AND((LEN(BN393)-LEN(SUBSTITUTE(BN393,"a","")))=0,(LEN(BN393)-LEN(SUBSTITUTE(BN393,"0","")))&gt;=5)))),1,0),0)</f>
        <v>0</v>
      </c>
    </row>
    <row r="394" customFormat="false" ht="39.75" hidden="false" customHeight="true" outlineLevel="0" collapsed="false">
      <c r="A394" s="57" t="s">
        <v>1009</v>
      </c>
      <c r="B394" s="57" t="s">
        <v>261</v>
      </c>
      <c r="C394" s="57" t="str">
        <f aca="false">Flights!$F$16</f>
        <v>MH0139</v>
      </c>
      <c r="D394" s="58" t="n">
        <f aca="false">Flights!$D$16</f>
        <v>46307</v>
      </c>
      <c r="E394" s="57" t="str">
        <f aca="false">Flights!$G$16&amp;"-"&amp;Flights!$H$16</f>
        <v>KUL-ADL</v>
      </c>
      <c r="F394" s="57" t="str">
        <f aca="false">Flights!$K$16</f>
        <v>BC</v>
      </c>
      <c r="G394" s="57" t="s">
        <v>420</v>
      </c>
      <c r="H394" s="57" t="s">
        <v>378</v>
      </c>
      <c r="I394" s="57" t="s">
        <v>428</v>
      </c>
      <c r="J394" s="57" t="s">
        <v>433</v>
      </c>
      <c r="K394" s="67"/>
      <c r="L394" s="67" t="s">
        <v>422</v>
      </c>
      <c r="M394" s="67"/>
      <c r="N394" s="67" t="s">
        <v>383</v>
      </c>
      <c r="O394" s="67" t="s">
        <v>423</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60"/>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open",IF(AND(NOT(OR(LEN(AZ394)&lt;15,ISNUMBER(MATCH(AZ394,L_Placeholder,0)))),BK394=0,NOT(OR(LEN(AU394)&lt;2,ISNUMBER(MATCH(AU394,L_Placeholder,0)))),NOT(OR(LEN(AX394)&lt;2,ISNUMBER(MATCH(AX394,L_Placeholder,0)))),TRIM(AE394)&lt;&gt;TRIM(T394)),"N/A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missing",IF(OR(OR(LEN(AU394)&lt;2,ISNUMBER(MATCH(AU394,L_Placeholder,0))),BR394&lt;3),"INVALID – PIC missing or not a named person (a role such as QA / CSM is not a name)",IF(OR(LEN(AV394)&lt;2,ISNUMBER(MATCH(AV394,L_Placeholder,0))),"INVALID – result / assessment missing",IF(OR(OR(LEN(AW394)&lt;3,ISNUMBER(MATCH(AW394,L_Placeholder,0))),SUMPRODUCT(--ISNUMBER(SEARCH(" "&amp;L_EvidencePhrase&amp;" ",BD394)))&gt;0,BI394=1),"INVALID – evidence missing, placeholder or not yet on file",IF(ISNA(MATCH(TRIM(S394),L_EvidenceType,0)),"INVALID – choose the evidence type from the list (column S)",IF(BL394=0,"INVALID – evidence ID must be the record's ID only (e.g. SF-2210, IMG_2231, 1045521), or a link / path for links",IF(OR(OR(LEN(AX394)&lt;2,ISNUMBER(MATCH(AX394,L_Placeholder,0))),BS394&lt;3),"INVALID – verifier missing or not a named person (a role such as QA / CSM is not a name)",IF(OR(AX394=AU394,AND(LEN(AU394)&gt;=4,ISNUMBER(SEARCH(AU394,AX394))),AND(LEN(AX394)&gt;=4,ISNUMBER(SEARCH(AX394,AU394)))),"INVALID – verifier must be a different, named person (not the PIC or a role)",IF(BH394=1,"INVALID – result not yet available (awaiting / TBC)",IF(BV394=1,"INVALID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future",IF(AND(ISNUMBER(BY394),AG394&lt;BY394),IF(H394="Physical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")))/(LEN(L_PendNeg)+1))+SUMPRODUCT((LEN(BC394)-LEN(SUBSTITUTE(BC394," "&amp;L_PendPrep&amp;" "," ")))/(LEN(L_PendPrep)+1)),1,0),1)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")))/(LEN(L_PendNeg)+1))+SUMPRODUCT((LEN(BE394)-LEN(SUBSTITUTE(BE394," "&amp;L_PendPrep&amp;" "," ")))/(LEN(L_PendPrep)+1)),1,0),1)</f>
        <v>0</v>
      </c>
      <c r="BK394" s="61" t="n">
        <f aca="false">IFERROR(IF(SUMPRODUCT((LEN(BF394)-LEN(SUBSTITUTE(BF394," "&amp;L_PendStrict&amp;" "," ")))/(LEN(L_PendStrict)+1))&gt;SUMPRODUCT((LEN(BF394)-LEN(SUBSTITUTE(BF394," "&amp;L_PendNeg&amp;" "," ")))/(LEN(L_PendNeg)+1)),1,0),1)</f>
        <v>0</v>
      </c>
      <c r="BL394" s="61" t="n">
        <f aca="false">IF(ISNA(MATCH(TRIM(S394),L_EvidenceType,0)),0,BZ394)</f>
        <v>0</v>
      </c>
      <c r="BM394" s="61" t="str">
        <f aca="false">SUBSTITUTE(SUBSTITUTE(SUBSTITUTE(SUBSTITUTE(SUBSTITUTE(SUBSTITUTE(SUBSTITUTE(SUBSTITUTE(SUBSTITUTE(LOWER(Z394&amp;""),"1","0"),"2","0"),"3","0"),"4","0"),"5","0"),"6","0"),"7","0"),"8","0"),"9","0")</f>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394,"jan",""),"feb",""),"mar",""),"apr",""),"may",""),"jun",""),"jul",""),"aug",""),"sep",""),"oct",""),"nov",""),"dec",""),"hrs",""),"hr",""),"lt",""),"utc",""),"am",""),"pm",""),"rev",""),"ver",""),"b","a"),"c","a"),"d","a"),"e","a"),"f","a"),"g","a"),"h","a"),"i","a"),"j","a"),"k","a"),"l","a"),"m","a"),"n","a"),"o","a"),"p","a"),"q","a"),"r","a"),"s","a"),"t","a"),"u","a"),"v","a"),"w","a"),"x","a"),"y","a"),"z","a")</f>
        <v/>
      </c>
      <c r="BO394" s="61" t="str">
        <f aca="false">SUBSTITUTE(SUBSTITUTE(SUBSTITUTE(SUBSTITUTE(SUBSTITUTE(SUBSTITUTE(SUBSTITUTE(SUBSTITUTE(SUBSTITUTE(LOWER(W394&amp;""),"1","0"),"2","0"),"3","0"),"4","0"),"5","0"),"6","0"),"7","0"),"8","0"),"9","0")</f>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c>
      <c r="BQ394" s="61" t="n">
        <f aca="false">IFERROR(IF(AND(ISERROR(SEARCH(" mh"," "&amp;LOWER(W394))),ISNA(MATCH(LEFT(TRIM(BP394),255),{"0000a","000a","00a","0000aa","000aa","00.00.0000","00/00/0000","00-00-0000","0000-00-00","00.00.00","00/00/00","00-00-00","0.00.0000","0/00/0000","0-00-0000"},0)),OR(SUMPRODUCT(--ISNUMBER(SEARCH({"a0","a-0","a_0","a/0","a.0","a#0","0a","0-a","0_a","0/a"},BP394)))&gt;0,ISNUMBER(SEARCH("000000",BP394)))),1,0),0)</f>
        <v>0</v>
      </c>
      <c r="BR3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394,"supervisor",""),"inspector",""),"controller",""),"executive",""),"catering",""),"manager",""),"officer",""),"caterer",""),"station",""),"captain",""),"verified",""),"verifier",""),"checked",""),"senior",""),"leader",""),"cabin",""),"staff",""),"crew",""),"team",""),"duty",""),"lead",""),"head",""),"chef",""),"pasb",""),"mcat",""),"magcs",""),"qaqc",""),"ccic",""),"cic",""),"csm",""),"ops",""),"pic",""),"self",""),"qa",""),"qc",""),"by",""),"sr",""))</f>
        <v>0</v>
      </c>
      <c r="BS3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394,"supervisor",""),"inspector",""),"controller",""),"executive",""),"catering",""),"manager",""),"officer",""),"caterer",""),"station",""),"captain",""),"verified",""),"verifier",""),"checked",""),"senior",""),"leader",""),"cabin",""),"staff",""),"crew",""),"team",""),"duty",""),"lead",""),"head",""),"chef",""),"pasb",""),"mcat",""),"magcs",""),"qaqc",""),"ccic",""),"cic",""),"csm",""),"ops",""),"pic",""),"self",""),"qa",""),"qc",""),"by",""),"sr",""))</f>
        <v>0</v>
      </c>
      <c r="BT394" s="61"/>
      <c r="BU394" s="61"/>
      <c r="BV394" s="61" t="n">
        <f aca="false">0</f>
        <v>0</v>
      </c>
      <c r="BW394" s="61"/>
      <c r="BX394" s="61"/>
      <c r="BY394" s="62" t="n">
        <f aca="false">Q394-T12EarlyH/24</f>
        <v>46306.6006944444</v>
      </c>
      <c r="BZ394" s="61" t="n">
        <f aca="false">IFERROR(IF(IF(TRIM(S394)="Link / file path",AND(LEN(TRIM(Z394))&gt;=5,SUMPRODUCT(--ISNUMBER(SEARCH({"http","www.","\\",":\",".pdf",".jpg",".jpeg",".png",".heic",".xls",".doc",".msg",".eml",".ppt",".txt",".zip"},Z394)))&gt;0),AND(ISERROR(FIND(" ",TRIM(Z394))),NOT(OR(LOWER(TRIM(Z394))=LOWER(Flights!$F$16),AND(LEFT(LOWER(TRIM(Z394)),2)="mh",(LEN(BN394)-LEN(SUBSTITUTE(BN394,"a","")))&lt;=2))),NOT(ISNUMBER(MATCH(LEFT(BN394,255),{"0000a","000a","00a","0000aa","000aa","00.00.0000","00/00/0000","00-00-0000","0000-00-00","00.00.00","00/00/00","00-00-00","0.00.0000","0/00/0000","0-00-0000"},0))),OR(AND((LEN(BN394)-LEN(SUBSTITUTE(BN394,"a","")))&gt;=1,(LEN(BN394)-LEN(SUBSTITUTE(BN394,"0","")))&gt;=2,SUMPRODUCT(--ISNUMBER(SEARCH({"a0","a-0","a_0","a/0","a.0","a#0","0a","0-a","0_a","0/a"},BN394)))&gt;0),AND((LEN(BN394)-LEN(SUBSTITUTE(BN394,"a","")))=0,(LEN(BN394)-LEN(SUBSTITUTE(BN394,"0","")))&gt;=5)))),1,0),0)</f>
        <v>0</v>
      </c>
    </row>
    <row r="395" customFormat="false" ht="78.75" hidden="false" customHeight="true" outlineLevel="0" collapsed="false">
      <c r="A395" s="57" t="s">
        <v>1010</v>
      </c>
      <c r="B395" s="57" t="s">
        <v>261</v>
      </c>
      <c r="C395" s="57" t="str">
        <f aca="false">Flights!$F$16</f>
        <v>MH0139</v>
      </c>
      <c r="D395" s="58" t="n">
        <f aca="false">Flights!$D$16</f>
        <v>46307</v>
      </c>
      <c r="E395" s="57" t="str">
        <f aca="false">Flights!$G$16&amp;"-"&amp;Flights!$H$16</f>
        <v>KUL-ADL</v>
      </c>
      <c r="F395" s="57" t="str">
        <f aca="false">Flights!$K$16</f>
        <v>BC</v>
      </c>
      <c r="G395" s="57" t="s">
        <v>420</v>
      </c>
      <c r="H395" s="57" t="s">
        <v>378</v>
      </c>
      <c r="I395" s="57" t="s">
        <v>428</v>
      </c>
      <c r="J395" s="57" t="s">
        <v>435</v>
      </c>
      <c r="K395" s="67" t="s">
        <v>1011</v>
      </c>
      <c r="L395" s="67" t="s">
        <v>422</v>
      </c>
      <c r="M395" s="67"/>
      <c r="N395" s="67" t="s">
        <v>383</v>
      </c>
      <c r="O395" s="67" t="s">
        <v>423</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60"/>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open",IF(AND(NOT(OR(LEN(AZ395)&lt;15,ISNUMBER(MATCH(AZ395,L_Placeholder,0)))),BK395=0,NOT(OR(LEN(AU395)&lt;2,ISNUMBER(MATCH(AU395,L_Placeholder,0)))),NOT(OR(LEN(AX395)&lt;2,ISNUMBER(MATCH(AX395,L_Placeholder,0)))),TRIM(AE395)&lt;&gt;TRIM(T395)),"N/A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missing",IF(OR(OR(LEN(AU395)&lt;2,ISNUMBER(MATCH(AU395,L_Placeholder,0))),BR395&lt;3),"INVALID – PIC missing or not a named person (a role such as QA / CSM is not a name)",IF(OR(LEN(AV395)&lt;2,ISNUMBER(MATCH(AV395,L_Placeholder,0))),"INVALID – result / assessment missing",IF(OR(OR(LEN(AW395)&lt;3,ISNUMBER(MATCH(AW395,L_Placeholder,0))),SUMPRODUCT(--ISNUMBER(SEARCH(" "&amp;L_EvidencePhrase&amp;" ",BD395)))&gt;0,BI395=1),"INVALID – evidence missing, placeholder or not yet on file",IF(ISNA(MATCH(TRIM(S395),L_EvidenceType,0)),"INVALID – choose the evidence type from the list (column S)",IF(BL395=0,"INVALID – evidence ID must be the record's ID only (e.g. SF-2210, IMG_2231, 1045521), or a link / path for links",IF(OR(OR(LEN(AX395)&lt;2,ISNUMBER(MATCH(AX395,L_Placeholder,0))),BS395&lt;3),"INVALID – verifier missing or not a named person (a role such as QA / CSM is not a name)",IF(OR(AX395=AU395,AND(LEN(AU395)&gt;=4,ISNUMBER(SEARCH(AU395,AX395))),AND(LEN(AX395)&gt;=4,ISNUMBER(SEARCH(AX395,AU395)))),"INVALID – verifier must be a different, named person (not the PIC or a role)",IF(BH395=1,"INVALID – result not yet available (awaiting / TBC)",IF(BV395=1,"INVALID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future",IF(AND(ISNUMBER(BY395),AG395&lt;BY395),IF(H395="Physical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")))/(LEN(L_PendNeg)+1))+SUMPRODUCT((LEN(BC395)-LEN(SUBSTITUTE(BC395," "&amp;L_PendPrep&amp;" "," ")))/(LEN(L_PendPrep)+1)),1,0),1)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")))/(LEN(L_PendNeg)+1))+SUMPRODUCT((LEN(BE395)-LEN(SUBSTITUTE(BE395," "&amp;L_PendPrep&amp;" "," ")))/(LEN(L_PendPrep)+1)),1,0),1)</f>
        <v>0</v>
      </c>
      <c r="BK395" s="61" t="n">
        <f aca="false">IFERROR(IF(SUMPRODUCT((LEN(BF395)-LEN(SUBSTITUTE(BF395," "&amp;L_PendStrict&amp;" "," ")))/(LEN(L_PendStrict)+1))&gt;SUMPRODUCT((LEN(BF395)-LEN(SUBSTITUTE(BF395," "&amp;L_PendNeg&amp;" "," ")))/(LEN(L_PendNeg)+1)),1,0),1)</f>
        <v>0</v>
      </c>
      <c r="BL395" s="61" t="n">
        <f aca="false">IF(ISNA(MATCH(TRIM(S395),L_EvidenceType,0)),0,BZ395)</f>
        <v>0</v>
      </c>
      <c r="BM395" s="61" t="str">
        <f aca="false">SUBSTITUTE(SUBSTITUTE(SUBSTITUTE(SUBSTITUTE(SUBSTITUTE(SUBSTITUTE(SUBSTITUTE(SUBSTITUTE(SUBSTITUTE(LOWER(Z395&amp;""),"1","0"),"2","0"),"3","0"),"4","0"),"5","0"),"6","0"),"7","0"),"8","0"),"9","0")</f>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395,"jan",""),"feb",""),"mar",""),"apr",""),"may",""),"jun",""),"jul",""),"aug",""),"sep",""),"oct",""),"nov",""),"dec",""),"hrs",""),"hr",""),"lt",""),"utc",""),"am",""),"pm",""),"rev",""),"ver",""),"b","a"),"c","a"),"d","a"),"e","a"),"f","a"),"g","a"),"h","a"),"i","a"),"j","a"),"k","a"),"l","a"),"m","a"),"n","a"),"o","a"),"p","a"),"q","a"),"r","a"),"s","a"),"t","a"),"u","a"),"v","a"),"w","a"),"x","a"),"y","a"),"z","a")</f>
        <v/>
      </c>
      <c r="BO395" s="61" t="str">
        <f aca="false">SUBSTITUTE(SUBSTITUTE(SUBSTITUTE(SUBSTITUTE(SUBSTITUTE(SUBSTITUTE(SUBSTITUTE(SUBSTITUTE(SUBSTITUTE(LOWER(W395&amp;""),"1","0"),"2","0"),"3","0"),"4","0"),"5","0"),"6","0"),"7","0"),"8","0"),"9","0")</f>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c>
      <c r="BQ395" s="61" t="n">
        <f aca="false">IFERROR(IF(AND(ISERROR(SEARCH(" mh"," "&amp;LOWER(W395))),ISNA(MATCH(LEFT(TRIM(BP395),255),{"0000a","000a","00a","0000aa","000aa","00.00.0000","00/00/0000","00-00-0000","0000-00-00","00.00.00","00/00/00","00-00-00","0.00.0000","0/00/0000","0-00-0000"},0)),OR(SUMPRODUCT(--ISNUMBER(SEARCH({"a0","a-0","a_0","a/0","a.0","a#0","0a","0-a","0_a","0/a"},BP395)))&gt;0,ISNUMBER(SEARCH("000000",BP395)))),1,0),0)</f>
        <v>0</v>
      </c>
      <c r="BR3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395,"supervisor",""),"inspector",""),"controller",""),"executive",""),"catering",""),"manager",""),"officer",""),"caterer",""),"station",""),"captain",""),"verified",""),"verifier",""),"checked",""),"senior",""),"leader",""),"cabin",""),"staff",""),"crew",""),"team",""),"duty",""),"lead",""),"head",""),"chef",""),"pasb",""),"mcat",""),"magcs",""),"qaqc",""),"ccic",""),"cic",""),"csm",""),"ops",""),"pic",""),"self",""),"qa",""),"qc",""),"by",""),"sr",""))</f>
        <v>0</v>
      </c>
      <c r="BS3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395,"supervisor",""),"inspector",""),"controller",""),"executive",""),"catering",""),"manager",""),"officer",""),"caterer",""),"station",""),"captain",""),"verified",""),"verifier",""),"checked",""),"senior",""),"leader",""),"cabin",""),"staff",""),"crew",""),"team",""),"duty",""),"lead",""),"head",""),"chef",""),"pasb",""),"mcat",""),"magcs",""),"qaqc",""),"ccic",""),"cic",""),"csm",""),"ops",""),"pic",""),"self",""),"qa",""),"qc",""),"by",""),"sr",""))</f>
        <v>0</v>
      </c>
      <c r="BT395" s="61"/>
      <c r="BU395" s="61"/>
      <c r="BV395" s="61" t="n">
        <f aca="false">0</f>
        <v>0</v>
      </c>
      <c r="BW395" s="61"/>
      <c r="BX395" s="61"/>
      <c r="BY395" s="62" t="n">
        <f aca="false">Q395-T12EarlyH/24</f>
        <v>46306.6006944444</v>
      </c>
      <c r="BZ395" s="61" t="n">
        <f aca="false">IFERROR(IF(IF(TRIM(S395)="Link / file path",AND(LEN(TRIM(Z395))&gt;=5,SUMPRODUCT(--ISNUMBER(SEARCH({"http","www.","\\",":\",".pdf",".jpg",".jpeg",".png",".heic",".xls",".doc",".msg",".eml",".ppt",".txt",".zip"},Z395)))&gt;0),AND(ISERROR(FIND(" ",TRIM(Z395))),NOT(OR(LOWER(TRIM(Z395))=LOWER(Flights!$F$16),AND(LEFT(LOWER(TRIM(Z395)),2)="mh",(LEN(BN395)-LEN(SUBSTITUTE(BN395,"a","")))&lt;=2))),NOT(ISNUMBER(MATCH(LEFT(BN395,255),{"0000a","000a","00a","0000aa","000aa","00.00.0000","00/00/0000","00-00-0000","0000-00-00","00.00.00","00/00/00","00-00-00","0.00.0000","0/00/0000","0-00-0000"},0))),OR(AND((LEN(BN395)-LEN(SUBSTITUTE(BN395,"a","")))&gt;=1,(LEN(BN395)-LEN(SUBSTITUTE(BN395,"0","")))&gt;=2,SUMPRODUCT(--ISNUMBER(SEARCH({"a0","a-0","a_0","a/0","a.0","a#0","0a","0-a","0_a","0/a"},BN395)))&gt;0),AND((LEN(BN395)-LEN(SUBSTITUTE(BN395,"a","")))=0,(LEN(BN395)-LEN(SUBSTITUTE(BN395,"0","")))&gt;=5)))),1,0),0)</f>
        <v>0</v>
      </c>
    </row>
    <row r="396" customFormat="false" ht="39.75" hidden="false" customHeight="true" outlineLevel="0" collapsed="false">
      <c r="A396" s="57" t="s">
        <v>1012</v>
      </c>
      <c r="B396" s="57" t="s">
        <v>261</v>
      </c>
      <c r="C396" s="57" t="str">
        <f aca="false">Flights!$F$16</f>
        <v>MH0139</v>
      </c>
      <c r="D396" s="58" t="n">
        <f aca="false">Flights!$D$16</f>
        <v>46307</v>
      </c>
      <c r="E396" s="57" t="str">
        <f aca="false">Flights!$G$16&amp;"-"&amp;Flights!$H$16</f>
        <v>KUL-ADL</v>
      </c>
      <c r="F396" s="57" t="str">
        <f aca="false">Flights!$K$16</f>
        <v>BC</v>
      </c>
      <c r="G396" s="57" t="s">
        <v>420</v>
      </c>
      <c r="H396" s="57" t="s">
        <v>378</v>
      </c>
      <c r="I396" s="57" t="s">
        <v>428</v>
      </c>
      <c r="J396" s="57" t="s">
        <v>438</v>
      </c>
      <c r="K396" s="67"/>
      <c r="L396" s="67" t="s">
        <v>422</v>
      </c>
      <c r="M396" s="67"/>
      <c r="N396" s="67" t="s">
        <v>383</v>
      </c>
      <c r="O396" s="67" t="s">
        <v>423</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60"/>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open",IF(AND(NOT(OR(LEN(AZ396)&lt;15,ISNUMBER(MATCH(AZ396,L_Placeholder,0)))),BK396=0,NOT(OR(LEN(AU396)&lt;2,ISNUMBER(MATCH(AU396,L_Placeholder,0)))),NOT(OR(LEN(AX396)&lt;2,ISNUMBER(MATCH(AX396,L_Placeholder,0)))),TRIM(AE396)&lt;&gt;TRIM(T396)),"N/A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missing",IF(OR(OR(LEN(AU396)&lt;2,ISNUMBER(MATCH(AU396,L_Placeholder,0))),BR396&lt;3),"INVALID – PIC missing or not a named person (a role such as QA / CSM is not a name)",IF(OR(LEN(AV396)&lt;2,ISNUMBER(MATCH(AV396,L_Placeholder,0))),"INVALID – result / assessment missing",IF(OR(OR(LEN(AW396)&lt;3,ISNUMBER(MATCH(AW396,L_Placeholder,0))),SUMPRODUCT(--ISNUMBER(SEARCH(" "&amp;L_EvidencePhrase&amp;" ",BD396)))&gt;0,BI396=1),"INVALID – evidence missing, placeholder or not yet on file",IF(ISNA(MATCH(TRIM(S396),L_EvidenceType,0)),"INVALID – choose the evidence type from the list (column S)",IF(BL396=0,"INVALID – evidence ID must be the record's ID only (e.g. SF-2210, IMG_2231, 1045521), or a link / path for links",IF(OR(OR(LEN(AX396)&lt;2,ISNUMBER(MATCH(AX396,L_Placeholder,0))),BS396&lt;3),"INVALID – verifier missing or not a named person (a role such as QA / CSM is not a name)",IF(OR(AX396=AU396,AND(LEN(AU396)&gt;=4,ISNUMBER(SEARCH(AU396,AX396))),AND(LEN(AX396)&gt;=4,ISNUMBER(SEARCH(AX396,AU396)))),"INVALID – verifier must be a different, named person (not the PIC or a role)",IF(BH396=1,"INVALID – result not yet available (awaiting / TBC)",IF(BV396=1,"INVALID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future",IF(AND(ISNUMBER(BY396),AG396&lt;BY396),IF(H396="Physical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")))/(LEN(L_PendNeg)+1))+SUMPRODUCT((LEN(BC396)-LEN(SUBSTITUTE(BC396," "&amp;L_PendPrep&amp;" "," ")))/(LEN(L_PendPrep)+1)),1,0),1)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")))/(LEN(L_PendNeg)+1))+SUMPRODUCT((LEN(BE396)-LEN(SUBSTITUTE(BE396," "&amp;L_PendPrep&amp;" "," ")))/(LEN(L_PendPrep)+1)),1,0),1)</f>
        <v>0</v>
      </c>
      <c r="BK396" s="61" t="n">
        <f aca="false">IFERROR(IF(SUMPRODUCT((LEN(BF396)-LEN(SUBSTITUTE(BF396," "&amp;L_PendStrict&amp;" "," ")))/(LEN(L_PendStrict)+1))&gt;SUMPRODUCT((LEN(BF396)-LEN(SUBSTITUTE(BF396," "&amp;L_PendNeg&amp;" "," ")))/(LEN(L_PendNeg)+1)),1,0),1)</f>
        <v>0</v>
      </c>
      <c r="BL396" s="61" t="n">
        <f aca="false">IF(ISNA(MATCH(TRIM(S396),L_EvidenceType,0)),0,BZ396)</f>
        <v>0</v>
      </c>
      <c r="BM396" s="61" t="str">
        <f aca="false">SUBSTITUTE(SUBSTITUTE(SUBSTITUTE(SUBSTITUTE(SUBSTITUTE(SUBSTITUTE(SUBSTITUTE(SUBSTITUTE(SUBSTITUTE(LOWER(Z396&amp;""),"1","0"),"2","0"),"3","0"),"4","0"),"5","0"),"6","0"),"7","0"),"8","0"),"9","0")</f>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396,"jan",""),"feb",""),"mar",""),"apr",""),"may",""),"jun",""),"jul",""),"aug",""),"sep",""),"oct",""),"nov",""),"dec",""),"hrs",""),"hr",""),"lt",""),"utc",""),"am",""),"pm",""),"rev",""),"ver",""),"b","a"),"c","a"),"d","a"),"e","a"),"f","a"),"g","a"),"h","a"),"i","a"),"j","a"),"k","a"),"l","a"),"m","a"),"n","a"),"o","a"),"p","a"),"q","a"),"r","a"),"s","a"),"t","a"),"u","a"),"v","a"),"w","a"),"x","a"),"y","a"),"z","a")</f>
        <v/>
      </c>
      <c r="BO396" s="61" t="str">
        <f aca="false">SUBSTITUTE(SUBSTITUTE(SUBSTITUTE(SUBSTITUTE(SUBSTITUTE(SUBSTITUTE(SUBSTITUTE(SUBSTITUTE(SUBSTITUTE(LOWER(W396&amp;""),"1","0"),"2","0"),"3","0"),"4","0"),"5","0"),"6","0"),"7","0"),"8","0"),"9","0")</f>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c>
      <c r="BQ396" s="61" t="n">
        <f aca="false">IFERROR(IF(AND(ISERROR(SEARCH(" mh"," "&amp;LOWER(W396))),ISNA(MATCH(LEFT(TRIM(BP396),255),{"0000a","000a","00a","0000aa","000aa","00.00.0000","00/00/0000","00-00-0000","0000-00-00","00.00.00","00/00/00","00-00-00","0.00.0000","0/00/0000","0-00-0000"},0)),OR(SUMPRODUCT(--ISNUMBER(SEARCH({"a0","a-0","a_0","a/0","a.0","a#0","0a","0-a","0_a","0/a"},BP396)))&gt;0,ISNUMBER(SEARCH("000000",BP396)))),1,0),0)</f>
        <v>0</v>
      </c>
      <c r="BR3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396,"supervisor",""),"inspector",""),"controller",""),"executive",""),"catering",""),"manager",""),"officer",""),"caterer",""),"station",""),"captain",""),"verified",""),"verifier",""),"checked",""),"senior",""),"leader",""),"cabin",""),"staff",""),"crew",""),"team",""),"duty",""),"lead",""),"head",""),"chef",""),"pasb",""),"mcat",""),"magcs",""),"qaqc",""),"ccic",""),"cic",""),"csm",""),"ops",""),"pic",""),"self",""),"qa",""),"qc",""),"by",""),"sr",""))</f>
        <v>0</v>
      </c>
      <c r="BS3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396,"supervisor",""),"inspector",""),"controller",""),"executive",""),"catering",""),"manager",""),"officer",""),"caterer",""),"station",""),"captain",""),"verified",""),"verifier",""),"checked",""),"senior",""),"leader",""),"cabin",""),"staff",""),"crew",""),"team",""),"duty",""),"lead",""),"head",""),"chef",""),"pasb",""),"mcat",""),"magcs",""),"qaqc",""),"ccic",""),"cic",""),"csm",""),"ops",""),"pic",""),"self",""),"qa",""),"qc",""),"by",""),"sr",""))</f>
        <v>0</v>
      </c>
      <c r="BT396" s="61"/>
      <c r="BU396" s="61"/>
      <c r="BV396" s="61" t="n">
        <f aca="false">0</f>
        <v>0</v>
      </c>
      <c r="BW396" s="61"/>
      <c r="BX396" s="61"/>
      <c r="BY396" s="62" t="n">
        <f aca="false">Q396-T12EarlyH/24</f>
        <v>46306.6006944444</v>
      </c>
      <c r="BZ396" s="61" t="n">
        <f aca="false">IFERROR(IF(IF(TRIM(S396)="Link / file path",AND(LEN(TRIM(Z396))&gt;=5,SUMPRODUCT(--ISNUMBER(SEARCH({"http","www.","\\",":\",".pdf",".jpg",".jpeg",".png",".heic",".xls",".doc",".msg",".eml",".ppt",".txt",".zip"},Z396)))&gt;0),AND(ISERROR(FIND(" ",TRIM(Z396))),NOT(OR(LOWER(TRIM(Z396))=LOWER(Flights!$F$16),AND(LEFT(LOWER(TRIM(Z396)),2)="mh",(LEN(BN396)-LEN(SUBSTITUTE(BN396,"a","")))&lt;=2))),NOT(ISNUMBER(MATCH(LEFT(BN396,255),{"0000a","000a","00a","0000aa","000aa","00.00.0000","00/00/0000","00-00-0000","0000-00-00","00.00.00","00/00/00","00-00-00","0.00.0000","0/00/0000","0-00-0000"},0))),OR(AND((LEN(BN396)-LEN(SUBSTITUTE(BN396,"a","")))&gt;=1,(LEN(BN396)-LEN(SUBSTITUTE(BN396,"0","")))&gt;=2,SUMPRODUCT(--ISNUMBER(SEARCH({"a0","a-0","a_0","a/0","a.0","a#0","0a","0-a","0_a","0/a"},BN396)))&gt;0),AND((LEN(BN396)-LEN(SUBSTITUTE(BN396,"a","")))=0,(LEN(BN396)-LEN(SUBSTITUTE(BN396,"0","")))&gt;=5)))),1,0),0)</f>
        <v>0</v>
      </c>
    </row>
    <row r="397" customFormat="false" ht="39.75" hidden="false" customHeight="true" outlineLevel="0" collapsed="false">
      <c r="A397" s="57" t="s">
        <v>1013</v>
      </c>
      <c r="B397" s="57" t="s">
        <v>261</v>
      </c>
      <c r="C397" s="57" t="str">
        <f aca="false">Flights!$F$16</f>
        <v>MH0139</v>
      </c>
      <c r="D397" s="58" t="n">
        <f aca="false">Flights!$D$16</f>
        <v>46307</v>
      </c>
      <c r="E397" s="57" t="str">
        <f aca="false">Flights!$G$16&amp;"-"&amp;Flights!$H$16</f>
        <v>KUL-ADL</v>
      </c>
      <c r="F397" s="57" t="str">
        <f aca="false">Flights!$K$16</f>
        <v>BC</v>
      </c>
      <c r="G397" s="57" t="s">
        <v>420</v>
      </c>
      <c r="H397" s="57" t="s">
        <v>378</v>
      </c>
      <c r="I397" s="57" t="s">
        <v>440</v>
      </c>
      <c r="J397" s="57" t="s">
        <v>441</v>
      </c>
      <c r="K397" s="67" t="s">
        <v>501</v>
      </c>
      <c r="L397" s="67" t="s">
        <v>1014</v>
      </c>
      <c r="M397" s="67" t="s">
        <v>187</v>
      </c>
      <c r="N397" s="67" t="s">
        <v>383</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60"/>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open",IF(AND(NOT(OR(LEN(AZ397)&lt;15,ISNUMBER(MATCH(AZ397,L_Placeholder,0)))),BK397=0,NOT(OR(LEN(AU397)&lt;2,ISNUMBER(MATCH(AU397,L_Placeholder,0)))),NOT(OR(LEN(AX397)&lt;2,ISNUMBER(MATCH(AX397,L_Placeholder,0)))),TRIM(AE397)&lt;&gt;TRIM(T397)),"N/A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missing",IF(OR(OR(LEN(AU397)&lt;2,ISNUMBER(MATCH(AU397,L_Placeholder,0))),BR397&lt;3),"INVALID – PIC missing or not a named person (a role such as QA / CSM is not a name)",IF(OR(LEN(AV397)&lt;2,ISNUMBER(MATCH(AV397,L_Placeholder,0))),"INVALID – result / assessment missing",IF(OR(OR(LEN(AW397)&lt;3,ISNUMBER(MATCH(AW397,L_Placeholder,0))),SUMPRODUCT(--ISNUMBER(SEARCH(" "&amp;L_EvidencePhrase&amp;" ",BD397)))&gt;0,BI397=1),"INVALID – evidence missing, placeholder or not yet on file",IF(ISNA(MATCH(TRIM(S397),L_EvidenceType,0)),"INVALID – choose the evidence type from the list (column S)",IF(BL397=0,"INVALID – evidence ID must be the record's ID only (e.g. SF-2210, IMG_2231, 1045521), or a link / path for links",IF(OR(OR(LEN(AX397)&lt;2,ISNUMBER(MATCH(AX397,L_Placeholder,0))),BS397&lt;3),"INVALID – verifier missing or not a named person (a role such as QA / CSM is not a name)",IF(OR(AX397=AU397,AND(LEN(AU397)&gt;=4,ISNUMBER(SEARCH(AU397,AX397))),AND(LEN(AX397)&gt;=4,ISNUMBER(SEARCH(AX397,AU397)))),"INVALID – verifier must be a different, named person (not the PIC or a role)",IF(BH397=1,"INVALID – result not yet available (awaiting / TBC)",IF(BV397=1,"INVALID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future",IF(AND(ISNUMBER(BY397),AG397&lt;BY397),IF(H397="Physical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t="n">
        <f aca="false">IF(ISNA(MATCH(TRIM(S397),L_EvidenceType,0)),0,BZ397)</f>
        <v>0</v>
      </c>
      <c r="BM397" s="61" t="str">
        <f aca="false">SUBSTITUTE(SUBSTITUTE(SUBSTITUTE(SUBSTITUTE(SUBSTITUTE(SUBSTITUTE(SUBSTITUTE(SUBSTITUTE(SUBSTITUTE(LOWER(Z397&amp;""),"1","0"),"2","0"),"3","0"),"4","0"),"5","0"),"6","0"),"7","0"),"8","0"),"9","0")</f>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397,"jan",""),"feb",""),"mar",""),"apr",""),"may",""),"jun",""),"jul",""),"aug",""),"sep",""),"oct",""),"nov",""),"dec",""),"hrs",""),"hr",""),"lt",""),"utc",""),"am",""),"pm",""),"rev",""),"ver",""),"b","a"),"c","a"),"d","a"),"e","a"),"f","a"),"g","a"),"h","a"),"i","a"),"j","a"),"k","a"),"l","a"),"m","a"),"n","a"),"o","a"),"p","a"),"q","a"),"r","a"),"s","a"),"t","a"),"u","a"),"v","a"),"w","a"),"x","a"),"y","a"),"z","a")</f>
        <v/>
      </c>
      <c r="BO397" s="61" t="str">
        <f aca="false">SUBSTITUTE(SUBSTITUTE(SUBSTITUTE(SUBSTITUTE(SUBSTITUTE(SUBSTITUTE(SUBSTITUTE(SUBSTITUTE(SUBSTITUTE(LOWER(W397&amp;""),"1","0"),"2","0"),"3","0"),"4","0"),"5","0"),"6","0"),"7","0"),"8","0"),"9","0")</f>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c>
      <c r="BQ397" s="61" t="n">
        <f aca="false">IFERROR(IF(AND(ISERROR(SEARCH(" mh"," "&amp;LOWER(W397))),ISNA(MATCH(LEFT(TRIM(BP397),255),{"0000a","000a","00a","0000aa","000aa","00.00.0000","00/00/0000","00-00-0000","0000-00-00","00.00.00","00/00/00","00-00-00","0.00.0000","0/00/0000","0-00-0000"},0)),OR(SUMPRODUCT(--ISNUMBER(SEARCH({"a0","a-0","a_0","a/0","a.0","a#0","0a","0-a","0_a","0/a"},BP397)))&gt;0,ISNUMBER(SEARCH("000000",BP397)))),1,0),0)</f>
        <v>0</v>
      </c>
      <c r="BR3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397,"supervisor",""),"inspector",""),"controller",""),"executive",""),"catering",""),"manager",""),"officer",""),"caterer",""),"station",""),"captain",""),"verified",""),"verifier",""),"checked",""),"senior",""),"leader",""),"cabin",""),"staff",""),"crew",""),"team",""),"duty",""),"lead",""),"head",""),"chef",""),"pasb",""),"mcat",""),"magcs",""),"qaqc",""),"ccic",""),"cic",""),"csm",""),"ops",""),"pic",""),"self",""),"qa",""),"qc",""),"by",""),"sr",""))</f>
        <v>0</v>
      </c>
      <c r="BS3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397,"supervisor",""),"inspector",""),"controller",""),"executive",""),"catering",""),"manager",""),"officer",""),"caterer",""),"station",""),"captain",""),"verified",""),"verifier",""),"checked",""),"senior",""),"leader",""),"cabin",""),"staff",""),"crew",""),"team",""),"duty",""),"lead",""),"head",""),"chef",""),"pasb",""),"mcat",""),"magcs",""),"qaqc",""),"ccic",""),"cic",""),"csm",""),"ops",""),"pic",""),"self",""),"qa",""),"qc",""),"by",""),"sr",""))</f>
        <v>0</v>
      </c>
      <c r="BT397" s="61"/>
      <c r="BU397" s="61"/>
      <c r="BV397" s="61" t="n">
        <f aca="false">0</f>
        <v>0</v>
      </c>
      <c r="BW397" s="61"/>
      <c r="BX397" s="61"/>
      <c r="BY397" s="62" t="n">
        <f aca="false">Q397-T12EarlyH/24</f>
        <v>46306.6006944444</v>
      </c>
      <c r="BZ397" s="61" t="n">
        <f aca="false">IFERROR(IF(IF(TRIM(S397)="Link / file path",AND(LEN(TRIM(Z397))&gt;=5,SUMPRODUCT(--ISNUMBER(SEARCH({"http","www.","\\",":\",".pdf",".jpg",".jpeg",".png",".heic",".xls",".doc",".msg",".eml",".ppt",".txt",".zip"},Z397)))&gt;0),AND(ISERROR(FIND(" ",TRIM(Z397))),NOT(OR(LOWER(TRIM(Z397))=LOWER(Flights!$F$16),AND(LEFT(LOWER(TRIM(Z397)),2)="mh",(LEN(BN397)-LEN(SUBSTITUTE(BN397,"a","")))&lt;=2))),NOT(ISNUMBER(MATCH(LEFT(BN397,255),{"0000a","000a","00a","0000aa","000aa","00.00.0000","00/00/0000","00-00-0000","0000-00-00","00.00.00","00/00/00","00-00-00","0.00.0000","0/00/0000","0-00-0000"},0))),OR(AND((LEN(BN397)-LEN(SUBSTITUTE(BN397,"a","")))&gt;=1,(LEN(BN397)-LEN(SUBSTITUTE(BN397,"0","")))&gt;=2,SUMPRODUCT(--ISNUMBER(SEARCH({"a0","a-0","a_0","a/0","a.0","a#0","0a","0-a","0_a","0/a"},BN397)))&gt;0),AND((LEN(BN397)-LEN(SUBSTITUTE(BN397,"a","")))=0,(LEN(BN397)-LEN(SUBSTITUTE(BN397,"0","")))&gt;=5)))),1,0),0)</f>
        <v>0</v>
      </c>
    </row>
    <row r="398" customFormat="false" ht="39.75" hidden="false" customHeight="true" outlineLevel="0" collapsed="false">
      <c r="A398" s="57" t="s">
        <v>1015</v>
      </c>
      <c r="B398" s="57" t="s">
        <v>261</v>
      </c>
      <c r="C398" s="57" t="str">
        <f aca="false">Flights!$F$16</f>
        <v>MH0139</v>
      </c>
      <c r="D398" s="58" t="n">
        <f aca="false">Flights!$D$16</f>
        <v>46307</v>
      </c>
      <c r="E398" s="57" t="str">
        <f aca="false">Flights!$G$16&amp;"-"&amp;Flights!$H$16</f>
        <v>KUL-ADL</v>
      </c>
      <c r="F398" s="57" t="str">
        <f aca="false">Flights!$K$16</f>
        <v>BC</v>
      </c>
      <c r="G398" s="57" t="s">
        <v>420</v>
      </c>
      <c r="H398" s="57" t="s">
        <v>378</v>
      </c>
      <c r="I398" s="57" t="s">
        <v>440</v>
      </c>
      <c r="J398" s="57" t="s">
        <v>603</v>
      </c>
      <c r="K398" s="67" t="s">
        <v>501</v>
      </c>
      <c r="L398" s="67" t="s">
        <v>1016</v>
      </c>
      <c r="M398" s="67" t="s">
        <v>187</v>
      </c>
      <c r="N398" s="67" t="s">
        <v>383</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60"/>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open",IF(AND(NOT(OR(LEN(AZ398)&lt;15,ISNUMBER(MATCH(AZ398,L_Placeholder,0)))),BK398=0,NOT(OR(LEN(AU398)&lt;2,ISNUMBER(MATCH(AU398,L_Placeholder,0)))),NOT(OR(LEN(AX398)&lt;2,ISNUMBER(MATCH(AX398,L_Placeholder,0)))),TRIM(AE398)&lt;&gt;TRIM(T398)),"N/A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missing",IF(OR(OR(LEN(AU398)&lt;2,ISNUMBER(MATCH(AU398,L_Placeholder,0))),BR398&lt;3),"INVALID – PIC missing or not a named person (a role such as QA / CSM is not a name)",IF(OR(LEN(AV398)&lt;2,ISNUMBER(MATCH(AV398,L_Placeholder,0))),"INVALID – result / assessment missing",IF(OR(OR(LEN(AW398)&lt;3,ISNUMBER(MATCH(AW398,L_Placeholder,0))),SUMPRODUCT(--ISNUMBER(SEARCH(" "&amp;L_EvidencePhrase&amp;" ",BD398)))&gt;0,BI398=1),"INVALID – evidence missing, placeholder or not yet on file",IF(ISNA(MATCH(TRIM(S398),L_EvidenceType,0)),"INVALID – choose the evidence type from the list (column S)",IF(BL398=0,"INVALID – evidence ID must be the record's ID only (e.g. SF-2210, IMG_2231, 1045521), or a link / path for links",IF(OR(OR(LEN(AX398)&lt;2,ISNUMBER(MATCH(AX398,L_Placeholder,0))),BS398&lt;3),"INVALID – verifier missing or not a named person (a role such as QA / CSM is not a name)",IF(OR(AX398=AU398,AND(LEN(AU398)&gt;=4,ISNUMBER(SEARCH(AU398,AX398))),AND(LEN(AX398)&gt;=4,ISNUMBER(SEARCH(AX398,AU398)))),"INVALID – verifier must be a different, named person (not the PIC or a role)",IF(BH398=1,"INVALID – result not yet available (awaiting / TBC)",IF(BV398=1,"INVALID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future",IF(AND(ISNUMBER(BY398),AG398&lt;BY398),IF(H398="Physical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t="n">
        <f aca="false">IF(ISNA(MATCH(TRIM(S398),L_EvidenceType,0)),0,BZ398)</f>
        <v>0</v>
      </c>
      <c r="BM398" s="61" t="str">
        <f aca="false">SUBSTITUTE(SUBSTITUTE(SUBSTITUTE(SUBSTITUTE(SUBSTITUTE(SUBSTITUTE(SUBSTITUTE(SUBSTITUTE(SUBSTITUTE(LOWER(Z398&amp;""),"1","0"),"2","0"),"3","0"),"4","0"),"5","0"),"6","0"),"7","0"),"8","0"),"9","0")</f>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398,"jan",""),"feb",""),"mar",""),"apr",""),"may",""),"jun",""),"jul",""),"aug",""),"sep",""),"oct",""),"nov",""),"dec",""),"hrs",""),"hr",""),"lt",""),"utc",""),"am",""),"pm",""),"rev",""),"ver",""),"b","a"),"c","a"),"d","a"),"e","a"),"f","a"),"g","a"),"h","a"),"i","a"),"j","a"),"k","a"),"l","a"),"m","a"),"n","a"),"o","a"),"p","a"),"q","a"),"r","a"),"s","a"),"t","a"),"u","a"),"v","a"),"w","a"),"x","a"),"y","a"),"z","a")</f>
        <v/>
      </c>
      <c r="BO398" s="61" t="str">
        <f aca="false">SUBSTITUTE(SUBSTITUTE(SUBSTITUTE(SUBSTITUTE(SUBSTITUTE(SUBSTITUTE(SUBSTITUTE(SUBSTITUTE(SUBSTITUTE(LOWER(W398&amp;""),"1","0"),"2","0"),"3","0"),"4","0"),"5","0"),"6","0"),"7","0"),"8","0"),"9","0")</f>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c>
      <c r="BQ398" s="61" t="n">
        <f aca="false">IFERROR(IF(AND(ISERROR(SEARCH(" mh"," "&amp;LOWER(W398))),ISNA(MATCH(LEFT(TRIM(BP398),255),{"0000a","000a","00a","0000aa","000aa","00.00.0000","00/00/0000","00-00-0000","0000-00-00","00.00.00","00/00/00","00-00-00","0.00.0000","0/00/0000","0-00-0000"},0)),OR(SUMPRODUCT(--ISNUMBER(SEARCH({"a0","a-0","a_0","a/0","a.0","a#0","0a","0-a","0_a","0/a"},BP398)))&gt;0,ISNUMBER(SEARCH("000000",BP398)))),1,0),0)</f>
        <v>0</v>
      </c>
      <c r="BR3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398,"supervisor",""),"inspector",""),"controller",""),"executive",""),"catering",""),"manager",""),"officer",""),"caterer",""),"station",""),"captain",""),"verified",""),"verifier",""),"checked",""),"senior",""),"leader",""),"cabin",""),"staff",""),"crew",""),"team",""),"duty",""),"lead",""),"head",""),"chef",""),"pasb",""),"mcat",""),"magcs",""),"qaqc",""),"ccic",""),"cic",""),"csm",""),"ops",""),"pic",""),"self",""),"qa",""),"qc",""),"by",""),"sr",""))</f>
        <v>0</v>
      </c>
      <c r="BS3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398,"supervisor",""),"inspector",""),"controller",""),"executive",""),"catering",""),"manager",""),"officer",""),"caterer",""),"station",""),"captain",""),"verified",""),"verifier",""),"checked",""),"senior",""),"leader",""),"cabin",""),"staff",""),"crew",""),"team",""),"duty",""),"lead",""),"head",""),"chef",""),"pasb",""),"mcat",""),"magcs",""),"qaqc",""),"ccic",""),"cic",""),"csm",""),"ops",""),"pic",""),"self",""),"qa",""),"qc",""),"by",""),"sr",""))</f>
        <v>0</v>
      </c>
      <c r="BT398" s="61"/>
      <c r="BU398" s="61"/>
      <c r="BV398" s="61" t="n">
        <f aca="false">0</f>
        <v>0</v>
      </c>
      <c r="BW398" s="61"/>
      <c r="BX398" s="61"/>
      <c r="BY398" s="62" t="n">
        <f aca="false">Q398-T12EarlyH/24</f>
        <v>46306.6006944444</v>
      </c>
      <c r="BZ398" s="61" t="n">
        <f aca="false">IFERROR(IF(IF(TRIM(S398)="Link / file path",AND(LEN(TRIM(Z398))&gt;=5,SUMPRODUCT(--ISNUMBER(SEARCH({"http","www.","\\",":\",".pdf",".jpg",".jpeg",".png",".heic",".xls",".doc",".msg",".eml",".ppt",".txt",".zip"},Z398)))&gt;0),AND(ISERROR(FIND(" ",TRIM(Z398))),NOT(OR(LOWER(TRIM(Z398))=LOWER(Flights!$F$16),AND(LEFT(LOWER(TRIM(Z398)),2)="mh",(LEN(BN398)-LEN(SUBSTITUTE(BN398,"a","")))&lt;=2))),NOT(ISNUMBER(MATCH(LEFT(BN398,255),{"0000a","000a","00a","0000aa","000aa","00.00.0000","00/00/0000","00-00-0000","0000-00-00","00.00.00","00/00/00","00-00-00","0.00.0000","0/00/0000","0-00-0000"},0))),OR(AND((LEN(BN398)-LEN(SUBSTITUTE(BN398,"a","")))&gt;=1,(LEN(BN398)-LEN(SUBSTITUTE(BN398,"0","")))&gt;=2,SUMPRODUCT(--ISNUMBER(SEARCH({"a0","a-0","a_0","a/0","a.0","a#0","0a","0-a","0_a","0/a"},BN398)))&gt;0),AND((LEN(BN398)-LEN(SUBSTITUTE(BN398,"a","")))=0,(LEN(BN398)-LEN(SUBSTITUTE(BN398,"0","")))&gt;=5)))),1,0),0)</f>
        <v>0</v>
      </c>
    </row>
    <row r="399" customFormat="false" ht="41.25" hidden="false" customHeight="true" outlineLevel="0" collapsed="false">
      <c r="A399" s="57" t="s">
        <v>1017</v>
      </c>
      <c r="B399" s="57" t="s">
        <v>261</v>
      </c>
      <c r="C399" s="57" t="str">
        <f aca="false">Flights!$F$16</f>
        <v>MH0139</v>
      </c>
      <c r="D399" s="58" t="n">
        <f aca="false">Flights!$D$16</f>
        <v>46307</v>
      </c>
      <c r="E399" s="57" t="str">
        <f aca="false">Flights!$G$16&amp;"-"&amp;Flights!$H$16</f>
        <v>KUL-ADL</v>
      </c>
      <c r="F399" s="57" t="str">
        <f aca="false">Flights!$K$16</f>
        <v>BC</v>
      </c>
      <c r="G399" s="57" t="s">
        <v>420</v>
      </c>
      <c r="H399" s="57" t="s">
        <v>378</v>
      </c>
      <c r="I399" s="57" t="s">
        <v>499</v>
      </c>
      <c r="J399" s="57" t="s">
        <v>500</v>
      </c>
      <c r="K399" s="67" t="s">
        <v>501</v>
      </c>
      <c r="L399" s="67" t="s">
        <v>1018</v>
      </c>
      <c r="M399" s="67" t="s">
        <v>451</v>
      </c>
      <c r="N399" s="67" t="s">
        <v>383</v>
      </c>
      <c r="O399" s="67" t="s">
        <v>503</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60"/>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open",IF(AND(NOT(OR(LEN(AZ399)&lt;15,ISNUMBER(MATCH(AZ399,L_Placeholder,0)))),BK399=0,NOT(OR(LEN(AU399)&lt;2,ISNUMBER(MATCH(AU399,L_Placeholder,0)))),NOT(OR(LEN(AX399)&lt;2,ISNUMBER(MATCH(AX399,L_Placeholder,0)))),TRIM(AE399)&lt;&gt;TRIM(T399)),"N/A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missing",IF(OR(OR(LEN(AU399)&lt;2,ISNUMBER(MATCH(AU399,L_Placeholder,0))),BR399&lt;3),"INVALID – PIC missing or not a named person (a role such as QA / CSM is not a name)",IF(OR(LEN(AV399)&lt;2,ISNUMBER(MATCH(AV399,L_Placeholder,0))),"INVALID – result / assessment missing",IF(OR(OR(LEN(AW399)&lt;3,ISNUMBER(MATCH(AW399,L_Placeholder,0))),SUMPRODUCT(--ISNUMBER(SEARCH(" "&amp;L_EvidencePhrase&amp;" ",BD399)))&gt;0,BI399=1),"INVALID – evidence missing, placeholder or not yet on file",IF(ISNA(MATCH(TRIM(S399),L_EvidenceType,0)),"INVALID – choose the evidence type from the list (column S)",IF(BL399=0,"INVALID – evidence ID must be the record's ID only (e.g. SF-2210, IMG_2231, 1045521), or a link / path for links",IF(OR(OR(LEN(AX399)&lt;2,ISNUMBER(MATCH(AX399,L_Placeholder,0))),BS399&lt;3),"INVALID – verifier missing or not a named person (a role such as QA / CSM is not a name)",IF(OR(AX399=AU399,AND(LEN(AU399)&gt;=4,ISNUMBER(SEARCH(AU399,AX399))),AND(LEN(AX399)&gt;=4,ISNUMBER(SEARCH(AX399,AU399)))),"INVALID – verifier must be a different, named person (not the PIC or a role)",IF(BH399=1,"INVALID – result not yet available (awaiting / TBC)",IF(BV399=1,"INVALID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future",IF(AND(ISNUMBER(BY399),AG399&lt;BY399),IF(H399="Physical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t="n">
        <f aca="false">IF(ISNA(MATCH(TRIM(S399),L_EvidenceType,0)),0,BZ399)</f>
        <v>0</v>
      </c>
      <c r="BM399" s="61" t="str">
        <f aca="false">SUBSTITUTE(SUBSTITUTE(SUBSTITUTE(SUBSTITUTE(SUBSTITUTE(SUBSTITUTE(SUBSTITUTE(SUBSTITUTE(SUBSTITUTE(LOWER(Z399&amp;""),"1","0"),"2","0"),"3","0"),"4","0"),"5","0"),"6","0"),"7","0"),"8","0"),"9","0")</f>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399,"jan",""),"feb",""),"mar",""),"apr",""),"may",""),"jun",""),"jul",""),"aug",""),"sep",""),"oct",""),"nov",""),"dec",""),"hrs",""),"hr",""),"lt",""),"utc",""),"am",""),"pm",""),"rev",""),"ver",""),"b","a"),"c","a"),"d","a"),"e","a"),"f","a"),"g","a"),"h","a"),"i","a"),"j","a"),"k","a"),"l","a"),"m","a"),"n","a"),"o","a"),"p","a"),"q","a"),"r","a"),"s","a"),"t","a"),"u","a"),"v","a"),"w","a"),"x","a"),"y","a"),"z","a")</f>
        <v/>
      </c>
      <c r="BO399" s="61" t="str">
        <f aca="false">SUBSTITUTE(SUBSTITUTE(SUBSTITUTE(SUBSTITUTE(SUBSTITUTE(SUBSTITUTE(SUBSTITUTE(SUBSTITUTE(SUBSTITUTE(LOWER(W399&amp;""),"1","0"),"2","0"),"3","0"),"4","0"),"5","0"),"6","0"),"7","0"),"8","0"),"9","0")</f>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c>
      <c r="BQ399" s="61" t="n">
        <f aca="false">IFERROR(IF(AND(ISERROR(SEARCH(" mh"," "&amp;LOWER(W399))),ISNA(MATCH(LEFT(TRIM(BP399),255),{"0000a","000a","00a","0000aa","000aa","00.00.0000","00/00/0000","00-00-0000","0000-00-00","00.00.00","00/00/00","00-00-00","0.00.0000","0/00/0000","0-00-0000"},0)),OR(SUMPRODUCT(--ISNUMBER(SEARCH({"a0","a-0","a_0","a/0","a.0","a#0","0a","0-a","0_a","0/a"},BP399)))&gt;0,ISNUMBER(SEARCH("000000",BP399)))),1,0),0)</f>
        <v>0</v>
      </c>
      <c r="BR3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399,"supervisor",""),"inspector",""),"controller",""),"executive",""),"catering",""),"manager",""),"officer",""),"caterer",""),"station",""),"captain",""),"verified",""),"verifier",""),"checked",""),"senior",""),"leader",""),"cabin",""),"staff",""),"crew",""),"team",""),"duty",""),"lead",""),"head",""),"chef",""),"pasb",""),"mcat",""),"magcs",""),"qaqc",""),"ccic",""),"cic",""),"csm",""),"ops",""),"pic",""),"self",""),"qa",""),"qc",""),"by",""),"sr",""))</f>
        <v>0</v>
      </c>
      <c r="BS3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399,"supervisor",""),"inspector",""),"controller",""),"executive",""),"catering",""),"manager",""),"officer",""),"caterer",""),"station",""),"captain",""),"verified",""),"verifier",""),"checked",""),"senior",""),"leader",""),"cabin",""),"staff",""),"crew",""),"team",""),"duty",""),"lead",""),"head",""),"chef",""),"pasb",""),"mcat",""),"magcs",""),"qaqc",""),"ccic",""),"cic",""),"csm",""),"ops",""),"pic",""),"self",""),"qa",""),"qc",""),"by",""),"sr",""))</f>
        <v>0</v>
      </c>
      <c r="BT399" s="61"/>
      <c r="BU399" s="61"/>
      <c r="BV399" s="61" t="n">
        <f aca="false">0</f>
        <v>0</v>
      </c>
      <c r="BW399" s="61"/>
      <c r="BX399" s="61"/>
      <c r="BY399" s="62" t="n">
        <f aca="false">Q399-T12EarlyH/24</f>
        <v>46306.6006944444</v>
      </c>
      <c r="BZ399" s="61" t="n">
        <f aca="false">IFERROR(IF(IF(TRIM(S399)="Link / file path",AND(LEN(TRIM(Z399))&gt;=5,SUMPRODUCT(--ISNUMBER(SEARCH({"http","www.","\\",":\",".pdf",".jpg",".jpeg",".png",".heic",".xls",".doc",".msg",".eml",".ppt",".txt",".zip"},Z399)))&gt;0),AND(ISERROR(FIND(" ",TRIM(Z399))),NOT(OR(LOWER(TRIM(Z399))=LOWER(Flights!$F$16),AND(LEFT(LOWER(TRIM(Z399)),2)="mh",(LEN(BN399)-LEN(SUBSTITUTE(BN399,"a","")))&lt;=2))),NOT(ISNUMBER(MATCH(LEFT(BN399,255),{"0000a","000a","00a","0000aa","000aa","00.00.0000","00/00/0000","00-00-0000","0000-00-00","00.00.00","00/00/00","00-00-00","0.00.0000","0/00/0000","0-00-0000"},0))),OR(AND((LEN(BN399)-LEN(SUBSTITUTE(BN399,"a","")))&gt;=1,(LEN(BN399)-LEN(SUBSTITUTE(BN399,"0","")))&gt;=2,SUMPRODUCT(--ISNUMBER(SEARCH({"a0","a-0","a_0","a/0","a.0","a#0","0a","0-a","0_a","0/a"},BN399)))&gt;0),AND((LEN(BN399)-LEN(SUBSTITUTE(BN399,"a","")))=0,(LEN(BN399)-LEN(SUBSTITUTE(BN399,"0","")))&gt;=5)))),1,0),0)</f>
        <v>0</v>
      </c>
    </row>
    <row r="400" customFormat="false" ht="41.25" hidden="false" customHeight="true" outlineLevel="0" collapsed="false">
      <c r="A400" s="57" t="s">
        <v>1019</v>
      </c>
      <c r="B400" s="57" t="s">
        <v>261</v>
      </c>
      <c r="C400" s="57" t="str">
        <f aca="false">Flights!$F$16</f>
        <v>MH0139</v>
      </c>
      <c r="D400" s="58" t="n">
        <f aca="false">Flights!$D$16</f>
        <v>46307</v>
      </c>
      <c r="E400" s="57" t="str">
        <f aca="false">Flights!$G$16&amp;"-"&amp;Flights!$H$16</f>
        <v>KUL-ADL</v>
      </c>
      <c r="F400" s="57" t="str">
        <f aca="false">Flights!$K$16</f>
        <v>BC</v>
      </c>
      <c r="G400" s="57" t="s">
        <v>420</v>
      </c>
      <c r="H400" s="57" t="s">
        <v>378</v>
      </c>
      <c r="I400" s="57" t="s">
        <v>499</v>
      </c>
      <c r="J400" s="57" t="s">
        <v>505</v>
      </c>
      <c r="K400" s="67" t="s">
        <v>501</v>
      </c>
      <c r="L400" s="67" t="s">
        <v>1020</v>
      </c>
      <c r="M400" s="67" t="s">
        <v>451</v>
      </c>
      <c r="N400" s="67" t="s">
        <v>383</v>
      </c>
      <c r="O400" s="67" t="s">
        <v>503</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60"/>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open",IF(AND(NOT(OR(LEN(AZ400)&lt;15,ISNUMBER(MATCH(AZ400,L_Placeholder,0)))),BK400=0,NOT(OR(LEN(AU400)&lt;2,ISNUMBER(MATCH(AU400,L_Placeholder,0)))),NOT(OR(LEN(AX400)&lt;2,ISNUMBER(MATCH(AX400,L_Placeholder,0)))),TRIM(AE400)&lt;&gt;TRIM(T400)),"N/A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missing",IF(OR(OR(LEN(AU400)&lt;2,ISNUMBER(MATCH(AU400,L_Placeholder,0))),BR400&lt;3),"INVALID – PIC missing or not a named person (a role such as QA / CSM is not a name)",IF(OR(LEN(AV400)&lt;2,ISNUMBER(MATCH(AV400,L_Placeholder,0))),"INVALID – result / assessment missing",IF(OR(OR(LEN(AW400)&lt;3,ISNUMBER(MATCH(AW400,L_Placeholder,0))),SUMPRODUCT(--ISNUMBER(SEARCH(" "&amp;L_EvidencePhrase&amp;" ",BD400)))&gt;0,BI400=1),"INVALID – evidence missing, placeholder or not yet on file",IF(ISNA(MATCH(TRIM(S400),L_EvidenceType,0)),"INVALID – choose the evidence type from the list (column S)",IF(BL400=0,"INVALID – evidence ID must be the record's ID only (e.g. SF-2210, IMG_2231, 1045521), or a link / path for links",IF(OR(OR(LEN(AX400)&lt;2,ISNUMBER(MATCH(AX400,L_Placeholder,0))),BS400&lt;3),"INVALID – verifier missing or not a named person (a role such as QA / CSM is not a name)",IF(OR(AX400=AU400,AND(LEN(AU400)&gt;=4,ISNUMBER(SEARCH(AU400,AX400))),AND(LEN(AX400)&gt;=4,ISNUMBER(SEARCH(AX400,AU400)))),"INVALID – verifier must be a different, named person (not the PIC or a role)",IF(BH400=1,"INVALID – result not yet available (awaiting / TBC)",IF(BV400=1,"INVALID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future",IF(AND(ISNUMBER(BY400),AG400&lt;BY400),IF(H400="Physical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t="n">
        <f aca="false">IF(ISNA(MATCH(TRIM(S400),L_EvidenceType,0)),0,BZ400)</f>
        <v>0</v>
      </c>
      <c r="BM400" s="61" t="str">
        <f aca="false">SUBSTITUTE(SUBSTITUTE(SUBSTITUTE(SUBSTITUTE(SUBSTITUTE(SUBSTITUTE(SUBSTITUTE(SUBSTITUTE(SUBSTITUTE(LOWER(Z400&amp;""),"1","0"),"2","0"),"3","0"),"4","0"),"5","0"),"6","0"),"7","0"),"8","0"),"9","0")</f>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400,"jan",""),"feb",""),"mar",""),"apr",""),"may",""),"jun",""),"jul",""),"aug",""),"sep",""),"oct",""),"nov",""),"dec",""),"hrs",""),"hr",""),"lt",""),"utc",""),"am",""),"pm",""),"rev",""),"ver",""),"b","a"),"c","a"),"d","a"),"e","a"),"f","a"),"g","a"),"h","a"),"i","a"),"j","a"),"k","a"),"l","a"),"m","a"),"n","a"),"o","a"),"p","a"),"q","a"),"r","a"),"s","a"),"t","a"),"u","a"),"v","a"),"w","a"),"x","a"),"y","a"),"z","a")</f>
        <v/>
      </c>
      <c r="BO400" s="61" t="str">
        <f aca="false">SUBSTITUTE(SUBSTITUTE(SUBSTITUTE(SUBSTITUTE(SUBSTITUTE(SUBSTITUTE(SUBSTITUTE(SUBSTITUTE(SUBSTITUTE(LOWER(W400&amp;""),"1","0"),"2","0"),"3","0"),"4","0"),"5","0"),"6","0"),"7","0"),"8","0"),"9","0")</f>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c>
      <c r="BQ400" s="61" t="n">
        <f aca="false">IFERROR(IF(AND(ISERROR(SEARCH(" mh"," "&amp;LOWER(W400))),ISNA(MATCH(LEFT(TRIM(BP400),255),{"0000a","000a","00a","0000aa","000aa","00.00.0000","00/00/0000","00-00-0000","0000-00-00","00.00.00","00/00/00","00-00-00","0.00.0000","0/00/0000","0-00-0000"},0)),OR(SUMPRODUCT(--ISNUMBER(SEARCH({"a0","a-0","a_0","a/0","a.0","a#0","0a","0-a","0_a","0/a"},BP400)))&gt;0,ISNUMBER(SEARCH("000000",BP400)))),1,0),0)</f>
        <v>0</v>
      </c>
      <c r="BR4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400,"supervisor",""),"inspector",""),"controller",""),"executive",""),"catering",""),"manager",""),"officer",""),"caterer",""),"station",""),"captain",""),"verified",""),"verifier",""),"checked",""),"senior",""),"leader",""),"cabin",""),"staff",""),"crew",""),"team",""),"duty",""),"lead",""),"head",""),"chef",""),"pasb",""),"mcat",""),"magcs",""),"qaqc",""),"ccic",""),"cic",""),"csm",""),"ops",""),"pic",""),"self",""),"qa",""),"qc",""),"by",""),"sr",""))</f>
        <v>0</v>
      </c>
      <c r="BS4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400,"supervisor",""),"inspector",""),"controller",""),"executive",""),"catering",""),"manager",""),"officer",""),"caterer",""),"station",""),"captain",""),"verified",""),"verifier",""),"checked",""),"senior",""),"leader",""),"cabin",""),"staff",""),"crew",""),"team",""),"duty",""),"lead",""),"head",""),"chef",""),"pasb",""),"mcat",""),"magcs",""),"qaqc",""),"ccic",""),"cic",""),"csm",""),"ops",""),"pic",""),"self",""),"qa",""),"qc",""),"by",""),"sr",""))</f>
        <v>0</v>
      </c>
      <c r="BT400" s="61"/>
      <c r="BU400" s="61"/>
      <c r="BV400" s="61" t="n">
        <f aca="false">0</f>
        <v>0</v>
      </c>
      <c r="BW400" s="61"/>
      <c r="BX400" s="61"/>
      <c r="BY400" s="62" t="n">
        <f aca="false">Q400-T12EarlyH/24</f>
        <v>46306.6006944444</v>
      </c>
      <c r="BZ400" s="61" t="n">
        <f aca="false">IFERROR(IF(IF(TRIM(S400)="Link / file path",AND(LEN(TRIM(Z400))&gt;=5,SUMPRODUCT(--ISNUMBER(SEARCH({"http","www.","\\",":\",".pdf",".jpg",".jpeg",".png",".heic",".xls",".doc",".msg",".eml",".ppt",".txt",".zip"},Z400)))&gt;0),AND(ISERROR(FIND(" ",TRIM(Z400))),NOT(OR(LOWER(TRIM(Z400))=LOWER(Flights!$F$16),AND(LEFT(LOWER(TRIM(Z400)),2)="mh",(LEN(BN400)-LEN(SUBSTITUTE(BN400,"a","")))&lt;=2))),NOT(ISNUMBER(MATCH(LEFT(BN400,255),{"0000a","000a","00a","0000aa","000aa","00.00.0000","00/00/0000","00-00-0000","0000-00-00","00.00.00","00/00/00","00-00-00","0.00.0000","0/00/0000","0-00-0000"},0))),OR(AND((LEN(BN400)-LEN(SUBSTITUTE(BN400,"a","")))&gt;=1,(LEN(BN400)-LEN(SUBSTITUTE(BN400,"0","")))&gt;=2,SUMPRODUCT(--ISNUMBER(SEARCH({"a0","a-0","a_0","a/0","a.0","a#0","0a","0-a","0_a","0/a"},BN400)))&gt;0),AND((LEN(BN400)-LEN(SUBSTITUTE(BN400,"a","")))=0,(LEN(BN400)-LEN(SUBSTITUTE(BN400,"0","")))&gt;=5)))),1,0),0)</f>
        <v>0</v>
      </c>
    </row>
    <row r="401" customFormat="false" ht="41.25" hidden="false" customHeight="true" outlineLevel="0" collapsed="false">
      <c r="A401" s="57" t="s">
        <v>1021</v>
      </c>
      <c r="B401" s="57" t="s">
        <v>261</v>
      </c>
      <c r="C401" s="57" t="str">
        <f aca="false">Flights!$F$16</f>
        <v>MH0139</v>
      </c>
      <c r="D401" s="58" t="n">
        <f aca="false">Flights!$D$16</f>
        <v>46307</v>
      </c>
      <c r="E401" s="57" t="str">
        <f aca="false">Flights!$G$16&amp;"-"&amp;Flights!$H$16</f>
        <v>KUL-ADL</v>
      </c>
      <c r="F401" s="57" t="str">
        <f aca="false">Flights!$K$16</f>
        <v>BC</v>
      </c>
      <c r="G401" s="57" t="s">
        <v>420</v>
      </c>
      <c r="H401" s="57" t="s">
        <v>378</v>
      </c>
      <c r="I401" s="57" t="s">
        <v>499</v>
      </c>
      <c r="J401" s="57" t="s">
        <v>508</v>
      </c>
      <c r="K401" s="67" t="s">
        <v>501</v>
      </c>
      <c r="L401" s="67" t="s">
        <v>1022</v>
      </c>
      <c r="M401" s="67" t="s">
        <v>451</v>
      </c>
      <c r="N401" s="67" t="s">
        <v>383</v>
      </c>
      <c r="O401" s="67" t="s">
        <v>503</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60"/>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open",IF(AND(NOT(OR(LEN(AZ401)&lt;15,ISNUMBER(MATCH(AZ401,L_Placeholder,0)))),BK401=0,NOT(OR(LEN(AU401)&lt;2,ISNUMBER(MATCH(AU401,L_Placeholder,0)))),NOT(OR(LEN(AX401)&lt;2,ISNUMBER(MATCH(AX401,L_Placeholder,0)))),TRIM(AE401)&lt;&gt;TRIM(T401)),"N/A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missing",IF(OR(OR(LEN(AU401)&lt;2,ISNUMBER(MATCH(AU401,L_Placeholder,0))),BR401&lt;3),"INVALID – PIC missing or not a named person (a role such as QA / CSM is not a name)",IF(OR(LEN(AV401)&lt;2,ISNUMBER(MATCH(AV401,L_Placeholder,0))),"INVALID – result / assessment missing",IF(OR(OR(LEN(AW401)&lt;3,ISNUMBER(MATCH(AW401,L_Placeholder,0))),SUMPRODUCT(--ISNUMBER(SEARCH(" "&amp;L_EvidencePhrase&amp;" ",BD401)))&gt;0,BI401=1),"INVALID – evidence missing, placeholder or not yet on file",IF(ISNA(MATCH(TRIM(S401),L_EvidenceType,0)),"INVALID – choose the evidence type from the list (column S)",IF(BL401=0,"INVALID – evidence ID must be the record's ID only (e.g. SF-2210, IMG_2231, 1045521), or a link / path for links",IF(OR(OR(LEN(AX401)&lt;2,ISNUMBER(MATCH(AX401,L_Placeholder,0))),BS401&lt;3),"INVALID – verifier missing or not a named person (a role such as QA / CSM is not a name)",IF(OR(AX401=AU401,AND(LEN(AU401)&gt;=4,ISNUMBER(SEARCH(AU401,AX401))),AND(LEN(AX401)&gt;=4,ISNUMBER(SEARCH(AX401,AU401)))),"INVALID – verifier must be a different, named person (not the PIC or a role)",IF(BH401=1,"INVALID – result not yet available (awaiting / TBC)",IF(BV401=1,"INVALID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future",IF(AND(ISNUMBER(BY401),AG401&lt;BY401),IF(H401="Physical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t="n">
        <f aca="false">IF(ISNA(MATCH(TRIM(S401),L_EvidenceType,0)),0,BZ401)</f>
        <v>0</v>
      </c>
      <c r="BM401" s="61" t="str">
        <f aca="false">SUBSTITUTE(SUBSTITUTE(SUBSTITUTE(SUBSTITUTE(SUBSTITUTE(SUBSTITUTE(SUBSTITUTE(SUBSTITUTE(SUBSTITUTE(LOWER(Z401&amp;""),"1","0"),"2","0"),"3","0"),"4","0"),"5","0"),"6","0"),"7","0"),"8","0"),"9","0")</f>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401,"jan",""),"feb",""),"mar",""),"apr",""),"may",""),"jun",""),"jul",""),"aug",""),"sep",""),"oct",""),"nov",""),"dec",""),"hrs",""),"hr",""),"lt",""),"utc",""),"am",""),"pm",""),"rev",""),"ver",""),"b","a"),"c","a"),"d","a"),"e","a"),"f","a"),"g","a"),"h","a"),"i","a"),"j","a"),"k","a"),"l","a"),"m","a"),"n","a"),"o","a"),"p","a"),"q","a"),"r","a"),"s","a"),"t","a"),"u","a"),"v","a"),"w","a"),"x","a"),"y","a"),"z","a")</f>
        <v/>
      </c>
      <c r="BO401" s="61" t="str">
        <f aca="false">SUBSTITUTE(SUBSTITUTE(SUBSTITUTE(SUBSTITUTE(SUBSTITUTE(SUBSTITUTE(SUBSTITUTE(SUBSTITUTE(SUBSTITUTE(LOWER(W401&amp;""),"1","0"),"2","0"),"3","0"),"4","0"),"5","0"),"6","0"),"7","0"),"8","0"),"9","0")</f>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c>
      <c r="BQ401" s="61" t="n">
        <f aca="false">IFERROR(IF(AND(ISERROR(SEARCH(" mh"," "&amp;LOWER(W401))),ISNA(MATCH(LEFT(TRIM(BP401),255),{"0000a","000a","00a","0000aa","000aa","00.00.0000","00/00/0000","00-00-0000","0000-00-00","00.00.00","00/00/00","00-00-00","0.00.0000","0/00/0000","0-00-0000"},0)),OR(SUMPRODUCT(--ISNUMBER(SEARCH({"a0","a-0","a_0","a/0","a.0","a#0","0a","0-a","0_a","0/a"},BP401)))&gt;0,ISNUMBER(SEARCH("000000",BP401)))),1,0),0)</f>
        <v>0</v>
      </c>
      <c r="BR4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401,"supervisor",""),"inspector",""),"controller",""),"executive",""),"catering",""),"manager",""),"officer",""),"caterer",""),"station",""),"captain",""),"verified",""),"verifier",""),"checked",""),"senior",""),"leader",""),"cabin",""),"staff",""),"crew",""),"team",""),"duty",""),"lead",""),"head",""),"chef",""),"pasb",""),"mcat",""),"magcs",""),"qaqc",""),"ccic",""),"cic",""),"csm",""),"ops",""),"pic",""),"self",""),"qa",""),"qc",""),"by",""),"sr",""))</f>
        <v>0</v>
      </c>
      <c r="BS4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401,"supervisor",""),"inspector",""),"controller",""),"executive",""),"catering",""),"manager",""),"officer",""),"caterer",""),"station",""),"captain",""),"verified",""),"verifier",""),"checked",""),"senior",""),"leader",""),"cabin",""),"staff",""),"crew",""),"team",""),"duty",""),"lead",""),"head",""),"chef",""),"pasb",""),"mcat",""),"magcs",""),"qaqc",""),"ccic",""),"cic",""),"csm",""),"ops",""),"pic",""),"self",""),"qa",""),"qc",""),"by",""),"sr",""))</f>
        <v>0</v>
      </c>
      <c r="BT401" s="61"/>
      <c r="BU401" s="61"/>
      <c r="BV401" s="61" t="n">
        <f aca="false">0</f>
        <v>0</v>
      </c>
      <c r="BW401" s="61"/>
      <c r="BX401" s="61"/>
      <c r="BY401" s="62" t="n">
        <f aca="false">Q401-T12EarlyH/24</f>
        <v>46306.6006944444</v>
      </c>
      <c r="BZ401" s="61" t="n">
        <f aca="false">IFERROR(IF(IF(TRIM(S401)="Link / file path",AND(LEN(TRIM(Z401))&gt;=5,SUMPRODUCT(--ISNUMBER(SEARCH({"http","www.","\\",":\",".pdf",".jpg",".jpeg",".png",".heic",".xls",".doc",".msg",".eml",".ppt",".txt",".zip"},Z401)))&gt;0),AND(ISERROR(FIND(" ",TRIM(Z401))),NOT(OR(LOWER(TRIM(Z401))=LOWER(Flights!$F$16),AND(LEFT(LOWER(TRIM(Z401)),2)="mh",(LEN(BN401)-LEN(SUBSTITUTE(BN401,"a","")))&lt;=2))),NOT(ISNUMBER(MATCH(LEFT(BN401,255),{"0000a","000a","00a","0000aa","000aa","00.00.0000","00/00/0000","00-00-0000","0000-00-00","00.00.00","00/00/00","00-00-00","0.00.0000","0/00/0000","0-00-0000"},0))),OR(AND((LEN(BN401)-LEN(SUBSTITUTE(BN401,"a","")))&gt;=1,(LEN(BN401)-LEN(SUBSTITUTE(BN401,"0","")))&gt;=2,SUMPRODUCT(--ISNUMBER(SEARCH({"a0","a-0","a_0","a/0","a.0","a#0","0a","0-a","0_a","0/a"},BN401)))&gt;0),AND((LEN(BN401)-LEN(SUBSTITUTE(BN401,"a","")))=0,(LEN(BN401)-LEN(SUBSTITUTE(BN401,"0","")))&gt;=5)))),1,0),0)</f>
        <v>0</v>
      </c>
    </row>
    <row r="402" customFormat="false" ht="41.25" hidden="false" customHeight="true" outlineLevel="0" collapsed="false">
      <c r="A402" s="57" t="s">
        <v>1023</v>
      </c>
      <c r="B402" s="57" t="s">
        <v>261</v>
      </c>
      <c r="C402" s="57" t="str">
        <f aca="false">Flights!$F$16</f>
        <v>MH0139</v>
      </c>
      <c r="D402" s="58" t="n">
        <f aca="false">Flights!$D$16</f>
        <v>46307</v>
      </c>
      <c r="E402" s="57" t="str">
        <f aca="false">Flights!$G$16&amp;"-"&amp;Flights!$H$16</f>
        <v>KUL-ADL</v>
      </c>
      <c r="F402" s="57" t="str">
        <f aca="false">Flights!$K$16</f>
        <v>BC</v>
      </c>
      <c r="G402" s="57" t="s">
        <v>420</v>
      </c>
      <c r="H402" s="57" t="s">
        <v>378</v>
      </c>
      <c r="I402" s="57" t="s">
        <v>499</v>
      </c>
      <c r="J402" s="57" t="s">
        <v>511</v>
      </c>
      <c r="K402" s="67" t="s">
        <v>501</v>
      </c>
      <c r="L402" s="67" t="s">
        <v>1024</v>
      </c>
      <c r="M402" s="67" t="s">
        <v>451</v>
      </c>
      <c r="N402" s="67" t="s">
        <v>383</v>
      </c>
      <c r="O402" s="67" t="s">
        <v>503</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60"/>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open",IF(AND(NOT(OR(LEN(AZ402)&lt;15,ISNUMBER(MATCH(AZ402,L_Placeholder,0)))),BK402=0,NOT(OR(LEN(AU402)&lt;2,ISNUMBER(MATCH(AU402,L_Placeholder,0)))),NOT(OR(LEN(AX402)&lt;2,ISNUMBER(MATCH(AX402,L_Placeholder,0)))),TRIM(AE402)&lt;&gt;TRIM(T402)),"N/A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missing",IF(OR(OR(LEN(AU402)&lt;2,ISNUMBER(MATCH(AU402,L_Placeholder,0))),BR402&lt;3),"INVALID – PIC missing or not a named person (a role such as QA / CSM is not a name)",IF(OR(LEN(AV402)&lt;2,ISNUMBER(MATCH(AV402,L_Placeholder,0))),"INVALID – result / assessment missing",IF(OR(OR(LEN(AW402)&lt;3,ISNUMBER(MATCH(AW402,L_Placeholder,0))),SUMPRODUCT(--ISNUMBER(SEARCH(" "&amp;L_EvidencePhrase&amp;" ",BD402)))&gt;0,BI402=1),"INVALID – evidence missing, placeholder or not yet on file",IF(ISNA(MATCH(TRIM(S402),L_EvidenceType,0)),"INVALID – choose the evidence type from the list (column S)",IF(BL402=0,"INVALID – evidence ID must be the record's ID only (e.g. SF-2210, IMG_2231, 1045521), or a link / path for links",IF(OR(OR(LEN(AX402)&lt;2,ISNUMBER(MATCH(AX402,L_Placeholder,0))),BS402&lt;3),"INVALID – verifier missing or not a named person (a role such as QA / CSM is not a name)",IF(OR(AX402=AU402,AND(LEN(AU402)&gt;=4,ISNUMBER(SEARCH(AU402,AX402))),AND(LEN(AX402)&gt;=4,ISNUMBER(SEARCH(AX402,AU402)))),"INVALID – verifier must be a different, named person (not the PIC or a role)",IF(BH402=1,"INVALID – result not yet available (awaiting / TBC)",IF(BV402=1,"INVALID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future",IF(AND(ISNUMBER(BY402),AG402&lt;BY402),IF(H402="Physical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t="n">
        <f aca="false">IF(ISNA(MATCH(TRIM(S402),L_EvidenceType,0)),0,BZ402)</f>
        <v>0</v>
      </c>
      <c r="BM402" s="61" t="str">
        <f aca="false">SUBSTITUTE(SUBSTITUTE(SUBSTITUTE(SUBSTITUTE(SUBSTITUTE(SUBSTITUTE(SUBSTITUTE(SUBSTITUTE(SUBSTITUTE(LOWER(Z402&amp;""),"1","0"),"2","0"),"3","0"),"4","0"),"5","0"),"6","0"),"7","0"),"8","0"),"9","0")</f>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402,"jan",""),"feb",""),"mar",""),"apr",""),"may",""),"jun",""),"jul",""),"aug",""),"sep",""),"oct",""),"nov",""),"dec",""),"hrs",""),"hr",""),"lt",""),"utc",""),"am",""),"pm",""),"rev",""),"ver",""),"b","a"),"c","a"),"d","a"),"e","a"),"f","a"),"g","a"),"h","a"),"i","a"),"j","a"),"k","a"),"l","a"),"m","a"),"n","a"),"o","a"),"p","a"),"q","a"),"r","a"),"s","a"),"t","a"),"u","a"),"v","a"),"w","a"),"x","a"),"y","a"),"z","a")</f>
        <v/>
      </c>
      <c r="BO402" s="61" t="str">
        <f aca="false">SUBSTITUTE(SUBSTITUTE(SUBSTITUTE(SUBSTITUTE(SUBSTITUTE(SUBSTITUTE(SUBSTITUTE(SUBSTITUTE(SUBSTITUTE(LOWER(W402&amp;""),"1","0"),"2","0"),"3","0"),"4","0"),"5","0"),"6","0"),"7","0"),"8","0"),"9","0")</f>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c>
      <c r="BQ402" s="61" t="n">
        <f aca="false">IFERROR(IF(AND(ISERROR(SEARCH(" mh"," "&amp;LOWER(W402))),ISNA(MATCH(LEFT(TRIM(BP402),255),{"0000a","000a","00a","0000aa","000aa","00.00.0000","00/00/0000","00-00-0000","0000-00-00","00.00.00","00/00/00","00-00-00","0.00.0000","0/00/0000","0-00-0000"},0)),OR(SUMPRODUCT(--ISNUMBER(SEARCH({"a0","a-0","a_0","a/0","a.0","a#0","0a","0-a","0_a","0/a"},BP402)))&gt;0,ISNUMBER(SEARCH("000000",BP402)))),1,0),0)</f>
        <v>0</v>
      </c>
      <c r="BR4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402,"supervisor",""),"inspector",""),"controller",""),"executive",""),"catering",""),"manager",""),"officer",""),"caterer",""),"station",""),"captain",""),"verified",""),"verifier",""),"checked",""),"senior",""),"leader",""),"cabin",""),"staff",""),"crew",""),"team",""),"duty",""),"lead",""),"head",""),"chef",""),"pasb",""),"mcat",""),"magcs",""),"qaqc",""),"ccic",""),"cic",""),"csm",""),"ops",""),"pic",""),"self",""),"qa",""),"qc",""),"by",""),"sr",""))</f>
        <v>0</v>
      </c>
      <c r="BS4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402,"supervisor",""),"inspector",""),"controller",""),"executive",""),"catering",""),"manager",""),"officer",""),"caterer",""),"station",""),"captain",""),"verified",""),"verifier",""),"checked",""),"senior",""),"leader",""),"cabin",""),"staff",""),"crew",""),"team",""),"duty",""),"lead",""),"head",""),"chef",""),"pasb",""),"mcat",""),"magcs",""),"qaqc",""),"ccic",""),"cic",""),"csm",""),"ops",""),"pic",""),"self",""),"qa",""),"qc",""),"by",""),"sr",""))</f>
        <v>0</v>
      </c>
      <c r="BT402" s="61"/>
      <c r="BU402" s="61"/>
      <c r="BV402" s="61" t="n">
        <f aca="false">0</f>
        <v>0</v>
      </c>
      <c r="BW402" s="61"/>
      <c r="BX402" s="61"/>
      <c r="BY402" s="62" t="n">
        <f aca="false">Q402-T12EarlyH/24</f>
        <v>46306.6006944444</v>
      </c>
      <c r="BZ402" s="61" t="n">
        <f aca="false">IFERROR(IF(IF(TRIM(S402)="Link / file path",AND(LEN(TRIM(Z402))&gt;=5,SUMPRODUCT(--ISNUMBER(SEARCH({"http","www.","\\",":\",".pdf",".jpg",".jpeg",".png",".heic",".xls",".doc",".msg",".eml",".ppt",".txt",".zip"},Z402)))&gt;0),AND(ISERROR(FIND(" ",TRIM(Z402))),NOT(OR(LOWER(TRIM(Z402))=LOWER(Flights!$F$16),AND(LEFT(LOWER(TRIM(Z402)),2)="mh",(LEN(BN402)-LEN(SUBSTITUTE(BN402,"a","")))&lt;=2))),NOT(ISNUMBER(MATCH(LEFT(BN402,255),{"0000a","000a","00a","0000aa","000aa","00.00.0000","00/00/0000","00-00-0000","0000-00-00","00.00.00","00/00/00","00-00-00","0.00.0000","0/00/0000","0-00-0000"},0))),OR(AND((LEN(BN402)-LEN(SUBSTITUTE(BN402,"a","")))&gt;=1,(LEN(BN402)-LEN(SUBSTITUTE(BN402,"0","")))&gt;=2,SUMPRODUCT(--ISNUMBER(SEARCH({"a0","a-0","a_0","a/0","a.0","a#0","0a","0-a","0_a","0/a"},BN402)))&gt;0),AND((LEN(BN402)-LEN(SUBSTITUTE(BN402,"a","")))=0,(LEN(BN402)-LEN(SUBSTITUTE(BN402,"0","")))&gt;=5)))),1,0),0)</f>
        <v>0</v>
      </c>
    </row>
    <row r="403" customFormat="false" ht="41.25" hidden="false" customHeight="true" outlineLevel="0" collapsed="false">
      <c r="A403" s="57" t="s">
        <v>1025</v>
      </c>
      <c r="B403" s="57" t="s">
        <v>261</v>
      </c>
      <c r="C403" s="57" t="str">
        <f aca="false">Flights!$F$16</f>
        <v>MH0139</v>
      </c>
      <c r="D403" s="58" t="n">
        <f aca="false">Flights!$D$16</f>
        <v>46307</v>
      </c>
      <c r="E403" s="57" t="str">
        <f aca="false">Flights!$G$16&amp;"-"&amp;Flights!$H$16</f>
        <v>KUL-ADL</v>
      </c>
      <c r="F403" s="57" t="str">
        <f aca="false">Flights!$K$16</f>
        <v>BC</v>
      </c>
      <c r="G403" s="57" t="s">
        <v>420</v>
      </c>
      <c r="H403" s="57" t="s">
        <v>378</v>
      </c>
      <c r="I403" s="57" t="s">
        <v>499</v>
      </c>
      <c r="J403" s="57" t="s">
        <v>515</v>
      </c>
      <c r="K403" s="67" t="s">
        <v>501</v>
      </c>
      <c r="L403" s="67" t="s">
        <v>1026</v>
      </c>
      <c r="M403" s="67" t="s">
        <v>451</v>
      </c>
      <c r="N403" s="67" t="s">
        <v>383</v>
      </c>
      <c r="O403" s="67" t="s">
        <v>503</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60"/>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open",IF(AND(NOT(OR(LEN(AZ403)&lt;15,ISNUMBER(MATCH(AZ403,L_Placeholder,0)))),BK403=0,NOT(OR(LEN(AU403)&lt;2,ISNUMBER(MATCH(AU403,L_Placeholder,0)))),NOT(OR(LEN(AX403)&lt;2,ISNUMBER(MATCH(AX403,L_Placeholder,0)))),TRIM(AE403)&lt;&gt;TRIM(T403)),"N/A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missing",IF(OR(OR(LEN(AU403)&lt;2,ISNUMBER(MATCH(AU403,L_Placeholder,0))),BR403&lt;3),"INVALID – PIC missing or not a named person (a role such as QA / CSM is not a name)",IF(OR(LEN(AV403)&lt;2,ISNUMBER(MATCH(AV403,L_Placeholder,0))),"INVALID – result / assessment missing",IF(OR(OR(LEN(AW403)&lt;3,ISNUMBER(MATCH(AW403,L_Placeholder,0))),SUMPRODUCT(--ISNUMBER(SEARCH(" "&amp;L_EvidencePhrase&amp;" ",BD403)))&gt;0,BI403=1),"INVALID – evidence missing, placeholder or not yet on file",IF(ISNA(MATCH(TRIM(S403),L_EvidenceType,0)),"INVALID – choose the evidence type from the list (column S)",IF(BL403=0,"INVALID – evidence ID must be the record's ID only (e.g. SF-2210, IMG_2231, 1045521), or a link / path for links",IF(OR(OR(LEN(AX403)&lt;2,ISNUMBER(MATCH(AX403,L_Placeholder,0))),BS403&lt;3),"INVALID – verifier missing or not a named person (a role such as QA / CSM is not a name)",IF(OR(AX403=AU403,AND(LEN(AU403)&gt;=4,ISNUMBER(SEARCH(AU403,AX403))),AND(LEN(AX403)&gt;=4,ISNUMBER(SEARCH(AX403,AU403)))),"INVALID – verifier must be a different, named person (not the PIC or a role)",IF(BH403=1,"INVALID – result not yet available (awaiting / TBC)",IF(BV403=1,"INVALID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future",IF(AND(ISNUMBER(BY403),AG403&lt;BY403),IF(H403="Physical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t="n">
        <f aca="false">IF(ISNA(MATCH(TRIM(S403),L_EvidenceType,0)),0,BZ403)</f>
        <v>0</v>
      </c>
      <c r="BM403" s="61" t="str">
        <f aca="false">SUBSTITUTE(SUBSTITUTE(SUBSTITUTE(SUBSTITUTE(SUBSTITUTE(SUBSTITUTE(SUBSTITUTE(SUBSTITUTE(SUBSTITUTE(LOWER(Z403&amp;""),"1","0"),"2","0"),"3","0"),"4","0"),"5","0"),"6","0"),"7","0"),"8","0"),"9","0")</f>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403,"jan",""),"feb",""),"mar",""),"apr",""),"may",""),"jun",""),"jul",""),"aug",""),"sep",""),"oct",""),"nov",""),"dec",""),"hrs",""),"hr",""),"lt",""),"utc",""),"am",""),"pm",""),"rev",""),"ver",""),"b","a"),"c","a"),"d","a"),"e","a"),"f","a"),"g","a"),"h","a"),"i","a"),"j","a"),"k","a"),"l","a"),"m","a"),"n","a"),"o","a"),"p","a"),"q","a"),"r","a"),"s","a"),"t","a"),"u","a"),"v","a"),"w","a"),"x","a"),"y","a"),"z","a")</f>
        <v/>
      </c>
      <c r="BO403" s="61" t="str">
        <f aca="false">SUBSTITUTE(SUBSTITUTE(SUBSTITUTE(SUBSTITUTE(SUBSTITUTE(SUBSTITUTE(SUBSTITUTE(SUBSTITUTE(SUBSTITUTE(LOWER(W403&amp;""),"1","0"),"2","0"),"3","0"),"4","0"),"5","0"),"6","0"),"7","0"),"8","0"),"9","0")</f>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c>
      <c r="BQ403" s="61" t="n">
        <f aca="false">IFERROR(IF(AND(ISERROR(SEARCH(" mh"," "&amp;LOWER(W403))),ISNA(MATCH(LEFT(TRIM(BP403),255),{"0000a","000a","00a","0000aa","000aa","00.00.0000","00/00/0000","00-00-0000","0000-00-00","00.00.00","00/00/00","00-00-00","0.00.0000","0/00/0000","0-00-0000"},0)),OR(SUMPRODUCT(--ISNUMBER(SEARCH({"a0","a-0","a_0","a/0","a.0","a#0","0a","0-a","0_a","0/a"},BP403)))&gt;0,ISNUMBER(SEARCH("000000",BP403)))),1,0),0)</f>
        <v>0</v>
      </c>
      <c r="BR4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403,"supervisor",""),"inspector",""),"controller",""),"executive",""),"catering",""),"manager",""),"officer",""),"caterer",""),"station",""),"captain",""),"verified",""),"verifier",""),"checked",""),"senior",""),"leader",""),"cabin",""),"staff",""),"crew",""),"team",""),"duty",""),"lead",""),"head",""),"chef",""),"pasb",""),"mcat",""),"magcs",""),"qaqc",""),"ccic",""),"cic",""),"csm",""),"ops",""),"pic",""),"self",""),"qa",""),"qc",""),"by",""),"sr",""))</f>
        <v>0</v>
      </c>
      <c r="BS4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403,"supervisor",""),"inspector",""),"controller",""),"executive",""),"catering",""),"manager",""),"officer",""),"caterer",""),"station",""),"captain",""),"verified",""),"verifier",""),"checked",""),"senior",""),"leader",""),"cabin",""),"staff",""),"crew",""),"team",""),"duty",""),"lead",""),"head",""),"chef",""),"pasb",""),"mcat",""),"magcs",""),"qaqc",""),"ccic",""),"cic",""),"csm",""),"ops",""),"pic",""),"self",""),"qa",""),"qc",""),"by",""),"sr",""))</f>
        <v>0</v>
      </c>
      <c r="BT403" s="61"/>
      <c r="BU403" s="61"/>
      <c r="BV403" s="61" t="n">
        <f aca="false">0</f>
        <v>0</v>
      </c>
      <c r="BW403" s="61"/>
      <c r="BX403" s="61"/>
      <c r="BY403" s="62" t="n">
        <f aca="false">Q403-T12EarlyH/24</f>
        <v>46306.6006944444</v>
      </c>
      <c r="BZ403" s="61" t="n">
        <f aca="false">IFERROR(IF(IF(TRIM(S403)="Link / file path",AND(LEN(TRIM(Z403))&gt;=5,SUMPRODUCT(--ISNUMBER(SEARCH({"http","www.","\\",":\",".pdf",".jpg",".jpeg",".png",".heic",".xls",".doc",".msg",".eml",".ppt",".txt",".zip"},Z403)))&gt;0),AND(ISERROR(FIND(" ",TRIM(Z403))),NOT(OR(LOWER(TRIM(Z403))=LOWER(Flights!$F$16),AND(LEFT(LOWER(TRIM(Z403)),2)="mh",(LEN(BN403)-LEN(SUBSTITUTE(BN403,"a","")))&lt;=2))),NOT(ISNUMBER(MATCH(LEFT(BN403,255),{"0000a","000a","00a","0000aa","000aa","00.00.0000","00/00/0000","00-00-0000","0000-00-00","00.00.00","00/00/00","00-00-00","0.00.0000","0/00/0000","0-00-0000"},0))),OR(AND((LEN(BN403)-LEN(SUBSTITUTE(BN403,"a","")))&gt;=1,(LEN(BN403)-LEN(SUBSTITUTE(BN403,"0","")))&gt;=2,SUMPRODUCT(--ISNUMBER(SEARCH({"a0","a-0","a_0","a/0","a.0","a#0","0a","0-a","0_a","0/a"},BN403)))&gt;0),AND((LEN(BN403)-LEN(SUBSTITUTE(BN403,"a","")))=0,(LEN(BN403)-LEN(SUBSTITUTE(BN403,"0","")))&gt;=5)))),1,0),0)</f>
        <v>0</v>
      </c>
    </row>
    <row r="404" customFormat="false" ht="54" hidden="false" customHeight="true" outlineLevel="0" collapsed="false">
      <c r="A404" s="57" t="s">
        <v>1027</v>
      </c>
      <c r="B404" s="57" t="s">
        <v>261</v>
      </c>
      <c r="C404" s="57" t="str">
        <f aca="false">Flights!$F$16</f>
        <v>MH0139</v>
      </c>
      <c r="D404" s="58" t="n">
        <f aca="false">Flights!$D$16</f>
        <v>46307</v>
      </c>
      <c r="E404" s="57" t="str">
        <f aca="false">Flights!$G$16&amp;"-"&amp;Flights!$H$16</f>
        <v>KUL-ADL</v>
      </c>
      <c r="F404" s="57" t="str">
        <f aca="false">Flights!$K$16</f>
        <v>BC</v>
      </c>
      <c r="G404" s="57" t="s">
        <v>420</v>
      </c>
      <c r="H404" s="57" t="s">
        <v>378</v>
      </c>
      <c r="I404" s="57" t="s">
        <v>499</v>
      </c>
      <c r="J404" s="57" t="s">
        <v>518</v>
      </c>
      <c r="K404" s="67" t="s">
        <v>616</v>
      </c>
      <c r="L404" s="67" t="s">
        <v>1028</v>
      </c>
      <c r="M404" s="67" t="s">
        <v>451</v>
      </c>
      <c r="N404" s="67" t="s">
        <v>383</v>
      </c>
      <c r="O404" s="67" t="s">
        <v>521</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60"/>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open",IF(AND(NOT(OR(LEN(AZ404)&lt;15,ISNUMBER(MATCH(AZ404,L_Placeholder,0)))),BK404=0,NOT(OR(LEN(AU404)&lt;2,ISNUMBER(MATCH(AU404,L_Placeholder,0)))),NOT(OR(LEN(AX404)&lt;2,ISNUMBER(MATCH(AX404,L_Placeholder,0)))),TRIM(AE404)&lt;&gt;TRIM(T404)),"N/A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missing",IF(OR(OR(LEN(AU404)&lt;2,ISNUMBER(MATCH(AU404,L_Placeholder,0))),BR404&lt;3),"INVALID – PIC missing or not a named person (a role such as QA / CSM is not a name)",IF(OR(LEN(AV404)&lt;2,ISNUMBER(MATCH(AV404,L_Placeholder,0))),"INVALID – result / assessment missing",IF(OR(OR(LEN(AW404)&lt;3,ISNUMBER(MATCH(AW404,L_Placeholder,0))),SUMPRODUCT(--ISNUMBER(SEARCH(" "&amp;L_EvidencePhrase&amp;" ",BD404)))&gt;0,BI404=1),"INVALID – evidence missing, placeholder or not yet on file",IF(ISNA(MATCH(TRIM(S404),L_EvidenceType,0)),"INVALID – choose the evidence type from the list (column S)",IF(BL404=0,"INVALID – evidence ID must be the record's ID only (e.g. SF-2210, IMG_2231, 1045521), or a link / path for links",IF(OR(OR(LEN(AX404)&lt;2,ISNUMBER(MATCH(AX404,L_Placeholder,0))),BS404&lt;3),"INVALID – verifier missing or not a named person (a role such as QA / CSM is not a name)",IF(OR(AX404=AU404,AND(LEN(AU404)&gt;=4,ISNUMBER(SEARCH(AU404,AX404))),AND(LEN(AX404)&gt;=4,ISNUMBER(SEARCH(AX404,AU404)))),"INVALID – verifier must be a different, named person (not the PIC or a role)",IF(BH404=1,"INVALID – result not yet available (awaiting / TBC)",IF(BV404=1,"INVALID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future",IF(AND(ISNUMBER(BY404),AG404&lt;BY404),IF(H404="Physical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t="n">
        <f aca="false">IF(ISNA(MATCH(TRIM(S404),L_EvidenceType,0)),0,BZ404)</f>
        <v>0</v>
      </c>
      <c r="BM404" s="61" t="str">
        <f aca="false">SUBSTITUTE(SUBSTITUTE(SUBSTITUTE(SUBSTITUTE(SUBSTITUTE(SUBSTITUTE(SUBSTITUTE(SUBSTITUTE(SUBSTITUTE(LOWER(Z404&amp;""),"1","0"),"2","0"),"3","0"),"4","0"),"5","0"),"6","0"),"7","0"),"8","0"),"9","0")</f>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404,"jan",""),"feb",""),"mar",""),"apr",""),"may",""),"jun",""),"jul",""),"aug",""),"sep",""),"oct",""),"nov",""),"dec",""),"hrs",""),"hr",""),"lt",""),"utc",""),"am",""),"pm",""),"rev",""),"ver",""),"b","a"),"c","a"),"d","a"),"e","a"),"f","a"),"g","a"),"h","a"),"i","a"),"j","a"),"k","a"),"l","a"),"m","a"),"n","a"),"o","a"),"p","a"),"q","a"),"r","a"),"s","a"),"t","a"),"u","a"),"v","a"),"w","a"),"x","a"),"y","a"),"z","a")</f>
        <v/>
      </c>
      <c r="BO404" s="61" t="str">
        <f aca="false">SUBSTITUTE(SUBSTITUTE(SUBSTITUTE(SUBSTITUTE(SUBSTITUTE(SUBSTITUTE(SUBSTITUTE(SUBSTITUTE(SUBSTITUTE(LOWER(W404&amp;""),"1","0"),"2","0"),"3","0"),"4","0"),"5","0"),"6","0"),"7","0"),"8","0"),"9","0")</f>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c>
      <c r="BQ404" s="61" t="n">
        <f aca="false">IFERROR(IF(AND(ISERROR(SEARCH(" mh"," "&amp;LOWER(W404))),ISNA(MATCH(LEFT(TRIM(BP404),255),{"0000a","000a","00a","0000aa","000aa","00.00.0000","00/00/0000","00-00-0000","0000-00-00","00.00.00","00/00/00","00-00-00","0.00.0000","0/00/0000","0-00-0000"},0)),OR(SUMPRODUCT(--ISNUMBER(SEARCH({"a0","a-0","a_0","a/0","a.0","a#0","0a","0-a","0_a","0/a"},BP404)))&gt;0,ISNUMBER(SEARCH("000000",BP404)))),1,0),0)</f>
        <v>0</v>
      </c>
      <c r="BR4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404,"supervisor",""),"inspector",""),"controller",""),"executive",""),"catering",""),"manager",""),"officer",""),"caterer",""),"station",""),"captain",""),"verified",""),"verifier",""),"checked",""),"senior",""),"leader",""),"cabin",""),"staff",""),"crew",""),"team",""),"duty",""),"lead",""),"head",""),"chef",""),"pasb",""),"mcat",""),"magcs",""),"qaqc",""),"ccic",""),"cic",""),"csm",""),"ops",""),"pic",""),"self",""),"qa",""),"qc",""),"by",""),"sr",""))</f>
        <v>0</v>
      </c>
      <c r="BS4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404,"supervisor",""),"inspector",""),"controller",""),"executive",""),"catering",""),"manager",""),"officer",""),"caterer",""),"station",""),"captain",""),"verified",""),"verifier",""),"checked",""),"senior",""),"leader",""),"cabin",""),"staff",""),"crew",""),"team",""),"duty",""),"lead",""),"head",""),"chef",""),"pasb",""),"mcat",""),"magcs",""),"qaqc",""),"ccic",""),"cic",""),"csm",""),"ops",""),"pic",""),"self",""),"qa",""),"qc",""),"by",""),"sr",""))</f>
        <v>0</v>
      </c>
      <c r="BT404" s="61"/>
      <c r="BU404" s="61"/>
      <c r="BV404" s="61" t="n">
        <f aca="false">0</f>
        <v>0</v>
      </c>
      <c r="BW404" s="61"/>
      <c r="BX404" s="61"/>
      <c r="BY404" s="62" t="n">
        <f aca="false">Q404-T12EarlyH/24</f>
        <v>46306.6006944444</v>
      </c>
      <c r="BZ404" s="61" t="n">
        <f aca="false">IFERROR(IF(IF(TRIM(S404)="Link / file path",AND(LEN(TRIM(Z404))&gt;=5,SUMPRODUCT(--ISNUMBER(SEARCH({"http","www.","\\",":\",".pdf",".jpg",".jpeg",".png",".heic",".xls",".doc",".msg",".eml",".ppt",".txt",".zip"},Z404)))&gt;0),AND(ISERROR(FIND(" ",TRIM(Z404))),NOT(OR(LOWER(TRIM(Z404))=LOWER(Flights!$F$16),AND(LEFT(LOWER(TRIM(Z404)),2)="mh",(LEN(BN404)-LEN(SUBSTITUTE(BN404,"a","")))&lt;=2))),NOT(ISNUMBER(MATCH(LEFT(BN404,255),{"0000a","000a","00a","0000aa","000aa","00.00.0000","00/00/0000","00-00-0000","0000-00-00","00.00.00","00/00/00","00-00-00","0.00.0000","0/00/0000","0-00-0000"},0))),OR(AND((LEN(BN404)-LEN(SUBSTITUTE(BN404,"a","")))&gt;=1,(LEN(BN404)-LEN(SUBSTITUTE(BN404,"0","")))&gt;=2,SUMPRODUCT(--ISNUMBER(SEARCH({"a0","a-0","a_0","a/0","a.0","a#0","0a","0-a","0_a","0/a"},BN404)))&gt;0),AND((LEN(BN404)-LEN(SUBSTITUTE(BN404,"a","")))=0,(LEN(BN404)-LEN(SUBSTITUTE(BN404,"0","")))&gt;=5)))),1,0),0)</f>
        <v>0</v>
      </c>
    </row>
    <row r="405" customFormat="false" ht="41.25" hidden="false" customHeight="true" outlineLevel="0" collapsed="false">
      <c r="A405" s="57" t="s">
        <v>1029</v>
      </c>
      <c r="B405" s="57" t="s">
        <v>261</v>
      </c>
      <c r="C405" s="57" t="str">
        <f aca="false">Flights!$F$16</f>
        <v>MH0139</v>
      </c>
      <c r="D405" s="58" t="n">
        <f aca="false">Flights!$D$16</f>
        <v>46307</v>
      </c>
      <c r="E405" s="57" t="str">
        <f aca="false">Flights!$G$16&amp;"-"&amp;Flights!$H$16</f>
        <v>KUL-ADL</v>
      </c>
      <c r="F405" s="57" t="str">
        <f aca="false">Flights!$K$16</f>
        <v>BC</v>
      </c>
      <c r="G405" s="57" t="s">
        <v>420</v>
      </c>
      <c r="H405" s="57" t="s">
        <v>378</v>
      </c>
      <c r="I405" s="57" t="s">
        <v>499</v>
      </c>
      <c r="J405" s="57" t="s">
        <v>523</v>
      </c>
      <c r="K405" s="67" t="s">
        <v>501</v>
      </c>
      <c r="L405" s="67" t="s">
        <v>1030</v>
      </c>
      <c r="M405" s="67" t="s">
        <v>451</v>
      </c>
      <c r="N405" s="67" t="s">
        <v>383</v>
      </c>
      <c r="O405" s="67" t="s">
        <v>503</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60"/>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open",IF(AND(NOT(OR(LEN(AZ405)&lt;15,ISNUMBER(MATCH(AZ405,L_Placeholder,0)))),BK405=0,NOT(OR(LEN(AU405)&lt;2,ISNUMBER(MATCH(AU405,L_Placeholder,0)))),NOT(OR(LEN(AX405)&lt;2,ISNUMBER(MATCH(AX405,L_Placeholder,0)))),TRIM(AE405)&lt;&gt;TRIM(T405)),"N/A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missing",IF(OR(OR(LEN(AU405)&lt;2,ISNUMBER(MATCH(AU405,L_Placeholder,0))),BR405&lt;3),"INVALID – PIC missing or not a named person (a role such as QA / CSM is not a name)",IF(OR(LEN(AV405)&lt;2,ISNUMBER(MATCH(AV405,L_Placeholder,0))),"INVALID – result / assessment missing",IF(OR(OR(LEN(AW405)&lt;3,ISNUMBER(MATCH(AW405,L_Placeholder,0))),SUMPRODUCT(--ISNUMBER(SEARCH(" "&amp;L_EvidencePhrase&amp;" ",BD405)))&gt;0,BI405=1),"INVALID – evidence missing, placeholder or not yet on file",IF(ISNA(MATCH(TRIM(S405),L_EvidenceType,0)),"INVALID – choose the evidence type from the list (column S)",IF(BL405=0,"INVALID – evidence ID must be the record's ID only (e.g. SF-2210, IMG_2231, 1045521), or a link / path for links",IF(OR(OR(LEN(AX405)&lt;2,ISNUMBER(MATCH(AX405,L_Placeholder,0))),BS405&lt;3),"INVALID – verifier missing or not a named person (a role such as QA / CSM is not a name)",IF(OR(AX405=AU405,AND(LEN(AU405)&gt;=4,ISNUMBER(SEARCH(AU405,AX405))),AND(LEN(AX405)&gt;=4,ISNUMBER(SEARCH(AX405,AU405)))),"INVALID – verifier must be a different, named person (not the PIC or a role)",IF(BH405=1,"INVALID – result not yet available (awaiting / TBC)",IF(BV405=1,"INVALID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future",IF(AND(ISNUMBER(BY405),AG405&lt;BY405),IF(H405="Physical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t="n">
        <f aca="false">IF(ISNA(MATCH(TRIM(S405),L_EvidenceType,0)),0,BZ405)</f>
        <v>0</v>
      </c>
      <c r="BM405" s="61" t="str">
        <f aca="false">SUBSTITUTE(SUBSTITUTE(SUBSTITUTE(SUBSTITUTE(SUBSTITUTE(SUBSTITUTE(SUBSTITUTE(SUBSTITUTE(SUBSTITUTE(LOWER(Z405&amp;""),"1","0"),"2","0"),"3","0"),"4","0"),"5","0"),"6","0"),"7","0"),"8","0"),"9","0")</f>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405,"jan",""),"feb",""),"mar",""),"apr",""),"may",""),"jun",""),"jul",""),"aug",""),"sep",""),"oct",""),"nov",""),"dec",""),"hrs",""),"hr",""),"lt",""),"utc",""),"am",""),"pm",""),"rev",""),"ver",""),"b","a"),"c","a"),"d","a"),"e","a"),"f","a"),"g","a"),"h","a"),"i","a"),"j","a"),"k","a"),"l","a"),"m","a"),"n","a"),"o","a"),"p","a"),"q","a"),"r","a"),"s","a"),"t","a"),"u","a"),"v","a"),"w","a"),"x","a"),"y","a"),"z","a")</f>
        <v/>
      </c>
      <c r="BO405" s="61" t="str">
        <f aca="false">SUBSTITUTE(SUBSTITUTE(SUBSTITUTE(SUBSTITUTE(SUBSTITUTE(SUBSTITUTE(SUBSTITUTE(SUBSTITUTE(SUBSTITUTE(LOWER(W405&amp;""),"1","0"),"2","0"),"3","0"),"4","0"),"5","0"),"6","0"),"7","0"),"8","0"),"9","0")</f>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c>
      <c r="BQ405" s="61" t="n">
        <f aca="false">IFERROR(IF(AND(ISERROR(SEARCH(" mh"," "&amp;LOWER(W405))),ISNA(MATCH(LEFT(TRIM(BP405),255),{"0000a","000a","00a","0000aa","000aa","00.00.0000","00/00/0000","00-00-0000","0000-00-00","00.00.00","00/00/00","00-00-00","0.00.0000","0/00/0000","0-00-0000"},0)),OR(SUMPRODUCT(--ISNUMBER(SEARCH({"a0","a-0","a_0","a/0","a.0","a#0","0a","0-a","0_a","0/a"},BP405)))&gt;0,ISNUMBER(SEARCH("000000",BP405)))),1,0),0)</f>
        <v>0</v>
      </c>
      <c r="BR4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405,"supervisor",""),"inspector",""),"controller",""),"executive",""),"catering",""),"manager",""),"officer",""),"caterer",""),"station",""),"captain",""),"verified",""),"verifier",""),"checked",""),"senior",""),"leader",""),"cabin",""),"staff",""),"crew",""),"team",""),"duty",""),"lead",""),"head",""),"chef",""),"pasb",""),"mcat",""),"magcs",""),"qaqc",""),"ccic",""),"cic",""),"csm",""),"ops",""),"pic",""),"self",""),"qa",""),"qc",""),"by",""),"sr",""))</f>
        <v>0</v>
      </c>
      <c r="BS4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405,"supervisor",""),"inspector",""),"controller",""),"executive",""),"catering",""),"manager",""),"officer",""),"caterer",""),"station",""),"captain",""),"verified",""),"verifier",""),"checked",""),"senior",""),"leader",""),"cabin",""),"staff",""),"crew",""),"team",""),"duty",""),"lead",""),"head",""),"chef",""),"pasb",""),"mcat",""),"magcs",""),"qaqc",""),"ccic",""),"cic",""),"csm",""),"ops",""),"pic",""),"self",""),"qa",""),"qc",""),"by",""),"sr",""))</f>
        <v>0</v>
      </c>
      <c r="BT405" s="61"/>
      <c r="BU405" s="61"/>
      <c r="BV405" s="61" t="n">
        <f aca="false">0</f>
        <v>0</v>
      </c>
      <c r="BW405" s="61"/>
      <c r="BX405" s="61"/>
      <c r="BY405" s="62" t="n">
        <f aca="false">Q405-T12EarlyH/24</f>
        <v>46306.6006944444</v>
      </c>
      <c r="BZ405" s="61" t="n">
        <f aca="false">IFERROR(IF(IF(TRIM(S405)="Link / file path",AND(LEN(TRIM(Z405))&gt;=5,SUMPRODUCT(--ISNUMBER(SEARCH({"http","www.","\\",":\",".pdf",".jpg",".jpeg",".png",".heic",".xls",".doc",".msg",".eml",".ppt",".txt",".zip"},Z405)))&gt;0),AND(ISERROR(FIND(" ",TRIM(Z405))),NOT(OR(LOWER(TRIM(Z405))=LOWER(Flights!$F$16),AND(LEFT(LOWER(TRIM(Z405)),2)="mh",(LEN(BN405)-LEN(SUBSTITUTE(BN405,"a","")))&lt;=2))),NOT(ISNUMBER(MATCH(LEFT(BN405,255),{"0000a","000a","00a","0000aa","000aa","00.00.0000","00/00/0000","00-00-0000","0000-00-00","00.00.00","00/00/00","00-00-00","0.00.0000","0/00/0000","0-00-0000"},0))),OR(AND((LEN(BN405)-LEN(SUBSTITUTE(BN405,"a","")))&gt;=1,(LEN(BN405)-LEN(SUBSTITUTE(BN405,"0","")))&gt;=2,SUMPRODUCT(--ISNUMBER(SEARCH({"a0","a-0","a_0","a/0","a.0","a#0","0a","0-a","0_a","0/a"},BN405)))&gt;0),AND((LEN(BN405)-LEN(SUBSTITUTE(BN405,"a","")))=0,(LEN(BN405)-LEN(SUBSTITUTE(BN405,"0","")))&gt;=5)))),1,0),0)</f>
        <v>0</v>
      </c>
    </row>
    <row r="406" customFormat="false" ht="41.25" hidden="false" customHeight="true" outlineLevel="0" collapsed="false">
      <c r="A406" s="57" t="s">
        <v>1031</v>
      </c>
      <c r="B406" s="57" t="s">
        <v>261</v>
      </c>
      <c r="C406" s="57" t="str">
        <f aca="false">Flights!$F$16</f>
        <v>MH0139</v>
      </c>
      <c r="D406" s="58" t="n">
        <f aca="false">Flights!$D$16</f>
        <v>46307</v>
      </c>
      <c r="E406" s="57" t="str">
        <f aca="false">Flights!$G$16&amp;"-"&amp;Flights!$H$16</f>
        <v>KUL-ADL</v>
      </c>
      <c r="F406" s="57" t="str">
        <f aca="false">Flights!$K$16</f>
        <v>BC</v>
      </c>
      <c r="G406" s="57" t="s">
        <v>420</v>
      </c>
      <c r="H406" s="57" t="s">
        <v>378</v>
      </c>
      <c r="I406" s="57" t="s">
        <v>447</v>
      </c>
      <c r="J406" s="57" t="s">
        <v>526</v>
      </c>
      <c r="K406" s="67" t="s">
        <v>449</v>
      </c>
      <c r="L406" s="67" t="s">
        <v>1032</v>
      </c>
      <c r="M406" s="67" t="s">
        <v>451</v>
      </c>
      <c r="N406" s="67" t="s">
        <v>383</v>
      </c>
      <c r="O406" s="67" t="s">
        <v>503</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60"/>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open",IF(AND(NOT(OR(LEN(AZ406)&lt;15,ISNUMBER(MATCH(AZ406,L_Placeholder,0)))),BK406=0,NOT(OR(LEN(AU406)&lt;2,ISNUMBER(MATCH(AU406,L_Placeholder,0)))),NOT(OR(LEN(AX406)&lt;2,ISNUMBER(MATCH(AX406,L_Placeholder,0)))),TRIM(AE406)&lt;&gt;TRIM(T406)),"N/A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missing",IF(OR(OR(LEN(AU406)&lt;2,ISNUMBER(MATCH(AU406,L_Placeholder,0))),BR406&lt;3),"INVALID – PIC missing or not a named person (a role such as QA / CSM is not a name)",IF(OR(LEN(AV406)&lt;2,ISNUMBER(MATCH(AV406,L_Placeholder,0))),"INVALID – result / assessment missing",IF(OR(OR(LEN(AW406)&lt;3,ISNUMBER(MATCH(AW406,L_Placeholder,0))),SUMPRODUCT(--ISNUMBER(SEARCH(" "&amp;L_EvidencePhrase&amp;" ",BD406)))&gt;0,BI406=1),"INVALID – evidence missing, placeholder or not yet on file",IF(ISNA(MATCH(TRIM(S406),L_EvidenceType,0)),"INVALID – choose the evidence type from the list (column S)",IF(BL406=0,"INVALID – evidence ID must be the record's ID only (e.g. SF-2210, IMG_2231, 1045521), or a link / path for links",IF(OR(OR(LEN(AX406)&lt;2,ISNUMBER(MATCH(AX406,L_Placeholder,0))),BS406&lt;3),"INVALID – verifier missing or not a named person (a role such as QA / CSM is not a name)",IF(OR(AX406=AU406,AND(LEN(AU406)&gt;=4,ISNUMBER(SEARCH(AU406,AX406))),AND(LEN(AX406)&gt;=4,ISNUMBER(SEARCH(AX406,AU406)))),"INVALID – verifier must be a different, named person (not the PIC or a role)",IF(BH406=1,"INVALID – result not yet available (awaiting / TBC)",IF(BV406=1,"INVALID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future",IF(AND(ISNUMBER(BY406),AG406&lt;BY406),IF(H406="Physical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t="n">
        <f aca="false">IF(ISNA(MATCH(TRIM(S406),L_EvidenceType,0)),0,BZ406)</f>
        <v>0</v>
      </c>
      <c r="BM406" s="61" t="str">
        <f aca="false">SUBSTITUTE(SUBSTITUTE(SUBSTITUTE(SUBSTITUTE(SUBSTITUTE(SUBSTITUTE(SUBSTITUTE(SUBSTITUTE(SUBSTITUTE(LOWER(Z406&amp;""),"1","0"),"2","0"),"3","0"),"4","0"),"5","0"),"6","0"),"7","0"),"8","0"),"9","0")</f>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406,"jan",""),"feb",""),"mar",""),"apr",""),"may",""),"jun",""),"jul",""),"aug",""),"sep",""),"oct",""),"nov",""),"dec",""),"hrs",""),"hr",""),"lt",""),"utc",""),"am",""),"pm",""),"rev",""),"ver",""),"b","a"),"c","a"),"d","a"),"e","a"),"f","a"),"g","a"),"h","a"),"i","a"),"j","a"),"k","a"),"l","a"),"m","a"),"n","a"),"o","a"),"p","a"),"q","a"),"r","a"),"s","a"),"t","a"),"u","a"),"v","a"),"w","a"),"x","a"),"y","a"),"z","a")</f>
        <v/>
      </c>
      <c r="BO406" s="61" t="str">
        <f aca="false">SUBSTITUTE(SUBSTITUTE(SUBSTITUTE(SUBSTITUTE(SUBSTITUTE(SUBSTITUTE(SUBSTITUTE(SUBSTITUTE(SUBSTITUTE(LOWER(W406&amp;""),"1","0"),"2","0"),"3","0"),"4","0"),"5","0"),"6","0"),"7","0"),"8","0"),"9","0")</f>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c>
      <c r="BQ406" s="61" t="n">
        <f aca="false">IFERROR(IF(AND(ISERROR(SEARCH(" mh"," "&amp;LOWER(W406))),ISNA(MATCH(LEFT(TRIM(BP406),255),{"0000a","000a","00a","0000aa","000aa","00.00.0000","00/00/0000","00-00-0000","0000-00-00","00.00.00","00/00/00","00-00-00","0.00.0000","0/00/0000","0-00-0000"},0)),OR(SUMPRODUCT(--ISNUMBER(SEARCH({"a0","a-0","a_0","a/0","a.0","a#0","0a","0-a","0_a","0/a"},BP406)))&gt;0,ISNUMBER(SEARCH("000000",BP406)))),1,0),0)</f>
        <v>0</v>
      </c>
      <c r="BR4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406,"supervisor",""),"inspector",""),"controller",""),"executive",""),"catering",""),"manager",""),"officer",""),"caterer",""),"station",""),"captain",""),"verified",""),"verifier",""),"checked",""),"senior",""),"leader",""),"cabin",""),"staff",""),"crew",""),"team",""),"duty",""),"lead",""),"head",""),"chef",""),"pasb",""),"mcat",""),"magcs",""),"qaqc",""),"ccic",""),"cic",""),"csm",""),"ops",""),"pic",""),"self",""),"qa",""),"qc",""),"by",""),"sr",""))</f>
        <v>0</v>
      </c>
      <c r="BS4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406,"supervisor",""),"inspector",""),"controller",""),"executive",""),"catering",""),"manager",""),"officer",""),"caterer",""),"station",""),"captain",""),"verified",""),"verifier",""),"checked",""),"senior",""),"leader",""),"cabin",""),"staff",""),"crew",""),"team",""),"duty",""),"lead",""),"head",""),"chef",""),"pasb",""),"mcat",""),"magcs",""),"qaqc",""),"ccic",""),"cic",""),"csm",""),"ops",""),"pic",""),"self",""),"qa",""),"qc",""),"by",""),"sr",""))</f>
        <v>0</v>
      </c>
      <c r="BT406" s="61"/>
      <c r="BU406" s="61"/>
      <c r="BV406" s="61" t="n">
        <f aca="false">0</f>
        <v>0</v>
      </c>
      <c r="BW406" s="61"/>
      <c r="BX406" s="61"/>
      <c r="BY406" s="62" t="n">
        <f aca="false">Q406-T12EarlyH/24</f>
        <v>46306.6006944444</v>
      </c>
      <c r="BZ406" s="61" t="n">
        <f aca="false">IFERROR(IF(IF(TRIM(S406)="Link / file path",AND(LEN(TRIM(Z406))&gt;=5,SUMPRODUCT(--ISNUMBER(SEARCH({"http","www.","\\",":\",".pdf",".jpg",".jpeg",".png",".heic",".xls",".doc",".msg",".eml",".ppt",".txt",".zip"},Z406)))&gt;0),AND(ISERROR(FIND(" ",TRIM(Z406))),NOT(OR(LOWER(TRIM(Z406))=LOWER(Flights!$F$16),AND(LEFT(LOWER(TRIM(Z406)),2)="mh",(LEN(BN406)-LEN(SUBSTITUTE(BN406,"a","")))&lt;=2))),NOT(ISNUMBER(MATCH(LEFT(BN406,255),{"0000a","000a","00a","0000aa","000aa","00.00.0000","00/00/0000","00-00-0000","0000-00-00","00.00.00","00/00/00","00-00-00","0.00.0000","0/00/0000","0-00-0000"},0))),OR(AND((LEN(BN406)-LEN(SUBSTITUTE(BN406,"a","")))&gt;=1,(LEN(BN406)-LEN(SUBSTITUTE(BN406,"0","")))&gt;=2,SUMPRODUCT(--ISNUMBER(SEARCH({"a0","a-0","a_0","a/0","a.0","a#0","0a","0-a","0_a","0/a"},BN406)))&gt;0),AND((LEN(BN406)-LEN(SUBSTITUTE(BN406,"a","")))=0,(LEN(BN406)-LEN(SUBSTITUTE(BN406,"0","")))&gt;=5)))),1,0),0)</f>
        <v>0</v>
      </c>
    </row>
    <row r="407" customFormat="false" ht="41.25" hidden="false" customHeight="true" outlineLevel="0" collapsed="false">
      <c r="A407" s="57" t="s">
        <v>1033</v>
      </c>
      <c r="B407" s="57" t="s">
        <v>261</v>
      </c>
      <c r="C407" s="57" t="str">
        <f aca="false">Flights!$F$16</f>
        <v>MH0139</v>
      </c>
      <c r="D407" s="58" t="n">
        <f aca="false">Flights!$D$16</f>
        <v>46307</v>
      </c>
      <c r="E407" s="57" t="str">
        <f aca="false">Flights!$G$16&amp;"-"&amp;Flights!$H$16</f>
        <v>KUL-ADL</v>
      </c>
      <c r="F407" s="57" t="str">
        <f aca="false">Flights!$K$16</f>
        <v>BC</v>
      </c>
      <c r="G407" s="57" t="s">
        <v>420</v>
      </c>
      <c r="H407" s="57" t="s">
        <v>378</v>
      </c>
      <c r="I407" s="57" t="s">
        <v>447</v>
      </c>
      <c r="J407" s="57" t="s">
        <v>623</v>
      </c>
      <c r="K407" s="67" t="s">
        <v>449</v>
      </c>
      <c r="L407" s="67" t="s">
        <v>1034</v>
      </c>
      <c r="M407" s="67" t="s">
        <v>451</v>
      </c>
      <c r="N407" s="67" t="s">
        <v>383</v>
      </c>
      <c r="O407" s="67" t="s">
        <v>503</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60"/>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open",IF(AND(NOT(OR(LEN(AZ407)&lt;15,ISNUMBER(MATCH(AZ407,L_Placeholder,0)))),BK407=0,NOT(OR(LEN(AU407)&lt;2,ISNUMBER(MATCH(AU407,L_Placeholder,0)))),NOT(OR(LEN(AX407)&lt;2,ISNUMBER(MATCH(AX407,L_Placeholder,0)))),TRIM(AE407)&lt;&gt;TRIM(T407)),"N/A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missing",IF(OR(OR(LEN(AU407)&lt;2,ISNUMBER(MATCH(AU407,L_Placeholder,0))),BR407&lt;3),"INVALID – PIC missing or not a named person (a role such as QA / CSM is not a name)",IF(OR(LEN(AV407)&lt;2,ISNUMBER(MATCH(AV407,L_Placeholder,0))),"INVALID – result / assessment missing",IF(OR(OR(LEN(AW407)&lt;3,ISNUMBER(MATCH(AW407,L_Placeholder,0))),SUMPRODUCT(--ISNUMBER(SEARCH(" "&amp;L_EvidencePhrase&amp;" ",BD407)))&gt;0,BI407=1),"INVALID – evidence missing, placeholder or not yet on file",IF(ISNA(MATCH(TRIM(S407),L_EvidenceType,0)),"INVALID – choose the evidence type from the list (column S)",IF(BL407=0,"INVALID – evidence ID must be the record's ID only (e.g. SF-2210, IMG_2231, 1045521), or a link / path for links",IF(OR(OR(LEN(AX407)&lt;2,ISNUMBER(MATCH(AX407,L_Placeholder,0))),BS407&lt;3),"INVALID – verifier missing or not a named person (a role such as QA / CSM is not a name)",IF(OR(AX407=AU407,AND(LEN(AU407)&gt;=4,ISNUMBER(SEARCH(AU407,AX407))),AND(LEN(AX407)&gt;=4,ISNUMBER(SEARCH(AX407,AU407)))),"INVALID – verifier must be a different, named person (not the PIC or a role)",IF(BH407=1,"INVALID – result not yet available (awaiting / TBC)",IF(BV407=1,"INVALID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future",IF(AND(ISNUMBER(BY407),AG407&lt;BY407),IF(H407="Physical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t="n">
        <f aca="false">IF(ISNA(MATCH(TRIM(S407),L_EvidenceType,0)),0,BZ407)</f>
        <v>0</v>
      </c>
      <c r="BM407" s="61" t="str">
        <f aca="false">SUBSTITUTE(SUBSTITUTE(SUBSTITUTE(SUBSTITUTE(SUBSTITUTE(SUBSTITUTE(SUBSTITUTE(SUBSTITUTE(SUBSTITUTE(LOWER(Z407&amp;""),"1","0"),"2","0"),"3","0"),"4","0"),"5","0"),"6","0"),"7","0"),"8","0"),"9","0")</f>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407,"jan",""),"feb",""),"mar",""),"apr",""),"may",""),"jun",""),"jul",""),"aug",""),"sep",""),"oct",""),"nov",""),"dec",""),"hrs",""),"hr",""),"lt",""),"utc",""),"am",""),"pm",""),"rev",""),"ver",""),"b","a"),"c","a"),"d","a"),"e","a"),"f","a"),"g","a"),"h","a"),"i","a"),"j","a"),"k","a"),"l","a"),"m","a"),"n","a"),"o","a"),"p","a"),"q","a"),"r","a"),"s","a"),"t","a"),"u","a"),"v","a"),"w","a"),"x","a"),"y","a"),"z","a")</f>
        <v/>
      </c>
      <c r="BO407" s="61" t="str">
        <f aca="false">SUBSTITUTE(SUBSTITUTE(SUBSTITUTE(SUBSTITUTE(SUBSTITUTE(SUBSTITUTE(SUBSTITUTE(SUBSTITUTE(SUBSTITUTE(LOWER(W407&amp;""),"1","0"),"2","0"),"3","0"),"4","0"),"5","0"),"6","0"),"7","0"),"8","0"),"9","0")</f>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c>
      <c r="BQ407" s="61" t="n">
        <f aca="false">IFERROR(IF(AND(ISERROR(SEARCH(" mh"," "&amp;LOWER(W407))),ISNA(MATCH(LEFT(TRIM(BP407),255),{"0000a","000a","00a","0000aa","000aa","00.00.0000","00/00/0000","00-00-0000","0000-00-00","00.00.00","00/00/00","00-00-00","0.00.0000","0/00/0000","0-00-0000"},0)),OR(SUMPRODUCT(--ISNUMBER(SEARCH({"a0","a-0","a_0","a/0","a.0","a#0","0a","0-a","0_a","0/a"},BP407)))&gt;0,ISNUMBER(SEARCH("000000",BP407)))),1,0),0)</f>
        <v>0</v>
      </c>
      <c r="BR4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407,"supervisor",""),"inspector",""),"controller",""),"executive",""),"catering",""),"manager",""),"officer",""),"caterer",""),"station",""),"captain",""),"verified",""),"verifier",""),"checked",""),"senior",""),"leader",""),"cabin",""),"staff",""),"crew",""),"team",""),"duty",""),"lead",""),"head",""),"chef",""),"pasb",""),"mcat",""),"magcs",""),"qaqc",""),"ccic",""),"cic",""),"csm",""),"ops",""),"pic",""),"self",""),"qa",""),"qc",""),"by",""),"sr",""))</f>
        <v>0</v>
      </c>
      <c r="BS4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407,"supervisor",""),"inspector",""),"controller",""),"executive",""),"catering",""),"manager",""),"officer",""),"caterer",""),"station",""),"captain",""),"verified",""),"verifier",""),"checked",""),"senior",""),"leader",""),"cabin",""),"staff",""),"crew",""),"team",""),"duty",""),"lead",""),"head",""),"chef",""),"pasb",""),"mcat",""),"magcs",""),"qaqc",""),"ccic",""),"cic",""),"csm",""),"ops",""),"pic",""),"self",""),"qa",""),"qc",""),"by",""),"sr",""))</f>
        <v>0</v>
      </c>
      <c r="BT407" s="61"/>
      <c r="BU407" s="61"/>
      <c r="BV407" s="61" t="n">
        <f aca="false">0</f>
        <v>0</v>
      </c>
      <c r="BW407" s="61"/>
      <c r="BX407" s="61"/>
      <c r="BY407" s="62" t="n">
        <f aca="false">Q407-T12EarlyH/24</f>
        <v>46306.6006944444</v>
      </c>
      <c r="BZ407" s="61" t="n">
        <f aca="false">IFERROR(IF(IF(TRIM(S407)="Link / file path",AND(LEN(TRIM(Z407))&gt;=5,SUMPRODUCT(--ISNUMBER(SEARCH({"http","www.","\\",":\",".pdf",".jpg",".jpeg",".png",".heic",".xls",".doc",".msg",".eml",".ppt",".txt",".zip"},Z407)))&gt;0),AND(ISERROR(FIND(" ",TRIM(Z407))),NOT(OR(LOWER(TRIM(Z407))=LOWER(Flights!$F$16),AND(LEFT(LOWER(TRIM(Z407)),2)="mh",(LEN(BN407)-LEN(SUBSTITUTE(BN407,"a","")))&lt;=2))),NOT(ISNUMBER(MATCH(LEFT(BN407,255),{"0000a","000a","00a","0000aa","000aa","00.00.0000","00/00/0000","00-00-0000","0000-00-00","00.00.00","00/00/00","00-00-00","0.00.0000","0/00/0000","0-00-0000"},0))),OR(AND((LEN(BN407)-LEN(SUBSTITUTE(BN407,"a","")))&gt;=1,(LEN(BN407)-LEN(SUBSTITUTE(BN407,"0","")))&gt;=2,SUMPRODUCT(--ISNUMBER(SEARCH({"a0","a-0","a_0","a/0","a.0","a#0","0a","0-a","0_a","0/a"},BN407)))&gt;0),AND((LEN(BN407)-LEN(SUBSTITUTE(BN407,"a","")))=0,(LEN(BN407)-LEN(SUBSTITUTE(BN407,"0","")))&gt;=5)))),1,0),0)</f>
        <v>0</v>
      </c>
    </row>
    <row r="408" customFormat="false" ht="41.25" hidden="false" customHeight="true" outlineLevel="0" collapsed="false">
      <c r="A408" s="57" t="s">
        <v>1035</v>
      </c>
      <c r="B408" s="57" t="s">
        <v>261</v>
      </c>
      <c r="C408" s="57" t="str">
        <f aca="false">Flights!$F$16</f>
        <v>MH0139</v>
      </c>
      <c r="D408" s="58" t="n">
        <f aca="false">Flights!$D$16</f>
        <v>46307</v>
      </c>
      <c r="E408" s="57" t="str">
        <f aca="false">Flights!$G$16&amp;"-"&amp;Flights!$H$16</f>
        <v>KUL-ADL</v>
      </c>
      <c r="F408" s="57" t="str">
        <f aca="false">Flights!$K$16</f>
        <v>BC</v>
      </c>
      <c r="G408" s="57" t="s">
        <v>420</v>
      </c>
      <c r="H408" s="57" t="s">
        <v>378</v>
      </c>
      <c r="I408" s="57" t="s">
        <v>447</v>
      </c>
      <c r="J408" s="57" t="s">
        <v>626</v>
      </c>
      <c r="K408" s="67" t="s">
        <v>449</v>
      </c>
      <c r="L408" s="67" t="s">
        <v>1036</v>
      </c>
      <c r="M408" s="67" t="s">
        <v>451</v>
      </c>
      <c r="N408" s="67" t="s">
        <v>383</v>
      </c>
      <c r="O408" s="67" t="s">
        <v>503</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60"/>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open",IF(AND(NOT(OR(LEN(AZ408)&lt;15,ISNUMBER(MATCH(AZ408,L_Placeholder,0)))),BK408=0,NOT(OR(LEN(AU408)&lt;2,ISNUMBER(MATCH(AU408,L_Placeholder,0)))),NOT(OR(LEN(AX408)&lt;2,ISNUMBER(MATCH(AX408,L_Placeholder,0)))),TRIM(AE408)&lt;&gt;TRIM(T408)),"N/A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missing",IF(OR(OR(LEN(AU408)&lt;2,ISNUMBER(MATCH(AU408,L_Placeholder,0))),BR408&lt;3),"INVALID – PIC missing or not a named person (a role such as QA / CSM is not a name)",IF(OR(LEN(AV408)&lt;2,ISNUMBER(MATCH(AV408,L_Placeholder,0))),"INVALID – result / assessment missing",IF(OR(OR(LEN(AW408)&lt;3,ISNUMBER(MATCH(AW408,L_Placeholder,0))),SUMPRODUCT(--ISNUMBER(SEARCH(" "&amp;L_EvidencePhrase&amp;" ",BD408)))&gt;0,BI408=1),"INVALID – evidence missing, placeholder or not yet on file",IF(ISNA(MATCH(TRIM(S408),L_EvidenceType,0)),"INVALID – choose the evidence type from the list (column S)",IF(BL408=0,"INVALID – evidence ID must be the record's ID only (e.g. SF-2210, IMG_2231, 1045521), or a link / path for links",IF(OR(OR(LEN(AX408)&lt;2,ISNUMBER(MATCH(AX408,L_Placeholder,0))),BS408&lt;3),"INVALID – verifier missing or not a named person (a role such as QA / CSM is not a name)",IF(OR(AX408=AU408,AND(LEN(AU408)&gt;=4,ISNUMBER(SEARCH(AU408,AX408))),AND(LEN(AX408)&gt;=4,ISNUMBER(SEARCH(AX408,AU408)))),"INVALID – verifier must be a different, named person (not the PIC or a role)",IF(BH408=1,"INVALID – result not yet available (awaiting / TBC)",IF(BV408=1,"INVALID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future",IF(AND(ISNUMBER(BY408),AG408&lt;BY408),IF(H408="Physical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t="n">
        <f aca="false">IF(ISNA(MATCH(TRIM(S408),L_EvidenceType,0)),0,BZ408)</f>
        <v>0</v>
      </c>
      <c r="BM408" s="61" t="str">
        <f aca="false">SUBSTITUTE(SUBSTITUTE(SUBSTITUTE(SUBSTITUTE(SUBSTITUTE(SUBSTITUTE(SUBSTITUTE(SUBSTITUTE(SUBSTITUTE(LOWER(Z408&amp;""),"1","0"),"2","0"),"3","0"),"4","0"),"5","0"),"6","0"),"7","0"),"8","0"),"9","0")</f>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408,"jan",""),"feb",""),"mar",""),"apr",""),"may",""),"jun",""),"jul",""),"aug",""),"sep",""),"oct",""),"nov",""),"dec",""),"hrs",""),"hr",""),"lt",""),"utc",""),"am",""),"pm",""),"rev",""),"ver",""),"b","a"),"c","a"),"d","a"),"e","a"),"f","a"),"g","a"),"h","a"),"i","a"),"j","a"),"k","a"),"l","a"),"m","a"),"n","a"),"o","a"),"p","a"),"q","a"),"r","a"),"s","a"),"t","a"),"u","a"),"v","a"),"w","a"),"x","a"),"y","a"),"z","a")</f>
        <v/>
      </c>
      <c r="BO408" s="61" t="str">
        <f aca="false">SUBSTITUTE(SUBSTITUTE(SUBSTITUTE(SUBSTITUTE(SUBSTITUTE(SUBSTITUTE(SUBSTITUTE(SUBSTITUTE(SUBSTITUTE(LOWER(W408&amp;""),"1","0"),"2","0"),"3","0"),"4","0"),"5","0"),"6","0"),"7","0"),"8","0"),"9","0")</f>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c>
      <c r="BQ408" s="61" t="n">
        <f aca="false">IFERROR(IF(AND(ISERROR(SEARCH(" mh"," "&amp;LOWER(W408))),ISNA(MATCH(LEFT(TRIM(BP408),255),{"0000a","000a","00a","0000aa","000aa","00.00.0000","00/00/0000","00-00-0000","0000-00-00","00.00.00","00/00/00","00-00-00","0.00.0000","0/00/0000","0-00-0000"},0)),OR(SUMPRODUCT(--ISNUMBER(SEARCH({"a0","a-0","a_0","a/0","a.0","a#0","0a","0-a","0_a","0/a"},BP408)))&gt;0,ISNUMBER(SEARCH("000000",BP408)))),1,0),0)</f>
        <v>0</v>
      </c>
      <c r="BR4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408,"supervisor",""),"inspector",""),"controller",""),"executive",""),"catering",""),"manager",""),"officer",""),"caterer",""),"station",""),"captain",""),"verified",""),"verifier",""),"checked",""),"senior",""),"leader",""),"cabin",""),"staff",""),"crew",""),"team",""),"duty",""),"lead",""),"head",""),"chef",""),"pasb",""),"mcat",""),"magcs",""),"qaqc",""),"ccic",""),"cic",""),"csm",""),"ops",""),"pic",""),"self",""),"qa",""),"qc",""),"by",""),"sr",""))</f>
        <v>0</v>
      </c>
      <c r="BS4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408,"supervisor",""),"inspector",""),"controller",""),"executive",""),"catering",""),"manager",""),"officer",""),"caterer",""),"station",""),"captain",""),"verified",""),"verifier",""),"checked",""),"senior",""),"leader",""),"cabin",""),"staff",""),"crew",""),"team",""),"duty",""),"lead",""),"head",""),"chef",""),"pasb",""),"mcat",""),"magcs",""),"qaqc",""),"ccic",""),"cic",""),"csm",""),"ops",""),"pic",""),"self",""),"qa",""),"qc",""),"by",""),"sr",""))</f>
        <v>0</v>
      </c>
      <c r="BT408" s="61"/>
      <c r="BU408" s="61"/>
      <c r="BV408" s="61" t="n">
        <f aca="false">0</f>
        <v>0</v>
      </c>
      <c r="BW408" s="61"/>
      <c r="BX408" s="61"/>
      <c r="BY408" s="62" t="n">
        <f aca="false">Q408-T12EarlyH/24</f>
        <v>46306.6006944444</v>
      </c>
      <c r="BZ408" s="61" t="n">
        <f aca="false">IFERROR(IF(IF(TRIM(S408)="Link / file path",AND(LEN(TRIM(Z408))&gt;=5,SUMPRODUCT(--ISNUMBER(SEARCH({"http","www.","\\",":\",".pdf",".jpg",".jpeg",".png",".heic",".xls",".doc",".msg",".eml",".ppt",".txt",".zip"},Z408)))&gt;0),AND(ISERROR(FIND(" ",TRIM(Z408))),NOT(OR(LOWER(TRIM(Z408))=LOWER(Flights!$F$16),AND(LEFT(LOWER(TRIM(Z408)),2)="mh",(LEN(BN408)-LEN(SUBSTITUTE(BN408,"a","")))&lt;=2))),NOT(ISNUMBER(MATCH(LEFT(BN408,255),{"0000a","000a","00a","0000aa","000aa","00.00.0000","00/00/0000","00-00-0000","0000-00-00","00.00.00","00/00/00","00-00-00","0.00.0000","0/00/0000","0-00-0000"},0))),OR(AND((LEN(BN408)-LEN(SUBSTITUTE(BN408,"a","")))&gt;=1,(LEN(BN408)-LEN(SUBSTITUTE(BN408,"0","")))&gt;=2,SUMPRODUCT(--ISNUMBER(SEARCH({"a0","a-0","a_0","a/0","a.0","a#0","0a","0-a","0_a","0/a"},BN408)))&gt;0),AND((LEN(BN408)-LEN(SUBSTITUTE(BN408,"a","")))=0,(LEN(BN408)-LEN(SUBSTITUTE(BN408,"0","")))&gt;=5)))),1,0),0)</f>
        <v>0</v>
      </c>
    </row>
    <row r="409" customFormat="false" ht="39.75" hidden="false" customHeight="true" outlineLevel="0" collapsed="false">
      <c r="A409" s="57" t="s">
        <v>1037</v>
      </c>
      <c r="B409" s="57" t="s">
        <v>261</v>
      </c>
      <c r="C409" s="57" t="str">
        <f aca="false">Flights!$F$16</f>
        <v>MH0139</v>
      </c>
      <c r="D409" s="58" t="n">
        <f aca="false">Flights!$D$16</f>
        <v>46307</v>
      </c>
      <c r="E409" s="57" t="str">
        <f aca="false">Flights!$G$16&amp;"-"&amp;Flights!$H$16</f>
        <v>KUL-ADL</v>
      </c>
      <c r="F409" s="57" t="str">
        <f aca="false">Flights!$K$16</f>
        <v>BC</v>
      </c>
      <c r="G409" s="57" t="s">
        <v>420</v>
      </c>
      <c r="H409" s="57" t="s">
        <v>378</v>
      </c>
      <c r="I409" s="57" t="s">
        <v>629</v>
      </c>
      <c r="J409" s="57" t="s">
        <v>630</v>
      </c>
      <c r="K409" s="67" t="s">
        <v>501</v>
      </c>
      <c r="L409" s="67" t="s">
        <v>1038</v>
      </c>
      <c r="M409" s="67" t="s">
        <v>187</v>
      </c>
      <c r="N409" s="67" t="s">
        <v>383</v>
      </c>
      <c r="O409" s="67" t="s">
        <v>632</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60"/>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open",IF(AND(NOT(OR(LEN(AZ409)&lt;15,ISNUMBER(MATCH(AZ409,L_Placeholder,0)))),BK409=0,NOT(OR(LEN(AU409)&lt;2,ISNUMBER(MATCH(AU409,L_Placeholder,0)))),NOT(OR(LEN(AX409)&lt;2,ISNUMBER(MATCH(AX409,L_Placeholder,0)))),TRIM(AE409)&lt;&gt;TRIM(T409)),"N/A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missing",IF(OR(OR(LEN(AU409)&lt;2,ISNUMBER(MATCH(AU409,L_Placeholder,0))),BR409&lt;3),"INVALID – PIC missing or not a named person (a role such as QA / CSM is not a name)",IF(OR(LEN(AV409)&lt;2,ISNUMBER(MATCH(AV409,L_Placeholder,0))),"INVALID – result / assessment missing",IF(OR(OR(LEN(AW409)&lt;3,ISNUMBER(MATCH(AW409,L_Placeholder,0))),SUMPRODUCT(--ISNUMBER(SEARCH(" "&amp;L_EvidencePhrase&amp;" ",BD409)))&gt;0,BI409=1),"INVALID – evidence missing, placeholder or not yet on file",IF(ISNA(MATCH(TRIM(S409),L_EvidenceType,0)),"INVALID – choose the evidence type from the list (column S)",IF(BL409=0,"INVALID – evidence ID must be the record's ID only (e.g. SF-2210, IMG_2231, 1045521), or a link / path for links",IF(OR(OR(LEN(AX409)&lt;2,ISNUMBER(MATCH(AX409,L_Placeholder,0))),BS409&lt;3),"INVALID – verifier missing or not a named person (a role such as QA / CSM is not a name)",IF(OR(AX409=AU409,AND(LEN(AU409)&gt;=4,ISNUMBER(SEARCH(AU409,AX409))),AND(LEN(AX409)&gt;=4,ISNUMBER(SEARCH(AX409,AU409)))),"INVALID – verifier must be a different, named person (not the PIC or a role)",IF(BH409=1,"INVALID – result not yet available (awaiting / TBC)",IF(BV409=1,"INVALID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future",IF(AND(ISNUMBER(BY409),AG409&lt;BY409),IF(H409="Physical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t="n">
        <f aca="false">IF(ISNA(MATCH(TRIM(S409),L_EvidenceType,0)),0,BZ409)</f>
        <v>0</v>
      </c>
      <c r="BM409" s="61" t="str">
        <f aca="false">SUBSTITUTE(SUBSTITUTE(SUBSTITUTE(SUBSTITUTE(SUBSTITUTE(SUBSTITUTE(SUBSTITUTE(SUBSTITUTE(SUBSTITUTE(LOWER(Z409&amp;""),"1","0"),"2","0"),"3","0"),"4","0"),"5","0"),"6","0"),"7","0"),"8","0"),"9","0")</f>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409,"jan",""),"feb",""),"mar",""),"apr",""),"may",""),"jun",""),"jul",""),"aug",""),"sep",""),"oct",""),"nov",""),"dec",""),"hrs",""),"hr",""),"lt",""),"utc",""),"am",""),"pm",""),"rev",""),"ver",""),"b","a"),"c","a"),"d","a"),"e","a"),"f","a"),"g","a"),"h","a"),"i","a"),"j","a"),"k","a"),"l","a"),"m","a"),"n","a"),"o","a"),"p","a"),"q","a"),"r","a"),"s","a"),"t","a"),"u","a"),"v","a"),"w","a"),"x","a"),"y","a"),"z","a")</f>
        <v/>
      </c>
      <c r="BO409" s="61" t="str">
        <f aca="false">SUBSTITUTE(SUBSTITUTE(SUBSTITUTE(SUBSTITUTE(SUBSTITUTE(SUBSTITUTE(SUBSTITUTE(SUBSTITUTE(SUBSTITUTE(LOWER(W409&amp;""),"1","0"),"2","0"),"3","0"),"4","0"),"5","0"),"6","0"),"7","0"),"8","0"),"9","0")</f>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c>
      <c r="BQ409" s="61" t="n">
        <f aca="false">IFERROR(IF(AND(ISERROR(SEARCH(" mh"," "&amp;LOWER(W409))),ISNA(MATCH(LEFT(TRIM(BP409),255),{"0000a","000a","00a","0000aa","000aa","00.00.0000","00/00/0000","00-00-0000","0000-00-00","00.00.00","00/00/00","00-00-00","0.00.0000","0/00/0000","0-00-0000"},0)),OR(SUMPRODUCT(--ISNUMBER(SEARCH({"a0","a-0","a_0","a/0","a.0","a#0","0a","0-a","0_a","0/a"},BP409)))&gt;0,ISNUMBER(SEARCH("000000",BP409)))),1,0),0)</f>
        <v>0</v>
      </c>
      <c r="BR4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409,"supervisor",""),"inspector",""),"controller",""),"executive",""),"catering",""),"manager",""),"officer",""),"caterer",""),"station",""),"captain",""),"verified",""),"verifier",""),"checked",""),"senior",""),"leader",""),"cabin",""),"staff",""),"crew",""),"team",""),"duty",""),"lead",""),"head",""),"chef",""),"pasb",""),"mcat",""),"magcs",""),"qaqc",""),"ccic",""),"cic",""),"csm",""),"ops",""),"pic",""),"self",""),"qa",""),"qc",""),"by",""),"sr",""))</f>
        <v>0</v>
      </c>
      <c r="BS4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409,"supervisor",""),"inspector",""),"controller",""),"executive",""),"catering",""),"manager",""),"officer",""),"caterer",""),"station",""),"captain",""),"verified",""),"verifier",""),"checked",""),"senior",""),"leader",""),"cabin",""),"staff",""),"crew",""),"team",""),"duty",""),"lead",""),"head",""),"chef",""),"pasb",""),"mcat",""),"magcs",""),"qaqc",""),"ccic",""),"cic",""),"csm",""),"ops",""),"pic",""),"self",""),"qa",""),"qc",""),"by",""),"sr",""))</f>
        <v>0</v>
      </c>
      <c r="BT409" s="61"/>
      <c r="BU409" s="61"/>
      <c r="BV409" s="61" t="n">
        <f aca="false">0</f>
        <v>0</v>
      </c>
      <c r="BW409" s="61"/>
      <c r="BX409" s="61"/>
      <c r="BY409" s="62" t="n">
        <f aca="false">Q409-T12EarlyH/24</f>
        <v>46306.6006944444</v>
      </c>
      <c r="BZ409" s="61" t="n">
        <f aca="false">IFERROR(IF(IF(TRIM(S409)="Link / file path",AND(LEN(TRIM(Z409))&gt;=5,SUMPRODUCT(--ISNUMBER(SEARCH({"http","www.","\\",":\",".pdf",".jpg",".jpeg",".png",".heic",".xls",".doc",".msg",".eml",".ppt",".txt",".zip"},Z409)))&gt;0),AND(ISERROR(FIND(" ",TRIM(Z409))),NOT(OR(LOWER(TRIM(Z409))=LOWER(Flights!$F$16),AND(LEFT(LOWER(TRIM(Z409)),2)="mh",(LEN(BN409)-LEN(SUBSTITUTE(BN409,"a","")))&lt;=2))),NOT(ISNUMBER(MATCH(LEFT(BN409,255),{"0000a","000a","00a","0000aa","000aa","00.00.0000","00/00/0000","00-00-0000","0000-00-00","00.00.00","00/00/00","00-00-00","0.00.0000","0/00/0000","0-00-0000"},0))),OR(AND((LEN(BN409)-LEN(SUBSTITUTE(BN409,"a","")))&gt;=1,(LEN(BN409)-LEN(SUBSTITUTE(BN409,"0","")))&gt;=2,SUMPRODUCT(--ISNUMBER(SEARCH({"a0","a-0","a_0","a/0","a.0","a#0","0a","0-a","0_a","0/a"},BN409)))&gt;0),AND((LEN(BN409)-LEN(SUBSTITUTE(BN409,"a","")))=0,(LEN(BN409)-LEN(SUBSTITUTE(BN409,"0","")))&gt;=5)))),1,0),0)</f>
        <v>0</v>
      </c>
    </row>
    <row r="410" customFormat="false" ht="41.25" hidden="false" customHeight="true" outlineLevel="0" collapsed="false">
      <c r="A410" s="57" t="s">
        <v>1039</v>
      </c>
      <c r="B410" s="57" t="s">
        <v>261</v>
      </c>
      <c r="C410" s="57" t="str">
        <f aca="false">Flights!$F$16</f>
        <v>MH0139</v>
      </c>
      <c r="D410" s="58" t="n">
        <f aca="false">Flights!$D$16</f>
        <v>46307</v>
      </c>
      <c r="E410" s="57" t="str">
        <f aca="false">Flights!$G$16&amp;"-"&amp;Flights!$H$16</f>
        <v>KUL-ADL</v>
      </c>
      <c r="F410" s="57" t="str">
        <f aca="false">Flights!$K$16</f>
        <v>BC</v>
      </c>
      <c r="G410" s="57" t="s">
        <v>420</v>
      </c>
      <c r="H410" s="57" t="s">
        <v>378</v>
      </c>
      <c r="I410" s="57" t="s">
        <v>634</v>
      </c>
      <c r="J410" s="57" t="s">
        <v>635</v>
      </c>
      <c r="K410" s="67" t="s">
        <v>1040</v>
      </c>
      <c r="L410" s="67" t="s">
        <v>1041</v>
      </c>
      <c r="M410" s="67" t="s">
        <v>451</v>
      </c>
      <c r="N410" s="67" t="s">
        <v>383</v>
      </c>
      <c r="O410" s="67" t="s">
        <v>1042</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60"/>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open",IF(AND(NOT(OR(LEN(AZ410)&lt;15,ISNUMBER(MATCH(AZ410,L_Placeholder,0)))),BK410=0,NOT(OR(LEN(AU410)&lt;2,ISNUMBER(MATCH(AU410,L_Placeholder,0)))),NOT(OR(LEN(AX410)&lt;2,ISNUMBER(MATCH(AX410,L_Placeholder,0)))),TRIM(AE410)&lt;&gt;TRIM(T410)),"N/A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missing",IF(OR(OR(LEN(AU410)&lt;2,ISNUMBER(MATCH(AU410,L_Placeholder,0))),BR410&lt;3),"INVALID – PIC missing or not a named person (a role such as QA / CSM is not a name)",IF(OR(LEN(AV410)&lt;2,ISNUMBER(MATCH(AV410,L_Placeholder,0))),"INVALID – result / assessment missing",IF(OR(OR(LEN(AW410)&lt;3,ISNUMBER(MATCH(AW410,L_Placeholder,0))),SUMPRODUCT(--ISNUMBER(SEARCH(" "&amp;L_EvidencePhrase&amp;" ",BD410)))&gt;0,BI410=1),"INVALID – evidence missing, placeholder or not yet on file",IF(ISNA(MATCH(TRIM(S410),L_EvidenceType,0)),"INVALID – choose the evidence type from the list (column S)",IF(BL410=0,"INVALID – evidence ID must be the record's ID only (e.g. SF-2210, IMG_2231, 1045521), or a link / path for links",IF(OR(OR(LEN(AX410)&lt;2,ISNUMBER(MATCH(AX410,L_Placeholder,0))),BS410&lt;3),"INVALID – verifier missing or not a named person (a role such as QA / CSM is not a name)",IF(OR(AX410=AU410,AND(LEN(AU410)&gt;=4,ISNUMBER(SEARCH(AU410,AX410))),AND(LEN(AX410)&gt;=4,ISNUMBER(SEARCH(AX410,AU410)))),"INVALID – verifier must be a different, named person (not the PIC or a role)",IF(BH410=1,"INVALID – result not yet available (awaiting / TBC)",IF(BV410=1,"INVALID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future",IF(AND(ISNUMBER(BY410),AG410&lt;BY410),IF(H410="Physical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t="n">
        <f aca="false">IF(ISNA(MATCH(TRIM(S410),L_EvidenceType,0)),0,BZ410)</f>
        <v>0</v>
      </c>
      <c r="BM410" s="61" t="str">
        <f aca="false">SUBSTITUTE(SUBSTITUTE(SUBSTITUTE(SUBSTITUTE(SUBSTITUTE(SUBSTITUTE(SUBSTITUTE(SUBSTITUTE(SUBSTITUTE(LOWER(Z410&amp;""),"1","0"),"2","0"),"3","0"),"4","0"),"5","0"),"6","0"),"7","0"),"8","0"),"9","0")</f>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410,"jan",""),"feb",""),"mar",""),"apr",""),"may",""),"jun",""),"jul",""),"aug",""),"sep",""),"oct",""),"nov",""),"dec",""),"hrs",""),"hr",""),"lt",""),"utc",""),"am",""),"pm",""),"rev",""),"ver",""),"b","a"),"c","a"),"d","a"),"e","a"),"f","a"),"g","a"),"h","a"),"i","a"),"j","a"),"k","a"),"l","a"),"m","a"),"n","a"),"o","a"),"p","a"),"q","a"),"r","a"),"s","a"),"t","a"),"u","a"),"v","a"),"w","a"),"x","a"),"y","a"),"z","a")</f>
        <v/>
      </c>
      <c r="BO410" s="61" t="str">
        <f aca="false">SUBSTITUTE(SUBSTITUTE(SUBSTITUTE(SUBSTITUTE(SUBSTITUTE(SUBSTITUTE(SUBSTITUTE(SUBSTITUTE(SUBSTITUTE(LOWER(W410&amp;""),"1","0"),"2","0"),"3","0"),"4","0"),"5","0"),"6","0"),"7","0"),"8","0"),"9","0")</f>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c>
      <c r="BQ410" s="61" t="n">
        <f aca="false">IFERROR(IF(AND(ISERROR(SEARCH(" mh"," "&amp;LOWER(W410))),ISNA(MATCH(LEFT(TRIM(BP410),255),{"0000a","000a","00a","0000aa","000aa","00.00.0000","00/00/0000","00-00-0000","0000-00-00","00.00.00","00/00/00","00-00-00","0.00.0000","0/00/0000","0-00-0000"},0)),OR(SUMPRODUCT(--ISNUMBER(SEARCH({"a0","a-0","a_0","a/0","a.0","a#0","0a","0-a","0_a","0/a"},BP410)))&gt;0,ISNUMBER(SEARCH("000000",BP410)))),1,0),0)</f>
        <v>0</v>
      </c>
      <c r="BR4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410,"supervisor",""),"inspector",""),"controller",""),"executive",""),"catering",""),"manager",""),"officer",""),"caterer",""),"station",""),"captain",""),"verified",""),"verifier",""),"checked",""),"senior",""),"leader",""),"cabin",""),"staff",""),"crew",""),"team",""),"duty",""),"lead",""),"head",""),"chef",""),"pasb",""),"mcat",""),"magcs",""),"qaqc",""),"ccic",""),"cic",""),"csm",""),"ops",""),"pic",""),"self",""),"qa",""),"qc",""),"by",""),"sr",""))</f>
        <v>0</v>
      </c>
      <c r="BS4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410,"supervisor",""),"inspector",""),"controller",""),"executive",""),"catering",""),"manager",""),"officer",""),"caterer",""),"station",""),"captain",""),"verified",""),"verifier",""),"checked",""),"senior",""),"leader",""),"cabin",""),"staff",""),"crew",""),"team",""),"duty",""),"lead",""),"head",""),"chef",""),"pasb",""),"mcat",""),"magcs",""),"qaqc",""),"ccic",""),"cic",""),"csm",""),"ops",""),"pic",""),"self",""),"qa",""),"qc",""),"by",""),"sr",""))</f>
        <v>0</v>
      </c>
      <c r="BT410" s="61"/>
      <c r="BU410" s="61"/>
      <c r="BV410" s="61" t="n">
        <f aca="false">0</f>
        <v>0</v>
      </c>
      <c r="BW410" s="61"/>
      <c r="BX410" s="61"/>
      <c r="BY410" s="62" t="n">
        <f aca="false">Q410-T12EarlyH/24</f>
        <v>46306.6006944444</v>
      </c>
      <c r="BZ410" s="61" t="n">
        <f aca="false">IFERROR(IF(IF(TRIM(S410)="Link / file path",AND(LEN(TRIM(Z410))&gt;=5,SUMPRODUCT(--ISNUMBER(SEARCH({"http","www.","\\",":\",".pdf",".jpg",".jpeg",".png",".heic",".xls",".doc",".msg",".eml",".ppt",".txt",".zip"},Z410)))&gt;0),AND(ISERROR(FIND(" ",TRIM(Z410))),NOT(OR(LOWER(TRIM(Z410))=LOWER(Flights!$F$16),AND(LEFT(LOWER(TRIM(Z410)),2)="mh",(LEN(BN410)-LEN(SUBSTITUTE(BN410,"a","")))&lt;=2))),NOT(ISNUMBER(MATCH(LEFT(BN410,255),{"0000a","000a","00a","0000aa","000aa","00.00.0000","00/00/0000","00-00-0000","0000-00-00","00.00.00","00/00/00","00-00-00","0.00.0000","0/00/0000","0-00-0000"},0))),OR(AND((LEN(BN410)-LEN(SUBSTITUTE(BN410,"a","")))&gt;=1,(LEN(BN410)-LEN(SUBSTITUTE(BN410,"0","")))&gt;=2,SUMPRODUCT(--ISNUMBER(SEARCH({"a0","a-0","a_0","a/0","a.0","a#0","0a","0-a","0_a","0/a"},BN410)))&gt;0),AND((LEN(BN410)-LEN(SUBSTITUTE(BN410,"a","")))=0,(LEN(BN410)-LEN(SUBSTITUTE(BN410,"0","")))&gt;=5)))),1,0),0)</f>
        <v>0</v>
      </c>
    </row>
    <row r="411" customFormat="false" ht="39.75" hidden="false" customHeight="true" outlineLevel="0" collapsed="false">
      <c r="A411" s="57" t="s">
        <v>1043</v>
      </c>
      <c r="B411" s="57" t="s">
        <v>261</v>
      </c>
      <c r="C411" s="57" t="str">
        <f aca="false">Flights!$F$16</f>
        <v>MH0139</v>
      </c>
      <c r="D411" s="58" t="n">
        <f aca="false">Flights!$D$16</f>
        <v>46307</v>
      </c>
      <c r="E411" s="57" t="str">
        <f aca="false">Flights!$G$16&amp;"-"&amp;Flights!$H$16</f>
        <v>KUL-ADL</v>
      </c>
      <c r="F411" s="57" t="str">
        <f aca="false">Flights!$K$16</f>
        <v>BC</v>
      </c>
      <c r="G411" s="57" t="s">
        <v>459</v>
      </c>
      <c r="H411" s="57" t="s">
        <v>460</v>
      </c>
      <c r="I411" s="57" t="s">
        <v>379</v>
      </c>
      <c r="J411" s="57" t="s">
        <v>461</v>
      </c>
      <c r="K411" s="67" t="s">
        <v>426</v>
      </c>
      <c r="L411" s="67" t="s">
        <v>462</v>
      </c>
      <c r="M411" s="67"/>
      <c r="N411" s="67" t="s">
        <v>383</v>
      </c>
      <c r="O411" s="67" t="s">
        <v>463</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60"/>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open",IF(AND(NOT(OR(LEN(AZ411)&lt;15,ISNUMBER(MATCH(AZ411,L_Placeholder,0)))),BK411=0,NOT(OR(LEN(AU411)&lt;2,ISNUMBER(MATCH(AU411,L_Placeholder,0)))),NOT(OR(LEN(AX411)&lt;2,ISNUMBER(MATCH(AX411,L_Placeholder,0)))),TRIM(AE411)&lt;&gt;TRIM(T411)),"N/A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missing",IF(OR(OR(LEN(AU411)&lt;2,ISNUMBER(MATCH(AU411,L_Placeholder,0))),BR411&lt;3),"INVALID – PIC missing or not a named person (a role such as QA / CSM is not a name)",IF(OR(LEN(AV411)&lt;2,ISNUMBER(MATCH(AV411,L_Placeholder,0))),"INVALID – result / assessment missing",IF(OR(OR(LEN(AW411)&lt;3,ISNUMBER(MATCH(AW411,L_Placeholder,0))),SUMPRODUCT(--ISNUMBER(SEARCH(" "&amp;L_EvidencePhrase&amp;" ",BD411)))&gt;0,BI411=1),"INVALID – evidence missing, placeholder or not yet on file",IF(ISNA(MATCH(TRIM(S411),L_EvidenceType,0)),"INVALID – choose the evidence type from the list (column S)",IF(BL411=0,"INVALID – evidence ID must be the record's ID only (e.g. SF-2210, IMG_2231, 1045521), or a link / path for links",IF(OR(OR(LEN(AX411)&lt;2,ISNUMBER(MATCH(AX411,L_Placeholder,0))),BS411&lt;3),"INVALID – verifier missing or not a named person (a role such as QA / CSM is not a name)",IF(OR(AX411=AU411,AND(LEN(AU411)&gt;=4,ISNUMBER(SEARCH(AU411,AX411))),AND(LEN(AX411)&gt;=4,ISNUMBER(SEARCH(AX411,AU411)))),"INVALID – verifier must be a different, named person (not the PIC or a role)",IF(BH411=1,"INVALID – result not yet available (awaiting / TBC)",IF(BV411=1,"INVALID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future",IF(AND(ISNUMBER(BY411),AG411&lt;BY411),IF(H411="Physical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IF(ISNA(MATCH(TRIM(S411),L_EvidenceType,0)),0,BZ411)</f>
        <v>0</v>
      </c>
      <c r="BM411" s="61" t="str">
        <f aca="false">SUBSTITUTE(SUBSTITUTE(SUBSTITUTE(SUBSTITUTE(SUBSTITUTE(SUBSTITUTE(SUBSTITUTE(SUBSTITUTE(SUBSTITUTE(LOWER(Z411&amp;""),"1","0"),"2","0"),"3","0"),"4","0"),"5","0"),"6","0"),"7","0"),"8","0"),"9","0")</f>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411,"jan",""),"feb",""),"mar",""),"apr",""),"may",""),"jun",""),"jul",""),"aug",""),"sep",""),"oct",""),"nov",""),"dec",""),"hrs",""),"hr",""),"lt",""),"utc",""),"am",""),"pm",""),"rev",""),"ver",""),"b","a"),"c","a"),"d","a"),"e","a"),"f","a"),"g","a"),"h","a"),"i","a"),"j","a"),"k","a"),"l","a"),"m","a"),"n","a"),"o","a"),"p","a"),"q","a"),"r","a"),"s","a"),"t","a"),"u","a"),"v","a"),"w","a"),"x","a"),"y","a"),"z","a")</f>
        <v/>
      </c>
      <c r="BO411" s="61" t="str">
        <f aca="false">SUBSTITUTE(SUBSTITUTE(SUBSTITUTE(SUBSTITUTE(SUBSTITUTE(SUBSTITUTE(SUBSTITUTE(SUBSTITUTE(SUBSTITUTE(LOWER(W411&amp;""),"1","0"),"2","0"),"3","0"),"4","0"),"5","0"),"6","0"),"7","0"),"8","0"),"9","0")</f>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c>
      <c r="BQ411" s="61" t="n">
        <f aca="false">IFERROR(IF(AND(ISERROR(SEARCH(" mh"," "&amp;LOWER(W411))),ISNA(MATCH(LEFT(TRIM(BP411),255),{"0000a","000a","00a","0000aa","000aa","00.00.0000","00/00/0000","00-00-0000","0000-00-00","00.00.00","00/00/00","00-00-00","0.00.0000","0/00/0000","0-00-0000"},0)),OR(SUMPRODUCT(--ISNUMBER(SEARCH({"a0","a-0","a_0","a/0","a.0","a#0","0a","0-a","0_a","0/a"},BP411)))&gt;0,ISNUMBER(SEARCH("000000",BP411)))),1,0),0)</f>
        <v>0</v>
      </c>
      <c r="BR4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411,"supervisor",""),"inspector",""),"controller",""),"executive",""),"catering",""),"manager",""),"officer",""),"caterer",""),"station",""),"captain",""),"verified",""),"verifier",""),"checked",""),"senior",""),"leader",""),"cabin",""),"staff",""),"crew",""),"team",""),"duty",""),"lead",""),"head",""),"chef",""),"pasb",""),"mcat",""),"magcs",""),"qaqc",""),"ccic",""),"cic",""),"csm",""),"ops",""),"pic",""),"self",""),"qa",""),"qc",""),"by",""),"sr",""))</f>
        <v>0</v>
      </c>
      <c r="BS4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411,"supervisor",""),"inspector",""),"controller",""),"executive",""),"catering",""),"manager",""),"officer",""),"caterer",""),"station",""),"captain",""),"verified",""),"verifier",""),"checked",""),"senior",""),"leader",""),"cabin",""),"staff",""),"crew",""),"team",""),"duty",""),"lead",""),"head",""),"chef",""),"pasb",""),"mcat",""),"magcs",""),"qaqc",""),"ccic",""),"cic",""),"csm",""),"ops",""),"pic",""),"self",""),"qa",""),"qc",""),"by",""),"sr",""))</f>
        <v>0</v>
      </c>
      <c r="BT411" s="61"/>
      <c r="BU411" s="61"/>
      <c r="BV411" s="61" t="n">
        <f aca="false">IFERROR(IF(OR(SUMPRODUCT((LEN(BC411)-LEN(SUBSTITUTE(BC411," "&amp;L_NotLoaded&amp;" "," ")))/(LEN(L_NotLoaded)+1))&gt;SUMPRODUCT((LEN(BC411)-LEN(SUBSTITUTE(BC411," "&amp;L_NotLoadedNeg&amp;" "," ")))/(LEN(L_NotLoadedNeg)+1)),SUMPRODUCT((LEN(BD411)-LEN(SUBSTITUTE(BD411," "&amp;L_NotLoaded&amp;" "," ")))/(LEN(L_NotLoaded)+1))&gt;SUMPRODUCT((LEN(BD411)-LEN(SUBSTITUTE(BD411," "&amp;L_NotLoadedNeg&amp;" "," ")))/(LEN(L_NotLoadedNeg)+1))),1,0),0)</f>
        <v>0</v>
      </c>
      <c r="BW411" s="61"/>
      <c r="BX411" s="61"/>
      <c r="BY411" s="62" t="n">
        <f aca="false">IF(ISNUMBER(Flights!$AZ$16),MAX(Q411-UpliftWindowH/24,Flights!$AZ$16),Q411-UpliftWindowH/24)</f>
        <v>46307.3506944444</v>
      </c>
      <c r="BZ411" s="61" t="n">
        <f aca="false">IFERROR(IF(IF(TRIM(S411)="Link / file path",AND(LEN(TRIM(Z411))&gt;=5,SUMPRODUCT(--ISNUMBER(SEARCH({"http","www.","\\",":\",".pdf",".jpg",".jpeg",".png",".heic",".xls",".doc",".msg",".eml",".ppt",".txt",".zip"},Z411)))&gt;0),AND(ISERROR(FIND(" ",TRIM(Z411))),NOT(OR(LOWER(TRIM(Z411))=LOWER(Flights!$F$16),AND(LEFT(LOWER(TRIM(Z411)),2)="mh",(LEN(BN411)-LEN(SUBSTITUTE(BN411,"a","")))&lt;=2))),NOT(ISNUMBER(MATCH(LEFT(BN411,255),{"0000a","000a","00a","0000aa","000aa","00.00.0000","00/00/0000","00-00-0000","0000-00-00","00.00.00","00/00/00","00-00-00","0.00.0000","0/00/0000","0-00-0000"},0))),OR(AND((LEN(BN411)-LEN(SUBSTITUTE(BN411,"a","")))&gt;=1,(LEN(BN411)-LEN(SUBSTITUTE(BN411,"0","")))&gt;=2,SUMPRODUCT(--ISNUMBER(SEARCH({"a0","a-0","a_0","a/0","a.0","a#0","0a","0-a","0_a","0/a"},BN411)))&gt;0),AND((LEN(BN411)-LEN(SUBSTITUTE(BN411,"a","")))=0,(LEN(BN411)-LEN(SUBSTITUTE(BN411,"0","")))&gt;=5)))),1,0),0)</f>
        <v>0</v>
      </c>
    </row>
    <row r="412" customFormat="false" ht="39.75" hidden="false" customHeight="true" outlineLevel="0" collapsed="false">
      <c r="A412" s="57" t="s">
        <v>1044</v>
      </c>
      <c r="B412" s="57" t="s">
        <v>261</v>
      </c>
      <c r="C412" s="57" t="str">
        <f aca="false">Flights!$F$16</f>
        <v>MH0139</v>
      </c>
      <c r="D412" s="58" t="n">
        <f aca="false">Flights!$D$16</f>
        <v>46307</v>
      </c>
      <c r="E412" s="57" t="str">
        <f aca="false">Flights!$G$16&amp;"-"&amp;Flights!$H$16</f>
        <v>KUL-ADL</v>
      </c>
      <c r="F412" s="57" t="str">
        <f aca="false">Flights!$K$16</f>
        <v>BC</v>
      </c>
      <c r="G412" s="57" t="s">
        <v>459</v>
      </c>
      <c r="H412" s="57" t="s">
        <v>460</v>
      </c>
      <c r="I412" s="57" t="s">
        <v>428</v>
      </c>
      <c r="J412" s="57" t="s">
        <v>465</v>
      </c>
      <c r="K412" s="67" t="s">
        <v>426</v>
      </c>
      <c r="L412" s="67" t="s">
        <v>462</v>
      </c>
      <c r="M412" s="67"/>
      <c r="N412" s="67" t="s">
        <v>383</v>
      </c>
      <c r="O412" s="67" t="s">
        <v>463</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60"/>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open",IF(AND(NOT(OR(LEN(AZ412)&lt;15,ISNUMBER(MATCH(AZ412,L_Placeholder,0)))),BK412=0,NOT(OR(LEN(AU412)&lt;2,ISNUMBER(MATCH(AU412,L_Placeholder,0)))),NOT(OR(LEN(AX412)&lt;2,ISNUMBER(MATCH(AX412,L_Placeholder,0)))),TRIM(AE412)&lt;&gt;TRIM(T412)),"N/A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missing",IF(OR(OR(LEN(AU412)&lt;2,ISNUMBER(MATCH(AU412,L_Placeholder,0))),BR412&lt;3),"INVALID – PIC missing or not a named person (a role such as QA / CSM is not a name)",IF(OR(LEN(AV412)&lt;2,ISNUMBER(MATCH(AV412,L_Placeholder,0))),"INVALID – result / assessment missing",IF(OR(OR(LEN(AW412)&lt;3,ISNUMBER(MATCH(AW412,L_Placeholder,0))),SUMPRODUCT(--ISNUMBER(SEARCH(" "&amp;L_EvidencePhrase&amp;" ",BD412)))&gt;0,BI412=1),"INVALID – evidence missing, placeholder or not yet on file",IF(ISNA(MATCH(TRIM(S412),L_EvidenceType,0)),"INVALID – choose the evidence type from the list (column S)",IF(BL412=0,"INVALID – evidence ID must be the record's ID only (e.g. SF-2210, IMG_2231, 1045521), or a link / path for links",IF(OR(OR(LEN(AX412)&lt;2,ISNUMBER(MATCH(AX412,L_Placeholder,0))),BS412&lt;3),"INVALID – verifier missing or not a named person (a role such as QA / CSM is not a name)",IF(OR(AX412=AU412,AND(LEN(AU412)&gt;=4,ISNUMBER(SEARCH(AU412,AX412))),AND(LEN(AX412)&gt;=4,ISNUMBER(SEARCH(AX412,AU412)))),"INVALID – verifier must be a different, named person (not the PIC or a role)",IF(BH412=1,"INVALID – result not yet available (awaiting / TBC)",IF(BV412=1,"INVALID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future",IF(AND(ISNUMBER(BY412),AG412&lt;BY412),IF(H412="Physical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IF(ISNA(MATCH(TRIM(S412),L_EvidenceType,0)),0,BZ412)</f>
        <v>0</v>
      </c>
      <c r="BM412" s="61" t="str">
        <f aca="false">SUBSTITUTE(SUBSTITUTE(SUBSTITUTE(SUBSTITUTE(SUBSTITUTE(SUBSTITUTE(SUBSTITUTE(SUBSTITUTE(SUBSTITUTE(LOWER(Z412&amp;""),"1","0"),"2","0"),"3","0"),"4","0"),"5","0"),"6","0"),"7","0"),"8","0"),"9","0")</f>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412,"jan",""),"feb",""),"mar",""),"apr",""),"may",""),"jun",""),"jul",""),"aug",""),"sep",""),"oct",""),"nov",""),"dec",""),"hrs",""),"hr",""),"lt",""),"utc",""),"am",""),"pm",""),"rev",""),"ver",""),"b","a"),"c","a"),"d","a"),"e","a"),"f","a"),"g","a"),"h","a"),"i","a"),"j","a"),"k","a"),"l","a"),"m","a"),"n","a"),"o","a"),"p","a"),"q","a"),"r","a"),"s","a"),"t","a"),"u","a"),"v","a"),"w","a"),"x","a"),"y","a"),"z","a")</f>
        <v/>
      </c>
      <c r="BO412" s="61" t="str">
        <f aca="false">SUBSTITUTE(SUBSTITUTE(SUBSTITUTE(SUBSTITUTE(SUBSTITUTE(SUBSTITUTE(SUBSTITUTE(SUBSTITUTE(SUBSTITUTE(LOWER(W412&amp;""),"1","0"),"2","0"),"3","0"),"4","0"),"5","0"),"6","0"),"7","0"),"8","0"),"9","0")</f>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c>
      <c r="BQ412" s="61" t="n">
        <f aca="false">IFERROR(IF(AND(ISERROR(SEARCH(" mh"," "&amp;LOWER(W412))),ISNA(MATCH(LEFT(TRIM(BP412),255),{"0000a","000a","00a","0000aa","000aa","00.00.0000","00/00/0000","00-00-0000","0000-00-00","00.00.00","00/00/00","00-00-00","0.00.0000","0/00/0000","0-00-0000"},0)),OR(SUMPRODUCT(--ISNUMBER(SEARCH({"a0","a-0","a_0","a/0","a.0","a#0","0a","0-a","0_a","0/a"},BP412)))&gt;0,ISNUMBER(SEARCH("000000",BP412)))),1,0),0)</f>
        <v>0</v>
      </c>
      <c r="BR4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412,"supervisor",""),"inspector",""),"controller",""),"executive",""),"catering",""),"manager",""),"officer",""),"caterer",""),"station",""),"captain",""),"verified",""),"verifier",""),"checked",""),"senior",""),"leader",""),"cabin",""),"staff",""),"crew",""),"team",""),"duty",""),"lead",""),"head",""),"chef",""),"pasb",""),"mcat",""),"magcs",""),"qaqc",""),"ccic",""),"cic",""),"csm",""),"ops",""),"pic",""),"self",""),"qa",""),"qc",""),"by",""),"sr",""))</f>
        <v>0</v>
      </c>
      <c r="BS4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412,"supervisor",""),"inspector",""),"controller",""),"executive",""),"catering",""),"manager",""),"officer",""),"caterer",""),"station",""),"captain",""),"verified",""),"verifier",""),"checked",""),"senior",""),"leader",""),"cabin",""),"staff",""),"crew",""),"team",""),"duty",""),"lead",""),"head",""),"chef",""),"pasb",""),"mcat",""),"magcs",""),"qaqc",""),"ccic",""),"cic",""),"csm",""),"ops",""),"pic",""),"self",""),"qa",""),"qc",""),"by",""),"sr",""))</f>
        <v>0</v>
      </c>
      <c r="BT412" s="61"/>
      <c r="BU412" s="61"/>
      <c r="BV412" s="61" t="n">
        <f aca="false">IFERROR(IF(OR(SUMPRODUCT((LEN(BC412)-LEN(SUBSTITUTE(BC412," "&amp;L_NotLoaded&amp;" "," ")))/(LEN(L_NotLoaded)+1))&gt;SUMPRODUCT((LEN(BC412)-LEN(SUBSTITUTE(BC412," "&amp;L_NotLoadedNeg&amp;" "," ")))/(LEN(L_NotLoadedNeg)+1)),SUMPRODUCT((LEN(BD412)-LEN(SUBSTITUTE(BD412," "&amp;L_NotLoaded&amp;" "," ")))/(LEN(L_NotLoaded)+1))&gt;SUMPRODUCT((LEN(BD412)-LEN(SUBSTITUTE(BD412," "&amp;L_NotLoadedNeg&amp;" "," ")))/(LEN(L_NotLoadedNeg)+1))),1,0),0)</f>
        <v>0</v>
      </c>
      <c r="BW412" s="61"/>
      <c r="BX412" s="61"/>
      <c r="BY412" s="62" t="n">
        <f aca="false">IF(ISNUMBER(Flights!$AZ$16),MAX(Q412-UpliftWindowH/24,Flights!$AZ$16),Q412-UpliftWindowH/24)</f>
        <v>46307.3506944444</v>
      </c>
      <c r="BZ412" s="61" t="n">
        <f aca="false">IFERROR(IF(IF(TRIM(S412)="Link / file path",AND(LEN(TRIM(Z412))&gt;=5,SUMPRODUCT(--ISNUMBER(SEARCH({"http","www.","\\",":\",".pdf",".jpg",".jpeg",".png",".heic",".xls",".doc",".msg",".eml",".ppt",".txt",".zip"},Z412)))&gt;0),AND(ISERROR(FIND(" ",TRIM(Z412))),NOT(OR(LOWER(TRIM(Z412))=LOWER(Flights!$F$16),AND(LEFT(LOWER(TRIM(Z412)),2)="mh",(LEN(BN412)-LEN(SUBSTITUTE(BN412,"a","")))&lt;=2))),NOT(ISNUMBER(MATCH(LEFT(BN412,255),{"0000a","000a","00a","0000aa","000aa","00.00.0000","00/00/0000","00-00-0000","0000-00-00","00.00.00","00/00/00","00-00-00","0.00.0000","0/00/0000","0-00-0000"},0))),OR(AND((LEN(BN412)-LEN(SUBSTITUTE(BN412,"a","")))&gt;=1,(LEN(BN412)-LEN(SUBSTITUTE(BN412,"0","")))&gt;=2,SUMPRODUCT(--ISNUMBER(SEARCH({"a0","a-0","a_0","a/0","a.0","a#0","0a","0-a","0_a","0/a"},BN412)))&gt;0),AND((LEN(BN412)-LEN(SUBSTITUTE(BN412,"a","")))=0,(LEN(BN412)-LEN(SUBSTITUTE(BN412,"0","")))&gt;=5)))),1,0),0)</f>
        <v>0</v>
      </c>
    </row>
    <row r="413" customFormat="false" ht="39.75" hidden="false" customHeight="true" outlineLevel="0" collapsed="false">
      <c r="A413" s="57" t="s">
        <v>1045</v>
      </c>
      <c r="B413" s="57" t="s">
        <v>261</v>
      </c>
      <c r="C413" s="57" t="str">
        <f aca="false">Flights!$F$16</f>
        <v>MH0139</v>
      </c>
      <c r="D413" s="58" t="n">
        <f aca="false">Flights!$D$16</f>
        <v>46307</v>
      </c>
      <c r="E413" s="57" t="str">
        <f aca="false">Flights!$G$16&amp;"-"&amp;Flights!$H$16</f>
        <v>KUL-ADL</v>
      </c>
      <c r="F413" s="57" t="str">
        <f aca="false">Flights!$K$16</f>
        <v>BC</v>
      </c>
      <c r="G413" s="57" t="s">
        <v>459</v>
      </c>
      <c r="H413" s="57" t="s">
        <v>460</v>
      </c>
      <c r="I413" s="57" t="s">
        <v>440</v>
      </c>
      <c r="J413" s="57" t="s">
        <v>467</v>
      </c>
      <c r="K413" s="67" t="s">
        <v>501</v>
      </c>
      <c r="L413" s="67" t="s">
        <v>1014</v>
      </c>
      <c r="M413" s="67" t="s">
        <v>187</v>
      </c>
      <c r="N413" s="67" t="s">
        <v>383</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60"/>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open",IF(AND(NOT(OR(LEN(AZ413)&lt;15,ISNUMBER(MATCH(AZ413,L_Placeholder,0)))),BK413=0,NOT(OR(LEN(AU413)&lt;2,ISNUMBER(MATCH(AU413,L_Placeholder,0)))),NOT(OR(LEN(AX413)&lt;2,ISNUMBER(MATCH(AX413,L_Placeholder,0)))),TRIM(AE413)&lt;&gt;TRIM(T413)),"N/A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missing",IF(OR(OR(LEN(AU413)&lt;2,ISNUMBER(MATCH(AU413,L_Placeholder,0))),BR413&lt;3),"INVALID – PIC missing or not a named person (a role such as QA / CSM is not a name)",IF(OR(LEN(AV413)&lt;2,ISNUMBER(MATCH(AV413,L_Placeholder,0))),"INVALID – result / assessment missing",IF(OR(OR(LEN(AW413)&lt;3,ISNUMBER(MATCH(AW413,L_Placeholder,0))),SUMPRODUCT(--ISNUMBER(SEARCH(" "&amp;L_EvidencePhrase&amp;" ",BD413)))&gt;0,BI413=1),"INVALID – evidence missing, placeholder or not yet on file",IF(ISNA(MATCH(TRIM(S413),L_EvidenceType,0)),"INVALID – choose the evidence type from the list (column S)",IF(BL413=0,"INVALID – evidence ID must be the record's ID only (e.g. SF-2210, IMG_2231, 1045521), or a link / path for links",IF(OR(OR(LEN(AX413)&lt;2,ISNUMBER(MATCH(AX413,L_Placeholder,0))),BS413&lt;3),"INVALID – verifier missing or not a named person (a role such as QA / CSM is not a name)",IF(OR(AX413=AU413,AND(LEN(AU413)&gt;=4,ISNUMBER(SEARCH(AU413,AX413))),AND(LEN(AX413)&gt;=4,ISNUMBER(SEARCH(AX413,AU413)))),"INVALID – verifier must be a different, named person (not the PIC or a role)",IF(BH413=1,"INVALID – result not yet available (awaiting / TBC)",IF(BV413=1,"INVALID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future",IF(AND(ISNUMBER(BY413),AG413&lt;BY413),IF(H413="Physical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IF(ISNA(MATCH(TRIM(S413),L_EvidenceType,0)),0,BZ413)</f>
        <v>0</v>
      </c>
      <c r="BM413" s="61" t="str">
        <f aca="false">SUBSTITUTE(SUBSTITUTE(SUBSTITUTE(SUBSTITUTE(SUBSTITUTE(SUBSTITUTE(SUBSTITUTE(SUBSTITUTE(SUBSTITUTE(LOWER(Z413&amp;""),"1","0"),"2","0"),"3","0"),"4","0"),"5","0"),"6","0"),"7","0"),"8","0"),"9","0")</f>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413,"jan",""),"feb",""),"mar",""),"apr",""),"may",""),"jun",""),"jul",""),"aug",""),"sep",""),"oct",""),"nov",""),"dec",""),"hrs",""),"hr",""),"lt",""),"utc",""),"am",""),"pm",""),"rev",""),"ver",""),"b","a"),"c","a"),"d","a"),"e","a"),"f","a"),"g","a"),"h","a"),"i","a"),"j","a"),"k","a"),"l","a"),"m","a"),"n","a"),"o","a"),"p","a"),"q","a"),"r","a"),"s","a"),"t","a"),"u","a"),"v","a"),"w","a"),"x","a"),"y","a"),"z","a")</f>
        <v/>
      </c>
      <c r="BO413" s="61" t="str">
        <f aca="false">SUBSTITUTE(SUBSTITUTE(SUBSTITUTE(SUBSTITUTE(SUBSTITUTE(SUBSTITUTE(SUBSTITUTE(SUBSTITUTE(SUBSTITUTE(LOWER(W413&amp;""),"1","0"),"2","0"),"3","0"),"4","0"),"5","0"),"6","0"),"7","0"),"8","0"),"9","0")</f>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c>
      <c r="BQ413" s="61" t="n">
        <f aca="false">IFERROR(IF(AND(ISERROR(SEARCH(" mh"," "&amp;LOWER(W413))),ISNA(MATCH(LEFT(TRIM(BP413),255),{"0000a","000a","00a","0000aa","000aa","00.00.0000","00/00/0000","00-00-0000","0000-00-00","00.00.00","00/00/00","00-00-00","0.00.0000","0/00/0000","0-00-0000"},0)),OR(SUMPRODUCT(--ISNUMBER(SEARCH({"a0","a-0","a_0","a/0","a.0","a#0","0a","0-a","0_a","0/a"},BP413)))&gt;0,ISNUMBER(SEARCH("000000",BP413)))),1,0),0)</f>
        <v>0</v>
      </c>
      <c r="BR4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413,"supervisor",""),"inspector",""),"controller",""),"executive",""),"catering",""),"manager",""),"officer",""),"caterer",""),"station",""),"captain",""),"verified",""),"verifier",""),"checked",""),"senior",""),"leader",""),"cabin",""),"staff",""),"crew",""),"team",""),"duty",""),"lead",""),"head",""),"chef",""),"pasb",""),"mcat",""),"magcs",""),"qaqc",""),"ccic",""),"cic",""),"csm",""),"ops",""),"pic",""),"self",""),"qa",""),"qc",""),"by",""),"sr",""))</f>
        <v>0</v>
      </c>
      <c r="BS4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413,"supervisor",""),"inspector",""),"controller",""),"executive",""),"catering",""),"manager",""),"officer",""),"caterer",""),"station",""),"captain",""),"verified",""),"verifier",""),"checked",""),"senior",""),"leader",""),"cabin",""),"staff",""),"crew",""),"team",""),"duty",""),"lead",""),"head",""),"chef",""),"pasb",""),"mcat",""),"magcs",""),"qaqc",""),"ccic",""),"cic",""),"csm",""),"ops",""),"pic",""),"self",""),"qa",""),"qc",""),"by",""),"sr",""))</f>
        <v>0</v>
      </c>
      <c r="BT413" s="61"/>
      <c r="BU413" s="61"/>
      <c r="BV413" s="61" t="n">
        <f aca="false">IFERROR(IF(OR(SUMPRODUCT((LEN(BC413)-LEN(SUBSTITUTE(BC413," "&amp;L_NotLoaded&amp;" "," ")))/(LEN(L_NotLoaded)+1))&gt;SUMPRODUCT((LEN(BC413)-LEN(SUBSTITUTE(BC413," "&amp;L_NotLoadedNeg&amp;" "," ")))/(LEN(L_NotLoadedNeg)+1)),SUMPRODUCT((LEN(BD413)-LEN(SUBSTITUTE(BD413," "&amp;L_NotLoaded&amp;" "," ")))/(LEN(L_NotLoaded)+1))&gt;SUMPRODUCT((LEN(BD413)-LEN(SUBSTITUTE(BD413," "&amp;L_NotLoadedNeg&amp;" "," ")))/(LEN(L_NotLoadedNeg)+1))),1,0),0)</f>
        <v>0</v>
      </c>
      <c r="BW413" s="61"/>
      <c r="BX413" s="61"/>
      <c r="BY413" s="62" t="n">
        <f aca="false">IF(ISNUMBER(Flights!$AZ$16),MAX(Q413-UpliftWindowH/24,Flights!$AZ$16),Q413-UpliftWindowH/24)</f>
        <v>46307.3506944444</v>
      </c>
      <c r="BZ413" s="61" t="n">
        <f aca="false">IFERROR(IF(IF(TRIM(S413)="Link / file path",AND(LEN(TRIM(Z413))&gt;=5,SUMPRODUCT(--ISNUMBER(SEARCH({"http","www.","\\",":\",".pdf",".jpg",".jpeg",".png",".heic",".xls",".doc",".msg",".eml",".ppt",".txt",".zip"},Z413)))&gt;0),AND(ISERROR(FIND(" ",TRIM(Z413))),NOT(OR(LOWER(TRIM(Z413))=LOWER(Flights!$F$16),AND(LEFT(LOWER(TRIM(Z413)),2)="mh",(LEN(BN413)-LEN(SUBSTITUTE(BN413,"a","")))&lt;=2))),NOT(ISNUMBER(MATCH(LEFT(BN413,255),{"0000a","000a","00a","0000aa","000aa","00.00.0000","00/00/0000","00-00-0000","0000-00-00","00.00.00","00/00/00","00-00-00","0.00.0000","0/00/0000","0-00-0000"},0))),OR(AND((LEN(BN413)-LEN(SUBSTITUTE(BN413,"a","")))&gt;=1,(LEN(BN413)-LEN(SUBSTITUTE(BN413,"0","")))&gt;=2,SUMPRODUCT(--ISNUMBER(SEARCH({"a0","a-0","a_0","a/0","a.0","a#0","0a","0-a","0_a","0/a"},BN413)))&gt;0),AND((LEN(BN413)-LEN(SUBSTITUTE(BN413,"a","")))=0,(LEN(BN413)-LEN(SUBSTITUTE(BN413,"0","")))&gt;=5)))),1,0),0)</f>
        <v>0</v>
      </c>
    </row>
    <row r="414" customFormat="false" ht="39.75" hidden="false" customHeight="true" outlineLevel="0" collapsed="false">
      <c r="A414" s="57" t="s">
        <v>1046</v>
      </c>
      <c r="B414" s="57" t="s">
        <v>261</v>
      </c>
      <c r="C414" s="57" t="str">
        <f aca="false">Flights!$F$16</f>
        <v>MH0139</v>
      </c>
      <c r="D414" s="58" t="n">
        <f aca="false">Flights!$D$16</f>
        <v>46307</v>
      </c>
      <c r="E414" s="57" t="str">
        <f aca="false">Flights!$G$16&amp;"-"&amp;Flights!$H$16</f>
        <v>KUL-ADL</v>
      </c>
      <c r="F414" s="57" t="str">
        <f aca="false">Flights!$K$16</f>
        <v>BC</v>
      </c>
      <c r="G414" s="57" t="s">
        <v>459</v>
      </c>
      <c r="H414" s="57" t="s">
        <v>460</v>
      </c>
      <c r="I414" s="57" t="s">
        <v>440</v>
      </c>
      <c r="J414" s="57" t="s">
        <v>643</v>
      </c>
      <c r="K414" s="67" t="s">
        <v>501</v>
      </c>
      <c r="L414" s="67" t="s">
        <v>1016</v>
      </c>
      <c r="M414" s="67" t="s">
        <v>187</v>
      </c>
      <c r="N414" s="67" t="s">
        <v>383</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60"/>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open",IF(AND(NOT(OR(LEN(AZ414)&lt;15,ISNUMBER(MATCH(AZ414,L_Placeholder,0)))),BK414=0,NOT(OR(LEN(AU414)&lt;2,ISNUMBER(MATCH(AU414,L_Placeholder,0)))),NOT(OR(LEN(AX414)&lt;2,ISNUMBER(MATCH(AX414,L_Placeholder,0)))),TRIM(AE414)&lt;&gt;TRIM(T414)),"N/A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missing",IF(OR(OR(LEN(AU414)&lt;2,ISNUMBER(MATCH(AU414,L_Placeholder,0))),BR414&lt;3),"INVALID – PIC missing or not a named person (a role such as QA / CSM is not a name)",IF(OR(LEN(AV414)&lt;2,ISNUMBER(MATCH(AV414,L_Placeholder,0))),"INVALID – result / assessment missing",IF(OR(OR(LEN(AW414)&lt;3,ISNUMBER(MATCH(AW414,L_Placeholder,0))),SUMPRODUCT(--ISNUMBER(SEARCH(" "&amp;L_EvidencePhrase&amp;" ",BD414)))&gt;0,BI414=1),"INVALID – evidence missing, placeholder or not yet on file",IF(ISNA(MATCH(TRIM(S414),L_EvidenceType,0)),"INVALID – choose the evidence type from the list (column S)",IF(BL414=0,"INVALID – evidence ID must be the record's ID only (e.g. SF-2210, IMG_2231, 1045521), or a link / path for links",IF(OR(OR(LEN(AX414)&lt;2,ISNUMBER(MATCH(AX414,L_Placeholder,0))),BS414&lt;3),"INVALID – verifier missing or not a named person (a role such as QA / CSM is not a name)",IF(OR(AX414=AU414,AND(LEN(AU414)&gt;=4,ISNUMBER(SEARCH(AU414,AX414))),AND(LEN(AX414)&gt;=4,ISNUMBER(SEARCH(AX414,AU414)))),"INVALID – verifier must be a different, named person (not the PIC or a role)",IF(BH414=1,"INVALID – result not yet available (awaiting / TBC)",IF(BV414=1,"INVALID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future",IF(AND(ISNUMBER(BY414),AG414&lt;BY414),IF(H414="Physical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IF(ISNA(MATCH(TRIM(S414),L_EvidenceType,0)),0,BZ414)</f>
        <v>0</v>
      </c>
      <c r="BM414" s="61" t="str">
        <f aca="false">SUBSTITUTE(SUBSTITUTE(SUBSTITUTE(SUBSTITUTE(SUBSTITUTE(SUBSTITUTE(SUBSTITUTE(SUBSTITUTE(SUBSTITUTE(LOWER(Z414&amp;""),"1","0"),"2","0"),"3","0"),"4","0"),"5","0"),"6","0"),"7","0"),"8","0"),"9","0")</f>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414,"jan",""),"feb",""),"mar",""),"apr",""),"may",""),"jun",""),"jul",""),"aug",""),"sep",""),"oct",""),"nov",""),"dec",""),"hrs",""),"hr",""),"lt",""),"utc",""),"am",""),"pm",""),"rev",""),"ver",""),"b","a"),"c","a"),"d","a"),"e","a"),"f","a"),"g","a"),"h","a"),"i","a"),"j","a"),"k","a"),"l","a"),"m","a"),"n","a"),"o","a"),"p","a"),"q","a"),"r","a"),"s","a"),"t","a"),"u","a"),"v","a"),"w","a"),"x","a"),"y","a"),"z","a")</f>
        <v/>
      </c>
      <c r="BO414" s="61" t="str">
        <f aca="false">SUBSTITUTE(SUBSTITUTE(SUBSTITUTE(SUBSTITUTE(SUBSTITUTE(SUBSTITUTE(SUBSTITUTE(SUBSTITUTE(SUBSTITUTE(LOWER(W414&amp;""),"1","0"),"2","0"),"3","0"),"4","0"),"5","0"),"6","0"),"7","0"),"8","0"),"9","0")</f>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c>
      <c r="BQ414" s="61" t="n">
        <f aca="false">IFERROR(IF(AND(ISERROR(SEARCH(" mh"," "&amp;LOWER(W414))),ISNA(MATCH(LEFT(TRIM(BP414),255),{"0000a","000a","00a","0000aa","000aa","00.00.0000","00/00/0000","00-00-0000","0000-00-00","00.00.00","00/00/00","00-00-00","0.00.0000","0/00/0000","0-00-0000"},0)),OR(SUMPRODUCT(--ISNUMBER(SEARCH({"a0","a-0","a_0","a/0","a.0","a#0","0a","0-a","0_a","0/a"},BP414)))&gt;0,ISNUMBER(SEARCH("000000",BP414)))),1,0),0)</f>
        <v>0</v>
      </c>
      <c r="BR4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414,"supervisor",""),"inspector",""),"controller",""),"executive",""),"catering",""),"manager",""),"officer",""),"caterer",""),"station",""),"captain",""),"verified",""),"verifier",""),"checked",""),"senior",""),"leader",""),"cabin",""),"staff",""),"crew",""),"team",""),"duty",""),"lead",""),"head",""),"chef",""),"pasb",""),"mcat",""),"magcs",""),"qaqc",""),"ccic",""),"cic",""),"csm",""),"ops",""),"pic",""),"self",""),"qa",""),"qc",""),"by",""),"sr",""))</f>
        <v>0</v>
      </c>
      <c r="BS4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414,"supervisor",""),"inspector",""),"controller",""),"executive",""),"catering",""),"manager",""),"officer",""),"caterer",""),"station",""),"captain",""),"verified",""),"verifier",""),"checked",""),"senior",""),"leader",""),"cabin",""),"staff",""),"crew",""),"team",""),"duty",""),"lead",""),"head",""),"chef",""),"pasb",""),"mcat",""),"magcs",""),"qaqc",""),"ccic",""),"cic",""),"csm",""),"ops",""),"pic",""),"self",""),"qa",""),"qc",""),"by",""),"sr",""))</f>
        <v>0</v>
      </c>
      <c r="BT414" s="61"/>
      <c r="BU414" s="61"/>
      <c r="BV414" s="61" t="n">
        <f aca="false">IFERROR(IF(OR(SUMPRODUCT((LEN(BC414)-LEN(SUBSTITUTE(BC414," "&amp;L_NotLoaded&amp;" "," ")))/(LEN(L_NotLoaded)+1))&gt;SUMPRODUCT((LEN(BC414)-LEN(SUBSTITUTE(BC414," "&amp;L_NotLoadedNeg&amp;" "," ")))/(LEN(L_NotLoadedNeg)+1)),SUMPRODUCT((LEN(BD414)-LEN(SUBSTITUTE(BD414," "&amp;L_NotLoaded&amp;" "," ")))/(LEN(L_NotLoaded)+1))&gt;SUMPRODUCT((LEN(BD414)-LEN(SUBSTITUTE(BD414," "&amp;L_NotLoadedNeg&amp;" "," ")))/(LEN(L_NotLoadedNeg)+1))),1,0),0)</f>
        <v>0</v>
      </c>
      <c r="BW414" s="61"/>
      <c r="BX414" s="61"/>
      <c r="BY414" s="62" t="n">
        <f aca="false">IF(ISNUMBER(Flights!$AZ$16),MAX(Q414-UpliftWindowH/24,Flights!$AZ$16),Q414-UpliftWindowH/24)</f>
        <v>46307.3506944444</v>
      </c>
      <c r="BZ414" s="61" t="n">
        <f aca="false">IFERROR(IF(IF(TRIM(S414)="Link / file path",AND(LEN(TRIM(Z414))&gt;=5,SUMPRODUCT(--ISNUMBER(SEARCH({"http","www.","\\",":\",".pdf",".jpg",".jpeg",".png",".heic",".xls",".doc",".msg",".eml",".ppt",".txt",".zip"},Z414)))&gt;0),AND(ISERROR(FIND(" ",TRIM(Z414))),NOT(OR(LOWER(TRIM(Z414))=LOWER(Flights!$F$16),AND(LEFT(LOWER(TRIM(Z414)),2)="mh",(LEN(BN414)-LEN(SUBSTITUTE(BN414,"a","")))&lt;=2))),NOT(ISNUMBER(MATCH(LEFT(BN414,255),{"0000a","000a","00a","0000aa","000aa","00.00.0000","00/00/0000","00-00-0000","0000-00-00","00.00.00","00/00/00","00-00-00","0.00.0000","0/00/0000","0-00-0000"},0))),OR(AND((LEN(BN414)-LEN(SUBSTITUTE(BN414,"a","")))&gt;=1,(LEN(BN414)-LEN(SUBSTITUTE(BN414,"0","")))&gt;=2,SUMPRODUCT(--ISNUMBER(SEARCH({"a0","a-0","a_0","a/0","a.0","a#0","0a","0-a","0_a","0/a"},BN414)))&gt;0),AND((LEN(BN414)-LEN(SUBSTITUTE(BN414,"a","")))=0,(LEN(BN414)-LEN(SUBSTITUTE(BN414,"0","")))&gt;=5)))),1,0),0)</f>
        <v>0</v>
      </c>
    </row>
    <row r="415" customFormat="false" ht="39.75" hidden="false" customHeight="true" outlineLevel="0" collapsed="false">
      <c r="A415" s="57" t="s">
        <v>1047</v>
      </c>
      <c r="B415" s="57" t="s">
        <v>261</v>
      </c>
      <c r="C415" s="57" t="str">
        <f aca="false">Flights!$F$16</f>
        <v>MH0139</v>
      </c>
      <c r="D415" s="58" t="n">
        <f aca="false">Flights!$D$16</f>
        <v>46307</v>
      </c>
      <c r="E415" s="57" t="str">
        <f aca="false">Flights!$G$16&amp;"-"&amp;Flights!$H$16</f>
        <v>KUL-ADL</v>
      </c>
      <c r="F415" s="57" t="str">
        <f aca="false">Flights!$K$16</f>
        <v>BC</v>
      </c>
      <c r="G415" s="57" t="s">
        <v>459</v>
      </c>
      <c r="H415" s="57" t="s">
        <v>460</v>
      </c>
      <c r="I415" s="57" t="s">
        <v>499</v>
      </c>
      <c r="J415" s="57" t="s">
        <v>537</v>
      </c>
      <c r="K415" s="67" t="s">
        <v>501</v>
      </c>
      <c r="L415" s="67" t="s">
        <v>1018</v>
      </c>
      <c r="M415" s="67" t="s">
        <v>451</v>
      </c>
      <c r="N415" s="67" t="s">
        <v>383</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60"/>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open",IF(AND(NOT(OR(LEN(AZ415)&lt;15,ISNUMBER(MATCH(AZ415,L_Placeholder,0)))),BK415=0,NOT(OR(LEN(AU415)&lt;2,ISNUMBER(MATCH(AU415,L_Placeholder,0)))),NOT(OR(LEN(AX415)&lt;2,ISNUMBER(MATCH(AX415,L_Placeholder,0)))),TRIM(AE415)&lt;&gt;TRIM(T415)),"N/A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missing",IF(OR(OR(LEN(AU415)&lt;2,ISNUMBER(MATCH(AU415,L_Placeholder,0))),BR415&lt;3),"INVALID – PIC missing or not a named person (a role such as QA / CSM is not a name)",IF(OR(LEN(AV415)&lt;2,ISNUMBER(MATCH(AV415,L_Placeholder,0))),"INVALID – result / assessment missing",IF(OR(OR(LEN(AW415)&lt;3,ISNUMBER(MATCH(AW415,L_Placeholder,0))),SUMPRODUCT(--ISNUMBER(SEARCH(" "&amp;L_EvidencePhrase&amp;" ",BD415)))&gt;0,BI415=1),"INVALID – evidence missing, placeholder or not yet on file",IF(ISNA(MATCH(TRIM(S415),L_EvidenceType,0)),"INVALID – choose the evidence type from the list (column S)",IF(BL415=0,"INVALID – evidence ID must be the record's ID only (e.g. SF-2210, IMG_2231, 1045521), or a link / path for links",IF(OR(OR(LEN(AX415)&lt;2,ISNUMBER(MATCH(AX415,L_Placeholder,0))),BS415&lt;3),"INVALID – verifier missing or not a named person (a role such as QA / CSM is not a name)",IF(OR(AX415=AU415,AND(LEN(AU415)&gt;=4,ISNUMBER(SEARCH(AU415,AX415))),AND(LEN(AX415)&gt;=4,ISNUMBER(SEARCH(AX415,AU415)))),"INVALID – verifier must be a different, named person (not the PIC or a role)",IF(BH415=1,"INVALID – result not yet available (awaiting / TBC)",IF(BV415=1,"INVALID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future",IF(AND(ISNUMBER(BY415),AG415&lt;BY415),IF(H415="Physical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IF(ISNA(MATCH(TRIM(S415),L_EvidenceType,0)),0,BZ415)</f>
        <v>0</v>
      </c>
      <c r="BM415" s="61" t="str">
        <f aca="false">SUBSTITUTE(SUBSTITUTE(SUBSTITUTE(SUBSTITUTE(SUBSTITUTE(SUBSTITUTE(SUBSTITUTE(SUBSTITUTE(SUBSTITUTE(LOWER(Z415&amp;""),"1","0"),"2","0"),"3","0"),"4","0"),"5","0"),"6","0"),"7","0"),"8","0"),"9","0")</f>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415,"jan",""),"feb",""),"mar",""),"apr",""),"may",""),"jun",""),"jul",""),"aug",""),"sep",""),"oct",""),"nov",""),"dec",""),"hrs",""),"hr",""),"lt",""),"utc",""),"am",""),"pm",""),"rev",""),"ver",""),"b","a"),"c","a"),"d","a"),"e","a"),"f","a"),"g","a"),"h","a"),"i","a"),"j","a"),"k","a"),"l","a"),"m","a"),"n","a"),"o","a"),"p","a"),"q","a"),"r","a"),"s","a"),"t","a"),"u","a"),"v","a"),"w","a"),"x","a"),"y","a"),"z","a")</f>
        <v/>
      </c>
      <c r="BO415" s="61" t="str">
        <f aca="false">SUBSTITUTE(SUBSTITUTE(SUBSTITUTE(SUBSTITUTE(SUBSTITUTE(SUBSTITUTE(SUBSTITUTE(SUBSTITUTE(SUBSTITUTE(LOWER(W415&amp;""),"1","0"),"2","0"),"3","0"),"4","0"),"5","0"),"6","0"),"7","0"),"8","0"),"9","0")</f>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c>
      <c r="BQ415" s="61" t="n">
        <f aca="false">IFERROR(IF(AND(ISERROR(SEARCH(" mh"," "&amp;LOWER(W415))),ISNA(MATCH(LEFT(TRIM(BP415),255),{"0000a","000a","00a","0000aa","000aa","00.00.0000","00/00/0000","00-00-0000","0000-00-00","00.00.00","00/00/00","00-00-00","0.00.0000","0/00/0000","0-00-0000"},0)),OR(SUMPRODUCT(--ISNUMBER(SEARCH({"a0","a-0","a_0","a/0","a.0","a#0","0a","0-a","0_a","0/a"},BP415)))&gt;0,ISNUMBER(SEARCH("000000",BP415)))),1,0),0)</f>
        <v>0</v>
      </c>
      <c r="BR4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415,"supervisor",""),"inspector",""),"controller",""),"executive",""),"catering",""),"manager",""),"officer",""),"caterer",""),"station",""),"captain",""),"verified",""),"verifier",""),"checked",""),"senior",""),"leader",""),"cabin",""),"staff",""),"crew",""),"team",""),"duty",""),"lead",""),"head",""),"chef",""),"pasb",""),"mcat",""),"magcs",""),"qaqc",""),"ccic",""),"cic",""),"csm",""),"ops",""),"pic",""),"self",""),"qa",""),"qc",""),"by",""),"sr",""))</f>
        <v>0</v>
      </c>
      <c r="BS4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415,"supervisor",""),"inspector",""),"controller",""),"executive",""),"catering",""),"manager",""),"officer",""),"caterer",""),"station",""),"captain",""),"verified",""),"verifier",""),"checked",""),"senior",""),"leader",""),"cabin",""),"staff",""),"crew",""),"team",""),"duty",""),"lead",""),"head",""),"chef",""),"pasb",""),"mcat",""),"magcs",""),"qaqc",""),"ccic",""),"cic",""),"csm",""),"ops",""),"pic",""),"self",""),"qa",""),"qc",""),"by",""),"sr",""))</f>
        <v>0</v>
      </c>
      <c r="BT415" s="61"/>
      <c r="BU415" s="61"/>
      <c r="BV415" s="61" t="n">
        <f aca="false">IFERROR(IF(OR(SUMPRODUCT((LEN(BC415)-LEN(SUBSTITUTE(BC415," "&amp;L_NotLoaded&amp;" "," ")))/(LEN(L_NotLoaded)+1))&gt;SUMPRODUCT((LEN(BC415)-LEN(SUBSTITUTE(BC415," "&amp;L_NotLoadedNeg&amp;" "," ")))/(LEN(L_NotLoadedNeg)+1)),SUMPRODUCT((LEN(BD415)-LEN(SUBSTITUTE(BD415," "&amp;L_NotLoaded&amp;" "," ")))/(LEN(L_NotLoaded)+1))&gt;SUMPRODUCT((LEN(BD415)-LEN(SUBSTITUTE(BD415," "&amp;L_NotLoadedNeg&amp;" "," ")))/(LEN(L_NotLoadedNeg)+1))),1,0),0)</f>
        <v>0</v>
      </c>
      <c r="BW415" s="61"/>
      <c r="BX415" s="61"/>
      <c r="BY415" s="62" t="n">
        <f aca="false">IF(ISNUMBER(Flights!$AZ$16),MAX(Q415-UpliftWindowH/24,Flights!$AZ$16),Q415-UpliftWindowH/24)</f>
        <v>46307.3506944444</v>
      </c>
      <c r="BZ415" s="61" t="n">
        <f aca="false">IFERROR(IF(IF(TRIM(S415)="Link / file path",AND(LEN(TRIM(Z415))&gt;=5,SUMPRODUCT(--ISNUMBER(SEARCH({"http","www.","\\",":\",".pdf",".jpg",".jpeg",".png",".heic",".xls",".doc",".msg",".eml",".ppt",".txt",".zip"},Z415)))&gt;0),AND(ISERROR(FIND(" ",TRIM(Z415))),NOT(OR(LOWER(TRIM(Z415))=LOWER(Flights!$F$16),AND(LEFT(LOWER(TRIM(Z415)),2)="mh",(LEN(BN415)-LEN(SUBSTITUTE(BN415,"a","")))&lt;=2))),NOT(ISNUMBER(MATCH(LEFT(BN415,255),{"0000a","000a","00a","0000aa","000aa","00.00.0000","00/00/0000","00-00-0000","0000-00-00","00.00.00","00/00/00","00-00-00","0.00.0000","0/00/0000","0-00-0000"},0))),OR(AND((LEN(BN415)-LEN(SUBSTITUTE(BN415,"a","")))&gt;=1,(LEN(BN415)-LEN(SUBSTITUTE(BN415,"0","")))&gt;=2,SUMPRODUCT(--ISNUMBER(SEARCH({"a0","a-0","a_0","a/0","a.0","a#0","0a","0-a","0_a","0/a"},BN415)))&gt;0),AND((LEN(BN415)-LEN(SUBSTITUTE(BN415,"a","")))=0,(LEN(BN415)-LEN(SUBSTITUTE(BN415,"0","")))&gt;=5)))),1,0),0)</f>
        <v>0</v>
      </c>
    </row>
    <row r="416" customFormat="false" ht="39.75" hidden="false" customHeight="true" outlineLevel="0" collapsed="false">
      <c r="A416" s="57" t="s">
        <v>1048</v>
      </c>
      <c r="B416" s="57" t="s">
        <v>261</v>
      </c>
      <c r="C416" s="57" t="str">
        <f aca="false">Flights!$F$16</f>
        <v>MH0139</v>
      </c>
      <c r="D416" s="58" t="n">
        <f aca="false">Flights!$D$16</f>
        <v>46307</v>
      </c>
      <c r="E416" s="57" t="str">
        <f aca="false">Flights!$G$16&amp;"-"&amp;Flights!$H$16</f>
        <v>KUL-ADL</v>
      </c>
      <c r="F416" s="57" t="str">
        <f aca="false">Flights!$K$16</f>
        <v>BC</v>
      </c>
      <c r="G416" s="57" t="s">
        <v>459</v>
      </c>
      <c r="H416" s="57" t="s">
        <v>460</v>
      </c>
      <c r="I416" s="57" t="s">
        <v>499</v>
      </c>
      <c r="J416" s="57" t="s">
        <v>539</v>
      </c>
      <c r="K416" s="67" t="s">
        <v>501</v>
      </c>
      <c r="L416" s="67" t="s">
        <v>1020</v>
      </c>
      <c r="M416" s="67" t="s">
        <v>451</v>
      </c>
      <c r="N416" s="67" t="s">
        <v>383</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60"/>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open",IF(AND(NOT(OR(LEN(AZ416)&lt;15,ISNUMBER(MATCH(AZ416,L_Placeholder,0)))),BK416=0,NOT(OR(LEN(AU416)&lt;2,ISNUMBER(MATCH(AU416,L_Placeholder,0)))),NOT(OR(LEN(AX416)&lt;2,ISNUMBER(MATCH(AX416,L_Placeholder,0)))),TRIM(AE416)&lt;&gt;TRIM(T416)),"N/A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missing",IF(OR(OR(LEN(AU416)&lt;2,ISNUMBER(MATCH(AU416,L_Placeholder,0))),BR416&lt;3),"INVALID – PIC missing or not a named person (a role such as QA / CSM is not a name)",IF(OR(LEN(AV416)&lt;2,ISNUMBER(MATCH(AV416,L_Placeholder,0))),"INVALID – result / assessment missing",IF(OR(OR(LEN(AW416)&lt;3,ISNUMBER(MATCH(AW416,L_Placeholder,0))),SUMPRODUCT(--ISNUMBER(SEARCH(" "&amp;L_EvidencePhrase&amp;" ",BD416)))&gt;0,BI416=1),"INVALID – evidence missing, placeholder or not yet on file",IF(ISNA(MATCH(TRIM(S416),L_EvidenceType,0)),"INVALID – choose the evidence type from the list (column S)",IF(BL416=0,"INVALID – evidence ID must be the record's ID only (e.g. SF-2210, IMG_2231, 1045521), or a link / path for links",IF(OR(OR(LEN(AX416)&lt;2,ISNUMBER(MATCH(AX416,L_Placeholder,0))),BS416&lt;3),"INVALID – verifier missing or not a named person (a role such as QA / CSM is not a name)",IF(OR(AX416=AU416,AND(LEN(AU416)&gt;=4,ISNUMBER(SEARCH(AU416,AX416))),AND(LEN(AX416)&gt;=4,ISNUMBER(SEARCH(AX416,AU416)))),"INVALID – verifier must be a different, named person (not the PIC or a role)",IF(BH416=1,"INVALID – result not yet available (awaiting / TBC)",IF(BV416=1,"INVALID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future",IF(AND(ISNUMBER(BY416),AG416&lt;BY416),IF(H416="Physical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IF(ISNA(MATCH(TRIM(S416),L_EvidenceType,0)),0,BZ416)</f>
        <v>0</v>
      </c>
      <c r="BM416" s="61" t="str">
        <f aca="false">SUBSTITUTE(SUBSTITUTE(SUBSTITUTE(SUBSTITUTE(SUBSTITUTE(SUBSTITUTE(SUBSTITUTE(SUBSTITUTE(SUBSTITUTE(LOWER(Z416&amp;""),"1","0"),"2","0"),"3","0"),"4","0"),"5","0"),"6","0"),"7","0"),"8","0"),"9","0")</f>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416,"jan",""),"feb",""),"mar",""),"apr",""),"may",""),"jun",""),"jul",""),"aug",""),"sep",""),"oct",""),"nov",""),"dec",""),"hrs",""),"hr",""),"lt",""),"utc",""),"am",""),"pm",""),"rev",""),"ver",""),"b","a"),"c","a"),"d","a"),"e","a"),"f","a"),"g","a"),"h","a"),"i","a"),"j","a"),"k","a"),"l","a"),"m","a"),"n","a"),"o","a"),"p","a"),"q","a"),"r","a"),"s","a"),"t","a"),"u","a"),"v","a"),"w","a"),"x","a"),"y","a"),"z","a")</f>
        <v/>
      </c>
      <c r="BO416" s="61" t="str">
        <f aca="false">SUBSTITUTE(SUBSTITUTE(SUBSTITUTE(SUBSTITUTE(SUBSTITUTE(SUBSTITUTE(SUBSTITUTE(SUBSTITUTE(SUBSTITUTE(LOWER(W416&amp;""),"1","0"),"2","0"),"3","0"),"4","0"),"5","0"),"6","0"),"7","0"),"8","0"),"9","0")</f>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c>
      <c r="BQ416" s="61" t="n">
        <f aca="false">IFERROR(IF(AND(ISERROR(SEARCH(" mh"," "&amp;LOWER(W416))),ISNA(MATCH(LEFT(TRIM(BP416),255),{"0000a","000a","00a","0000aa","000aa","00.00.0000","00/00/0000","00-00-0000","0000-00-00","00.00.00","00/00/00","00-00-00","0.00.0000","0/00/0000","0-00-0000"},0)),OR(SUMPRODUCT(--ISNUMBER(SEARCH({"a0","a-0","a_0","a/0","a.0","a#0","0a","0-a","0_a","0/a"},BP416)))&gt;0,ISNUMBER(SEARCH("000000",BP416)))),1,0),0)</f>
        <v>0</v>
      </c>
      <c r="BR4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416,"supervisor",""),"inspector",""),"controller",""),"executive",""),"catering",""),"manager",""),"officer",""),"caterer",""),"station",""),"captain",""),"verified",""),"verifier",""),"checked",""),"senior",""),"leader",""),"cabin",""),"staff",""),"crew",""),"team",""),"duty",""),"lead",""),"head",""),"chef",""),"pasb",""),"mcat",""),"magcs",""),"qaqc",""),"ccic",""),"cic",""),"csm",""),"ops",""),"pic",""),"self",""),"qa",""),"qc",""),"by",""),"sr",""))</f>
        <v>0</v>
      </c>
      <c r="BS4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416,"supervisor",""),"inspector",""),"controller",""),"executive",""),"catering",""),"manager",""),"officer",""),"caterer",""),"station",""),"captain",""),"verified",""),"verifier",""),"checked",""),"senior",""),"leader",""),"cabin",""),"staff",""),"crew",""),"team",""),"duty",""),"lead",""),"head",""),"chef",""),"pasb",""),"mcat",""),"magcs",""),"qaqc",""),"ccic",""),"cic",""),"csm",""),"ops",""),"pic",""),"self",""),"qa",""),"qc",""),"by",""),"sr",""))</f>
        <v>0</v>
      </c>
      <c r="BT416" s="61"/>
      <c r="BU416" s="61"/>
      <c r="BV416" s="61" t="n">
        <f aca="false">IFERROR(IF(OR(SUMPRODUCT((LEN(BC416)-LEN(SUBSTITUTE(BC416," "&amp;L_NotLoaded&amp;" "," ")))/(LEN(L_NotLoaded)+1))&gt;SUMPRODUCT((LEN(BC416)-LEN(SUBSTITUTE(BC416," "&amp;L_NotLoadedNeg&amp;" "," ")))/(LEN(L_NotLoadedNeg)+1)),SUMPRODUCT((LEN(BD416)-LEN(SUBSTITUTE(BD416," "&amp;L_NotLoaded&amp;" "," ")))/(LEN(L_NotLoaded)+1))&gt;SUMPRODUCT((LEN(BD416)-LEN(SUBSTITUTE(BD416," "&amp;L_NotLoadedNeg&amp;" "," ")))/(LEN(L_NotLoadedNeg)+1))),1,0),0)</f>
        <v>0</v>
      </c>
      <c r="BW416" s="61"/>
      <c r="BX416" s="61"/>
      <c r="BY416" s="62" t="n">
        <f aca="false">IF(ISNUMBER(Flights!$AZ$16),MAX(Q416-UpliftWindowH/24,Flights!$AZ$16),Q416-UpliftWindowH/24)</f>
        <v>46307.3506944444</v>
      </c>
      <c r="BZ416" s="61" t="n">
        <f aca="false">IFERROR(IF(IF(TRIM(S416)="Link / file path",AND(LEN(TRIM(Z416))&gt;=5,SUMPRODUCT(--ISNUMBER(SEARCH({"http","www.","\\",":\",".pdf",".jpg",".jpeg",".png",".heic",".xls",".doc",".msg",".eml",".ppt",".txt",".zip"},Z416)))&gt;0),AND(ISERROR(FIND(" ",TRIM(Z416))),NOT(OR(LOWER(TRIM(Z416))=LOWER(Flights!$F$16),AND(LEFT(LOWER(TRIM(Z416)),2)="mh",(LEN(BN416)-LEN(SUBSTITUTE(BN416,"a","")))&lt;=2))),NOT(ISNUMBER(MATCH(LEFT(BN416,255),{"0000a","000a","00a","0000aa","000aa","00.00.0000","00/00/0000","00-00-0000","0000-00-00","00.00.00","00/00/00","00-00-00","0.00.0000","0/00/0000","0-00-0000"},0))),OR(AND((LEN(BN416)-LEN(SUBSTITUTE(BN416,"a","")))&gt;=1,(LEN(BN416)-LEN(SUBSTITUTE(BN416,"0","")))&gt;=2,SUMPRODUCT(--ISNUMBER(SEARCH({"a0","a-0","a_0","a/0","a.0","a#0","0a","0-a","0_a","0/a"},BN416)))&gt;0),AND((LEN(BN416)-LEN(SUBSTITUTE(BN416,"a","")))=0,(LEN(BN416)-LEN(SUBSTITUTE(BN416,"0","")))&gt;=5)))),1,0),0)</f>
        <v>0</v>
      </c>
    </row>
    <row r="417" customFormat="false" ht="39.75" hidden="false" customHeight="true" outlineLevel="0" collapsed="false">
      <c r="A417" s="57" t="s">
        <v>1049</v>
      </c>
      <c r="B417" s="57" t="s">
        <v>261</v>
      </c>
      <c r="C417" s="57" t="str">
        <f aca="false">Flights!$F$16</f>
        <v>MH0139</v>
      </c>
      <c r="D417" s="58" t="n">
        <f aca="false">Flights!$D$16</f>
        <v>46307</v>
      </c>
      <c r="E417" s="57" t="str">
        <f aca="false">Flights!$G$16&amp;"-"&amp;Flights!$H$16</f>
        <v>KUL-ADL</v>
      </c>
      <c r="F417" s="57" t="str">
        <f aca="false">Flights!$K$16</f>
        <v>BC</v>
      </c>
      <c r="G417" s="57" t="s">
        <v>459</v>
      </c>
      <c r="H417" s="57" t="s">
        <v>460</v>
      </c>
      <c r="I417" s="57" t="s">
        <v>499</v>
      </c>
      <c r="J417" s="57" t="s">
        <v>541</v>
      </c>
      <c r="K417" s="67" t="s">
        <v>501</v>
      </c>
      <c r="L417" s="67" t="s">
        <v>1022</v>
      </c>
      <c r="M417" s="67" t="s">
        <v>451</v>
      </c>
      <c r="N417" s="67" t="s">
        <v>383</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60"/>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open",IF(AND(NOT(OR(LEN(AZ417)&lt;15,ISNUMBER(MATCH(AZ417,L_Placeholder,0)))),BK417=0,NOT(OR(LEN(AU417)&lt;2,ISNUMBER(MATCH(AU417,L_Placeholder,0)))),NOT(OR(LEN(AX417)&lt;2,ISNUMBER(MATCH(AX417,L_Placeholder,0)))),TRIM(AE417)&lt;&gt;TRIM(T417)),"N/A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missing",IF(OR(OR(LEN(AU417)&lt;2,ISNUMBER(MATCH(AU417,L_Placeholder,0))),BR417&lt;3),"INVALID – PIC missing or not a named person (a role such as QA / CSM is not a name)",IF(OR(LEN(AV417)&lt;2,ISNUMBER(MATCH(AV417,L_Placeholder,0))),"INVALID – result / assessment missing",IF(OR(OR(LEN(AW417)&lt;3,ISNUMBER(MATCH(AW417,L_Placeholder,0))),SUMPRODUCT(--ISNUMBER(SEARCH(" "&amp;L_EvidencePhrase&amp;" ",BD417)))&gt;0,BI417=1),"INVALID – evidence missing, placeholder or not yet on file",IF(ISNA(MATCH(TRIM(S417),L_EvidenceType,0)),"INVALID – choose the evidence type from the list (column S)",IF(BL417=0,"INVALID – evidence ID must be the record's ID only (e.g. SF-2210, IMG_2231, 1045521), or a link / path for links",IF(OR(OR(LEN(AX417)&lt;2,ISNUMBER(MATCH(AX417,L_Placeholder,0))),BS417&lt;3),"INVALID – verifier missing or not a named person (a role such as QA / CSM is not a name)",IF(OR(AX417=AU417,AND(LEN(AU417)&gt;=4,ISNUMBER(SEARCH(AU417,AX417))),AND(LEN(AX417)&gt;=4,ISNUMBER(SEARCH(AX417,AU417)))),"INVALID – verifier must be a different, named person (not the PIC or a role)",IF(BH417=1,"INVALID – result not yet available (awaiting / TBC)",IF(BV417=1,"INVALID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future",IF(AND(ISNUMBER(BY417),AG417&lt;BY417),IF(H417="Physical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IF(ISNA(MATCH(TRIM(S417),L_EvidenceType,0)),0,BZ417)</f>
        <v>0</v>
      </c>
      <c r="BM417" s="61" t="str">
        <f aca="false">SUBSTITUTE(SUBSTITUTE(SUBSTITUTE(SUBSTITUTE(SUBSTITUTE(SUBSTITUTE(SUBSTITUTE(SUBSTITUTE(SUBSTITUTE(LOWER(Z417&amp;""),"1","0"),"2","0"),"3","0"),"4","0"),"5","0"),"6","0"),"7","0"),"8","0"),"9","0")</f>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417,"jan",""),"feb",""),"mar",""),"apr",""),"may",""),"jun",""),"jul",""),"aug",""),"sep",""),"oct",""),"nov",""),"dec",""),"hrs",""),"hr",""),"lt",""),"utc",""),"am",""),"pm",""),"rev",""),"ver",""),"b","a"),"c","a"),"d","a"),"e","a"),"f","a"),"g","a"),"h","a"),"i","a"),"j","a"),"k","a"),"l","a"),"m","a"),"n","a"),"o","a"),"p","a"),"q","a"),"r","a"),"s","a"),"t","a"),"u","a"),"v","a"),"w","a"),"x","a"),"y","a"),"z","a")</f>
        <v/>
      </c>
      <c r="BO417" s="61" t="str">
        <f aca="false">SUBSTITUTE(SUBSTITUTE(SUBSTITUTE(SUBSTITUTE(SUBSTITUTE(SUBSTITUTE(SUBSTITUTE(SUBSTITUTE(SUBSTITUTE(LOWER(W417&amp;""),"1","0"),"2","0"),"3","0"),"4","0"),"5","0"),"6","0"),"7","0"),"8","0"),"9","0")</f>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c>
      <c r="BQ417" s="61" t="n">
        <f aca="false">IFERROR(IF(AND(ISERROR(SEARCH(" mh"," "&amp;LOWER(W417))),ISNA(MATCH(LEFT(TRIM(BP417),255),{"0000a","000a","00a","0000aa","000aa","00.00.0000","00/00/0000","00-00-0000","0000-00-00","00.00.00","00/00/00","00-00-00","0.00.0000","0/00/0000","0-00-0000"},0)),OR(SUMPRODUCT(--ISNUMBER(SEARCH({"a0","a-0","a_0","a/0","a.0","a#0","0a","0-a","0_a","0/a"},BP417)))&gt;0,ISNUMBER(SEARCH("000000",BP417)))),1,0),0)</f>
        <v>0</v>
      </c>
      <c r="BR4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417,"supervisor",""),"inspector",""),"controller",""),"executive",""),"catering",""),"manager",""),"officer",""),"caterer",""),"station",""),"captain",""),"verified",""),"verifier",""),"checked",""),"senior",""),"leader",""),"cabin",""),"staff",""),"crew",""),"team",""),"duty",""),"lead",""),"head",""),"chef",""),"pasb",""),"mcat",""),"magcs",""),"qaqc",""),"ccic",""),"cic",""),"csm",""),"ops",""),"pic",""),"self",""),"qa",""),"qc",""),"by",""),"sr",""))</f>
        <v>0</v>
      </c>
      <c r="BS4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417,"supervisor",""),"inspector",""),"controller",""),"executive",""),"catering",""),"manager",""),"officer",""),"caterer",""),"station",""),"captain",""),"verified",""),"verifier",""),"checked",""),"senior",""),"leader",""),"cabin",""),"staff",""),"crew",""),"team",""),"duty",""),"lead",""),"head",""),"chef",""),"pasb",""),"mcat",""),"magcs",""),"qaqc",""),"ccic",""),"cic",""),"csm",""),"ops",""),"pic",""),"self",""),"qa",""),"qc",""),"by",""),"sr",""))</f>
        <v>0</v>
      </c>
      <c r="BT417" s="61"/>
      <c r="BU417" s="61"/>
      <c r="BV417" s="61" t="n">
        <f aca="false">IFERROR(IF(OR(SUMPRODUCT((LEN(BC417)-LEN(SUBSTITUTE(BC417," "&amp;L_NotLoaded&amp;" "," ")))/(LEN(L_NotLoaded)+1))&gt;SUMPRODUCT((LEN(BC417)-LEN(SUBSTITUTE(BC417," "&amp;L_NotLoadedNeg&amp;" "," ")))/(LEN(L_NotLoadedNeg)+1)),SUMPRODUCT((LEN(BD417)-LEN(SUBSTITUTE(BD417," "&amp;L_NotLoaded&amp;" "," ")))/(LEN(L_NotLoaded)+1))&gt;SUMPRODUCT((LEN(BD417)-LEN(SUBSTITUTE(BD417," "&amp;L_NotLoadedNeg&amp;" "," ")))/(LEN(L_NotLoadedNeg)+1))),1,0),0)</f>
        <v>0</v>
      </c>
      <c r="BW417" s="61"/>
      <c r="BX417" s="61"/>
      <c r="BY417" s="62" t="n">
        <f aca="false">IF(ISNUMBER(Flights!$AZ$16),MAX(Q417-UpliftWindowH/24,Flights!$AZ$16),Q417-UpliftWindowH/24)</f>
        <v>46307.3506944444</v>
      </c>
      <c r="BZ417" s="61" t="n">
        <f aca="false">IFERROR(IF(IF(TRIM(S417)="Link / file path",AND(LEN(TRIM(Z417))&gt;=5,SUMPRODUCT(--ISNUMBER(SEARCH({"http","www.","\\",":\",".pdf",".jpg",".jpeg",".png",".heic",".xls",".doc",".msg",".eml",".ppt",".txt",".zip"},Z417)))&gt;0),AND(ISERROR(FIND(" ",TRIM(Z417))),NOT(OR(LOWER(TRIM(Z417))=LOWER(Flights!$F$16),AND(LEFT(LOWER(TRIM(Z417)),2)="mh",(LEN(BN417)-LEN(SUBSTITUTE(BN417,"a","")))&lt;=2))),NOT(ISNUMBER(MATCH(LEFT(BN417,255),{"0000a","000a","00a","0000aa","000aa","00.00.0000","00/00/0000","00-00-0000","0000-00-00","00.00.00","00/00/00","00-00-00","0.00.0000","0/00/0000","0-00-0000"},0))),OR(AND((LEN(BN417)-LEN(SUBSTITUTE(BN417,"a","")))&gt;=1,(LEN(BN417)-LEN(SUBSTITUTE(BN417,"0","")))&gt;=2,SUMPRODUCT(--ISNUMBER(SEARCH({"a0","a-0","a_0","a/0","a.0","a#0","0a","0-a","0_a","0/a"},BN417)))&gt;0),AND((LEN(BN417)-LEN(SUBSTITUTE(BN417,"a","")))=0,(LEN(BN417)-LEN(SUBSTITUTE(BN417,"0","")))&gt;=5)))),1,0),0)</f>
        <v>0</v>
      </c>
    </row>
    <row r="418" customFormat="false" ht="39.75" hidden="false" customHeight="true" outlineLevel="0" collapsed="false">
      <c r="A418" s="57" t="s">
        <v>1050</v>
      </c>
      <c r="B418" s="57" t="s">
        <v>261</v>
      </c>
      <c r="C418" s="57" t="str">
        <f aca="false">Flights!$F$16</f>
        <v>MH0139</v>
      </c>
      <c r="D418" s="58" t="n">
        <f aca="false">Flights!$D$16</f>
        <v>46307</v>
      </c>
      <c r="E418" s="57" t="str">
        <f aca="false">Flights!$G$16&amp;"-"&amp;Flights!$H$16</f>
        <v>KUL-ADL</v>
      </c>
      <c r="F418" s="57" t="str">
        <f aca="false">Flights!$K$16</f>
        <v>BC</v>
      </c>
      <c r="G418" s="57" t="s">
        <v>459</v>
      </c>
      <c r="H418" s="57" t="s">
        <v>460</v>
      </c>
      <c r="I418" s="57" t="s">
        <v>499</v>
      </c>
      <c r="J418" s="57" t="s">
        <v>543</v>
      </c>
      <c r="K418" s="67" t="s">
        <v>501</v>
      </c>
      <c r="L418" s="67" t="s">
        <v>1024</v>
      </c>
      <c r="M418" s="67" t="s">
        <v>451</v>
      </c>
      <c r="N418" s="67" t="s">
        <v>383</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60"/>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open",IF(AND(NOT(OR(LEN(AZ418)&lt;15,ISNUMBER(MATCH(AZ418,L_Placeholder,0)))),BK418=0,NOT(OR(LEN(AU418)&lt;2,ISNUMBER(MATCH(AU418,L_Placeholder,0)))),NOT(OR(LEN(AX418)&lt;2,ISNUMBER(MATCH(AX418,L_Placeholder,0)))),TRIM(AE418)&lt;&gt;TRIM(T418)),"N/A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missing",IF(OR(OR(LEN(AU418)&lt;2,ISNUMBER(MATCH(AU418,L_Placeholder,0))),BR418&lt;3),"INVALID – PIC missing or not a named person (a role such as QA / CSM is not a name)",IF(OR(LEN(AV418)&lt;2,ISNUMBER(MATCH(AV418,L_Placeholder,0))),"INVALID – result / assessment missing",IF(OR(OR(LEN(AW418)&lt;3,ISNUMBER(MATCH(AW418,L_Placeholder,0))),SUMPRODUCT(--ISNUMBER(SEARCH(" "&amp;L_EvidencePhrase&amp;" ",BD418)))&gt;0,BI418=1),"INVALID – evidence missing, placeholder or not yet on file",IF(ISNA(MATCH(TRIM(S418),L_EvidenceType,0)),"INVALID – choose the evidence type from the list (column S)",IF(BL418=0,"INVALID – evidence ID must be the record's ID only (e.g. SF-2210, IMG_2231, 1045521), or a link / path for links",IF(OR(OR(LEN(AX418)&lt;2,ISNUMBER(MATCH(AX418,L_Placeholder,0))),BS418&lt;3),"INVALID – verifier missing or not a named person (a role such as QA / CSM is not a name)",IF(OR(AX418=AU418,AND(LEN(AU418)&gt;=4,ISNUMBER(SEARCH(AU418,AX418))),AND(LEN(AX418)&gt;=4,ISNUMBER(SEARCH(AX418,AU418)))),"INVALID – verifier must be a different, named person (not the PIC or a role)",IF(BH418=1,"INVALID – result not yet available (awaiting / TBC)",IF(BV418=1,"INVALID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future",IF(AND(ISNUMBER(BY418),AG418&lt;BY418),IF(H418="Physical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IF(ISNA(MATCH(TRIM(S418),L_EvidenceType,0)),0,BZ418)</f>
        <v>0</v>
      </c>
      <c r="BM418" s="61" t="str">
        <f aca="false">SUBSTITUTE(SUBSTITUTE(SUBSTITUTE(SUBSTITUTE(SUBSTITUTE(SUBSTITUTE(SUBSTITUTE(SUBSTITUTE(SUBSTITUTE(LOWER(Z418&amp;""),"1","0"),"2","0"),"3","0"),"4","0"),"5","0"),"6","0"),"7","0"),"8","0"),"9","0")</f>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418,"jan",""),"feb",""),"mar",""),"apr",""),"may",""),"jun",""),"jul",""),"aug",""),"sep",""),"oct",""),"nov",""),"dec",""),"hrs",""),"hr",""),"lt",""),"utc",""),"am",""),"pm",""),"rev",""),"ver",""),"b","a"),"c","a"),"d","a"),"e","a"),"f","a"),"g","a"),"h","a"),"i","a"),"j","a"),"k","a"),"l","a"),"m","a"),"n","a"),"o","a"),"p","a"),"q","a"),"r","a"),"s","a"),"t","a"),"u","a"),"v","a"),"w","a"),"x","a"),"y","a"),"z","a")</f>
        <v/>
      </c>
      <c r="BO418" s="61" t="str">
        <f aca="false">SUBSTITUTE(SUBSTITUTE(SUBSTITUTE(SUBSTITUTE(SUBSTITUTE(SUBSTITUTE(SUBSTITUTE(SUBSTITUTE(SUBSTITUTE(LOWER(W418&amp;""),"1","0"),"2","0"),"3","0"),"4","0"),"5","0"),"6","0"),"7","0"),"8","0"),"9","0")</f>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c>
      <c r="BQ418" s="61" t="n">
        <f aca="false">IFERROR(IF(AND(ISERROR(SEARCH(" mh"," "&amp;LOWER(W418))),ISNA(MATCH(LEFT(TRIM(BP418),255),{"0000a","000a","00a","0000aa","000aa","00.00.0000","00/00/0000","00-00-0000","0000-00-00","00.00.00","00/00/00","00-00-00","0.00.0000","0/00/0000","0-00-0000"},0)),OR(SUMPRODUCT(--ISNUMBER(SEARCH({"a0","a-0","a_0","a/0","a.0","a#0","0a","0-a","0_a","0/a"},BP418)))&gt;0,ISNUMBER(SEARCH("000000",BP418)))),1,0),0)</f>
        <v>0</v>
      </c>
      <c r="BR4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418,"supervisor",""),"inspector",""),"controller",""),"executive",""),"catering",""),"manager",""),"officer",""),"caterer",""),"station",""),"captain",""),"verified",""),"verifier",""),"checked",""),"senior",""),"leader",""),"cabin",""),"staff",""),"crew",""),"team",""),"duty",""),"lead",""),"head",""),"chef",""),"pasb",""),"mcat",""),"magcs",""),"qaqc",""),"ccic",""),"cic",""),"csm",""),"ops",""),"pic",""),"self",""),"qa",""),"qc",""),"by",""),"sr",""))</f>
        <v>0</v>
      </c>
      <c r="BS4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418,"supervisor",""),"inspector",""),"controller",""),"executive",""),"catering",""),"manager",""),"officer",""),"caterer",""),"station",""),"captain",""),"verified",""),"verifier",""),"checked",""),"senior",""),"leader",""),"cabin",""),"staff",""),"crew",""),"team",""),"duty",""),"lead",""),"head",""),"chef",""),"pasb",""),"mcat",""),"magcs",""),"qaqc",""),"ccic",""),"cic",""),"csm",""),"ops",""),"pic",""),"self",""),"qa",""),"qc",""),"by",""),"sr",""))</f>
        <v>0</v>
      </c>
      <c r="BT418" s="61"/>
      <c r="BU418" s="61"/>
      <c r="BV418" s="61" t="n">
        <f aca="false">IFERROR(IF(OR(SUMPRODUCT((LEN(BC418)-LEN(SUBSTITUTE(BC418," "&amp;L_NotLoaded&amp;" "," ")))/(LEN(L_NotLoaded)+1))&gt;SUMPRODUCT((LEN(BC418)-LEN(SUBSTITUTE(BC418," "&amp;L_NotLoadedNeg&amp;" "," ")))/(LEN(L_NotLoadedNeg)+1)),SUMPRODUCT((LEN(BD418)-LEN(SUBSTITUTE(BD418," "&amp;L_NotLoaded&amp;" "," ")))/(LEN(L_NotLoaded)+1))&gt;SUMPRODUCT((LEN(BD418)-LEN(SUBSTITUTE(BD418," "&amp;L_NotLoadedNeg&amp;" "," ")))/(LEN(L_NotLoadedNeg)+1))),1,0),0)</f>
        <v>0</v>
      </c>
      <c r="BW418" s="61"/>
      <c r="BX418" s="61"/>
      <c r="BY418" s="62" t="n">
        <f aca="false">IF(ISNUMBER(Flights!$AZ$16),MAX(Q418-UpliftWindowH/24,Flights!$AZ$16),Q418-UpliftWindowH/24)</f>
        <v>46307.3506944444</v>
      </c>
      <c r="BZ418" s="61" t="n">
        <f aca="false">IFERROR(IF(IF(TRIM(S418)="Link / file path",AND(LEN(TRIM(Z418))&gt;=5,SUMPRODUCT(--ISNUMBER(SEARCH({"http","www.","\\",":\",".pdf",".jpg",".jpeg",".png",".heic",".xls",".doc",".msg",".eml",".ppt",".txt",".zip"},Z418)))&gt;0),AND(ISERROR(FIND(" ",TRIM(Z418))),NOT(OR(LOWER(TRIM(Z418))=LOWER(Flights!$F$16),AND(LEFT(LOWER(TRIM(Z418)),2)="mh",(LEN(BN418)-LEN(SUBSTITUTE(BN418,"a","")))&lt;=2))),NOT(ISNUMBER(MATCH(LEFT(BN418,255),{"0000a","000a","00a","0000aa","000aa","00.00.0000","00/00/0000","00-00-0000","0000-00-00","00.00.00","00/00/00","00-00-00","0.00.0000","0/00/0000","0-00-0000"},0))),OR(AND((LEN(BN418)-LEN(SUBSTITUTE(BN418,"a","")))&gt;=1,(LEN(BN418)-LEN(SUBSTITUTE(BN418,"0","")))&gt;=2,SUMPRODUCT(--ISNUMBER(SEARCH({"a0","a-0","a_0","a/0","a.0","a#0","0a","0-a","0_a","0/a"},BN418)))&gt;0),AND((LEN(BN418)-LEN(SUBSTITUTE(BN418,"a","")))=0,(LEN(BN418)-LEN(SUBSTITUTE(BN418,"0","")))&gt;=5)))),1,0),0)</f>
        <v>0</v>
      </c>
    </row>
    <row r="419" customFormat="false" ht="39.75" hidden="false" customHeight="true" outlineLevel="0" collapsed="false">
      <c r="A419" s="57" t="s">
        <v>1051</v>
      </c>
      <c r="B419" s="57" t="s">
        <v>261</v>
      </c>
      <c r="C419" s="57" t="str">
        <f aca="false">Flights!$F$16</f>
        <v>MH0139</v>
      </c>
      <c r="D419" s="58" t="n">
        <f aca="false">Flights!$D$16</f>
        <v>46307</v>
      </c>
      <c r="E419" s="57" t="str">
        <f aca="false">Flights!$G$16&amp;"-"&amp;Flights!$H$16</f>
        <v>KUL-ADL</v>
      </c>
      <c r="F419" s="57" t="str">
        <f aca="false">Flights!$K$16</f>
        <v>BC</v>
      </c>
      <c r="G419" s="57" t="s">
        <v>459</v>
      </c>
      <c r="H419" s="57" t="s">
        <v>460</v>
      </c>
      <c r="I419" s="57" t="s">
        <v>499</v>
      </c>
      <c r="J419" s="57" t="s">
        <v>546</v>
      </c>
      <c r="K419" s="67" t="s">
        <v>501</v>
      </c>
      <c r="L419" s="67" t="s">
        <v>1026</v>
      </c>
      <c r="M419" s="67" t="s">
        <v>451</v>
      </c>
      <c r="N419" s="67" t="s">
        <v>383</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60"/>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open",IF(AND(NOT(OR(LEN(AZ419)&lt;15,ISNUMBER(MATCH(AZ419,L_Placeholder,0)))),BK419=0,NOT(OR(LEN(AU419)&lt;2,ISNUMBER(MATCH(AU419,L_Placeholder,0)))),NOT(OR(LEN(AX419)&lt;2,ISNUMBER(MATCH(AX419,L_Placeholder,0)))),TRIM(AE419)&lt;&gt;TRIM(T419)),"N/A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missing",IF(OR(OR(LEN(AU419)&lt;2,ISNUMBER(MATCH(AU419,L_Placeholder,0))),BR419&lt;3),"INVALID – PIC missing or not a named person (a role such as QA / CSM is not a name)",IF(OR(LEN(AV419)&lt;2,ISNUMBER(MATCH(AV419,L_Placeholder,0))),"INVALID – result / assessment missing",IF(OR(OR(LEN(AW419)&lt;3,ISNUMBER(MATCH(AW419,L_Placeholder,0))),SUMPRODUCT(--ISNUMBER(SEARCH(" "&amp;L_EvidencePhrase&amp;" ",BD419)))&gt;0,BI419=1),"INVALID – evidence missing, placeholder or not yet on file",IF(ISNA(MATCH(TRIM(S419),L_EvidenceType,0)),"INVALID – choose the evidence type from the list (column S)",IF(BL419=0,"INVALID – evidence ID must be the record's ID only (e.g. SF-2210, IMG_2231, 1045521), or a link / path for links",IF(OR(OR(LEN(AX419)&lt;2,ISNUMBER(MATCH(AX419,L_Placeholder,0))),BS419&lt;3),"INVALID – verifier missing or not a named person (a role such as QA / CSM is not a name)",IF(OR(AX419=AU419,AND(LEN(AU419)&gt;=4,ISNUMBER(SEARCH(AU419,AX419))),AND(LEN(AX419)&gt;=4,ISNUMBER(SEARCH(AX419,AU419)))),"INVALID – verifier must be a different, named person (not the PIC or a role)",IF(BH419=1,"INVALID – result not yet available (awaiting / TBC)",IF(BV419=1,"INVALID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future",IF(AND(ISNUMBER(BY419),AG419&lt;BY419),IF(H419="Physical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IF(ISNA(MATCH(TRIM(S419),L_EvidenceType,0)),0,BZ419)</f>
        <v>0</v>
      </c>
      <c r="BM419" s="61" t="str">
        <f aca="false">SUBSTITUTE(SUBSTITUTE(SUBSTITUTE(SUBSTITUTE(SUBSTITUTE(SUBSTITUTE(SUBSTITUTE(SUBSTITUTE(SUBSTITUTE(LOWER(Z419&amp;""),"1","0"),"2","0"),"3","0"),"4","0"),"5","0"),"6","0"),"7","0"),"8","0"),"9","0")</f>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419,"jan",""),"feb",""),"mar",""),"apr",""),"may",""),"jun",""),"jul",""),"aug",""),"sep",""),"oct",""),"nov",""),"dec",""),"hrs",""),"hr",""),"lt",""),"utc",""),"am",""),"pm",""),"rev",""),"ver",""),"b","a"),"c","a"),"d","a"),"e","a"),"f","a"),"g","a"),"h","a"),"i","a"),"j","a"),"k","a"),"l","a"),"m","a"),"n","a"),"o","a"),"p","a"),"q","a"),"r","a"),"s","a"),"t","a"),"u","a"),"v","a"),"w","a"),"x","a"),"y","a"),"z","a")</f>
        <v/>
      </c>
      <c r="BO419" s="61" t="str">
        <f aca="false">SUBSTITUTE(SUBSTITUTE(SUBSTITUTE(SUBSTITUTE(SUBSTITUTE(SUBSTITUTE(SUBSTITUTE(SUBSTITUTE(SUBSTITUTE(LOWER(W419&amp;""),"1","0"),"2","0"),"3","0"),"4","0"),"5","0"),"6","0"),"7","0"),"8","0"),"9","0")</f>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c>
      <c r="BQ419" s="61" t="n">
        <f aca="false">IFERROR(IF(AND(ISERROR(SEARCH(" mh"," "&amp;LOWER(W419))),ISNA(MATCH(LEFT(TRIM(BP419),255),{"0000a","000a","00a","0000aa","000aa","00.00.0000","00/00/0000","00-00-0000","0000-00-00","00.00.00","00/00/00","00-00-00","0.00.0000","0/00/0000","0-00-0000"},0)),OR(SUMPRODUCT(--ISNUMBER(SEARCH({"a0","a-0","a_0","a/0","a.0","a#0","0a","0-a","0_a","0/a"},BP419)))&gt;0,ISNUMBER(SEARCH("000000",BP419)))),1,0),0)</f>
        <v>0</v>
      </c>
      <c r="BR4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419,"supervisor",""),"inspector",""),"controller",""),"executive",""),"catering",""),"manager",""),"officer",""),"caterer",""),"station",""),"captain",""),"verified",""),"verifier",""),"checked",""),"senior",""),"leader",""),"cabin",""),"staff",""),"crew",""),"team",""),"duty",""),"lead",""),"head",""),"chef",""),"pasb",""),"mcat",""),"magcs",""),"qaqc",""),"ccic",""),"cic",""),"csm",""),"ops",""),"pic",""),"self",""),"qa",""),"qc",""),"by",""),"sr",""))</f>
        <v>0</v>
      </c>
      <c r="BS4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419,"supervisor",""),"inspector",""),"controller",""),"executive",""),"catering",""),"manager",""),"officer",""),"caterer",""),"station",""),"captain",""),"verified",""),"verifier",""),"checked",""),"senior",""),"leader",""),"cabin",""),"staff",""),"crew",""),"team",""),"duty",""),"lead",""),"head",""),"chef",""),"pasb",""),"mcat",""),"magcs",""),"qaqc",""),"ccic",""),"cic",""),"csm",""),"ops",""),"pic",""),"self",""),"qa",""),"qc",""),"by",""),"sr",""))</f>
        <v>0</v>
      </c>
      <c r="BT419" s="61"/>
      <c r="BU419" s="61"/>
      <c r="BV419" s="61" t="n">
        <f aca="false">IFERROR(IF(OR(SUMPRODUCT((LEN(BC419)-LEN(SUBSTITUTE(BC419," "&amp;L_NotLoaded&amp;" "," ")))/(LEN(L_NotLoaded)+1))&gt;SUMPRODUCT((LEN(BC419)-LEN(SUBSTITUTE(BC419," "&amp;L_NotLoadedNeg&amp;" "," ")))/(LEN(L_NotLoadedNeg)+1)),SUMPRODUCT((LEN(BD419)-LEN(SUBSTITUTE(BD419," "&amp;L_NotLoaded&amp;" "," ")))/(LEN(L_NotLoaded)+1))&gt;SUMPRODUCT((LEN(BD419)-LEN(SUBSTITUTE(BD419," "&amp;L_NotLoadedNeg&amp;" "," ")))/(LEN(L_NotLoadedNeg)+1))),1,0),0)</f>
        <v>0</v>
      </c>
      <c r="BW419" s="61"/>
      <c r="BX419" s="61"/>
      <c r="BY419" s="62" t="n">
        <f aca="false">IF(ISNUMBER(Flights!$AZ$16),MAX(Q419-UpliftWindowH/24,Flights!$AZ$16),Q419-UpliftWindowH/24)</f>
        <v>46307.3506944444</v>
      </c>
      <c r="BZ419" s="61" t="n">
        <f aca="false">IFERROR(IF(IF(TRIM(S419)="Link / file path",AND(LEN(TRIM(Z419))&gt;=5,SUMPRODUCT(--ISNUMBER(SEARCH({"http","www.","\\",":\",".pdf",".jpg",".jpeg",".png",".heic",".xls",".doc",".msg",".eml",".ppt",".txt",".zip"},Z419)))&gt;0),AND(ISERROR(FIND(" ",TRIM(Z419))),NOT(OR(LOWER(TRIM(Z419))=LOWER(Flights!$F$16),AND(LEFT(LOWER(TRIM(Z419)),2)="mh",(LEN(BN419)-LEN(SUBSTITUTE(BN419,"a","")))&lt;=2))),NOT(ISNUMBER(MATCH(LEFT(BN419,255),{"0000a","000a","00a","0000aa","000aa","00.00.0000","00/00/0000","00-00-0000","0000-00-00","00.00.00","00/00/00","00-00-00","0.00.0000","0/00/0000","0-00-0000"},0))),OR(AND((LEN(BN419)-LEN(SUBSTITUTE(BN419,"a","")))&gt;=1,(LEN(BN419)-LEN(SUBSTITUTE(BN419,"0","")))&gt;=2,SUMPRODUCT(--ISNUMBER(SEARCH({"a0","a-0","a_0","a/0","a.0","a#0","0a","0-a","0_a","0/a"},BN419)))&gt;0),AND((LEN(BN419)-LEN(SUBSTITUTE(BN419,"a","")))=0,(LEN(BN419)-LEN(SUBSTITUTE(BN419,"0","")))&gt;=5)))),1,0),0)</f>
        <v>0</v>
      </c>
    </row>
    <row r="420" customFormat="false" ht="39.75" hidden="false" customHeight="true" outlineLevel="0" collapsed="false">
      <c r="A420" s="57" t="s">
        <v>1052</v>
      </c>
      <c r="B420" s="57" t="s">
        <v>261</v>
      </c>
      <c r="C420" s="57" t="str">
        <f aca="false">Flights!$F$16</f>
        <v>MH0139</v>
      </c>
      <c r="D420" s="58" t="n">
        <f aca="false">Flights!$D$16</f>
        <v>46307</v>
      </c>
      <c r="E420" s="57" t="str">
        <f aca="false">Flights!$G$16&amp;"-"&amp;Flights!$H$16</f>
        <v>KUL-ADL</v>
      </c>
      <c r="F420" s="57" t="str">
        <f aca="false">Flights!$K$16</f>
        <v>BC</v>
      </c>
      <c r="G420" s="57" t="s">
        <v>459</v>
      </c>
      <c r="H420" s="57" t="s">
        <v>460</v>
      </c>
      <c r="I420" s="57" t="s">
        <v>499</v>
      </c>
      <c r="J420" s="57" t="s">
        <v>548</v>
      </c>
      <c r="K420" s="67" t="s">
        <v>616</v>
      </c>
      <c r="L420" s="67" t="s">
        <v>1028</v>
      </c>
      <c r="M420" s="67" t="s">
        <v>451</v>
      </c>
      <c r="N420" s="67" t="s">
        <v>383</v>
      </c>
      <c r="O420" s="67" t="s">
        <v>549</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60"/>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open",IF(AND(NOT(OR(LEN(AZ420)&lt;15,ISNUMBER(MATCH(AZ420,L_Placeholder,0)))),BK420=0,NOT(OR(LEN(AU420)&lt;2,ISNUMBER(MATCH(AU420,L_Placeholder,0)))),NOT(OR(LEN(AX420)&lt;2,ISNUMBER(MATCH(AX420,L_Placeholder,0)))),TRIM(AE420)&lt;&gt;TRIM(T420)),"N/A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missing",IF(OR(OR(LEN(AU420)&lt;2,ISNUMBER(MATCH(AU420,L_Placeholder,0))),BR420&lt;3),"INVALID – PIC missing or not a named person (a role such as QA / CSM is not a name)",IF(OR(LEN(AV420)&lt;2,ISNUMBER(MATCH(AV420,L_Placeholder,0))),"INVALID – result / assessment missing",IF(OR(OR(LEN(AW420)&lt;3,ISNUMBER(MATCH(AW420,L_Placeholder,0))),SUMPRODUCT(--ISNUMBER(SEARCH(" "&amp;L_EvidencePhrase&amp;" ",BD420)))&gt;0,BI420=1),"INVALID – evidence missing, placeholder or not yet on file",IF(ISNA(MATCH(TRIM(S420),L_EvidenceType,0)),"INVALID – choose the evidence type from the list (column S)",IF(BL420=0,"INVALID – evidence ID must be the record's ID only (e.g. SF-2210, IMG_2231, 1045521), or a link / path for links",IF(OR(OR(LEN(AX420)&lt;2,ISNUMBER(MATCH(AX420,L_Placeholder,0))),BS420&lt;3),"INVALID – verifier missing or not a named person (a role such as QA / CSM is not a name)",IF(OR(AX420=AU420,AND(LEN(AU420)&gt;=4,ISNUMBER(SEARCH(AU420,AX420))),AND(LEN(AX420)&gt;=4,ISNUMBER(SEARCH(AX420,AU420)))),"INVALID – verifier must be a different, named person (not the PIC or a role)",IF(BH420=1,"INVALID – result not yet available (awaiting / TBC)",IF(BV420=1,"INVALID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future",IF(AND(ISNUMBER(BY420),AG420&lt;BY420),IF(H420="Physical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IF(ISNA(MATCH(TRIM(S420),L_EvidenceType,0)),0,BZ420)</f>
        <v>0</v>
      </c>
      <c r="BM420" s="61" t="str">
        <f aca="false">SUBSTITUTE(SUBSTITUTE(SUBSTITUTE(SUBSTITUTE(SUBSTITUTE(SUBSTITUTE(SUBSTITUTE(SUBSTITUTE(SUBSTITUTE(LOWER(Z420&amp;""),"1","0"),"2","0"),"3","0"),"4","0"),"5","0"),"6","0"),"7","0"),"8","0"),"9","0")</f>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420,"jan",""),"feb",""),"mar",""),"apr",""),"may",""),"jun",""),"jul",""),"aug",""),"sep",""),"oct",""),"nov",""),"dec",""),"hrs",""),"hr",""),"lt",""),"utc",""),"am",""),"pm",""),"rev",""),"ver",""),"b","a"),"c","a"),"d","a"),"e","a"),"f","a"),"g","a"),"h","a"),"i","a"),"j","a"),"k","a"),"l","a"),"m","a"),"n","a"),"o","a"),"p","a"),"q","a"),"r","a"),"s","a"),"t","a"),"u","a"),"v","a"),"w","a"),"x","a"),"y","a"),"z","a")</f>
        <v/>
      </c>
      <c r="BO420" s="61" t="str">
        <f aca="false">SUBSTITUTE(SUBSTITUTE(SUBSTITUTE(SUBSTITUTE(SUBSTITUTE(SUBSTITUTE(SUBSTITUTE(SUBSTITUTE(SUBSTITUTE(LOWER(W420&amp;""),"1","0"),"2","0"),"3","0"),"4","0"),"5","0"),"6","0"),"7","0"),"8","0"),"9","0")</f>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c>
      <c r="BQ420" s="61" t="n">
        <f aca="false">IFERROR(IF(AND(ISERROR(SEARCH(" mh"," "&amp;LOWER(W420))),ISNA(MATCH(LEFT(TRIM(BP420),255),{"0000a","000a","00a","0000aa","000aa","00.00.0000","00/00/0000","00-00-0000","0000-00-00","00.00.00","00/00/00","00-00-00","0.00.0000","0/00/0000","0-00-0000"},0)),OR(SUMPRODUCT(--ISNUMBER(SEARCH({"a0","a-0","a_0","a/0","a.0","a#0","0a","0-a","0_a","0/a"},BP420)))&gt;0,ISNUMBER(SEARCH("000000",BP420)))),1,0),0)</f>
        <v>0</v>
      </c>
      <c r="BR4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420,"supervisor",""),"inspector",""),"controller",""),"executive",""),"catering",""),"manager",""),"officer",""),"caterer",""),"station",""),"captain",""),"verified",""),"verifier",""),"checked",""),"senior",""),"leader",""),"cabin",""),"staff",""),"crew",""),"team",""),"duty",""),"lead",""),"head",""),"chef",""),"pasb",""),"mcat",""),"magcs",""),"qaqc",""),"ccic",""),"cic",""),"csm",""),"ops",""),"pic",""),"self",""),"qa",""),"qc",""),"by",""),"sr",""))</f>
        <v>0</v>
      </c>
      <c r="BS4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420,"supervisor",""),"inspector",""),"controller",""),"executive",""),"catering",""),"manager",""),"officer",""),"caterer",""),"station",""),"captain",""),"verified",""),"verifier",""),"checked",""),"senior",""),"leader",""),"cabin",""),"staff",""),"crew",""),"team",""),"duty",""),"lead",""),"head",""),"chef",""),"pasb",""),"mcat",""),"magcs",""),"qaqc",""),"ccic",""),"cic",""),"csm",""),"ops",""),"pic",""),"self",""),"qa",""),"qc",""),"by",""),"sr",""))</f>
        <v>0</v>
      </c>
      <c r="BT420" s="61"/>
      <c r="BU420" s="61"/>
      <c r="BV420" s="61" t="n">
        <f aca="false">IFERROR(IF(OR(SUMPRODUCT((LEN(BC420)-LEN(SUBSTITUTE(BC420," "&amp;L_NotLoaded&amp;" "," ")))/(LEN(L_NotLoaded)+1))&gt;SUMPRODUCT((LEN(BC420)-LEN(SUBSTITUTE(BC420," "&amp;L_NotLoadedNeg&amp;" "," ")))/(LEN(L_NotLoadedNeg)+1)),SUMPRODUCT((LEN(BD420)-LEN(SUBSTITUTE(BD420," "&amp;L_NotLoaded&amp;" "," ")))/(LEN(L_NotLoaded)+1))&gt;SUMPRODUCT((LEN(BD420)-LEN(SUBSTITUTE(BD420," "&amp;L_NotLoadedNeg&amp;" "," ")))/(LEN(L_NotLoadedNeg)+1))),1,0),0)</f>
        <v>0</v>
      </c>
      <c r="BW420" s="61"/>
      <c r="BX420" s="61"/>
      <c r="BY420" s="62" t="n">
        <f aca="false">IF(ISNUMBER(Flights!$AZ$16),MAX(Q420-UpliftWindowH/24,Flights!$AZ$16),Q420-UpliftWindowH/24)</f>
        <v>46307.3506944444</v>
      </c>
      <c r="BZ420" s="61" t="n">
        <f aca="false">IFERROR(IF(IF(TRIM(S420)="Link / file path",AND(LEN(TRIM(Z420))&gt;=5,SUMPRODUCT(--ISNUMBER(SEARCH({"http","www.","\\",":\",".pdf",".jpg",".jpeg",".png",".heic",".xls",".doc",".msg",".eml",".ppt",".txt",".zip"},Z420)))&gt;0),AND(ISERROR(FIND(" ",TRIM(Z420))),NOT(OR(LOWER(TRIM(Z420))=LOWER(Flights!$F$16),AND(LEFT(LOWER(TRIM(Z420)),2)="mh",(LEN(BN420)-LEN(SUBSTITUTE(BN420,"a","")))&lt;=2))),NOT(ISNUMBER(MATCH(LEFT(BN420,255),{"0000a","000a","00a","0000aa","000aa","00.00.0000","00/00/0000","00-00-0000","0000-00-00","00.00.00","00/00/00","00-00-00","0.00.0000","0/00/0000","0-00-0000"},0))),OR(AND((LEN(BN420)-LEN(SUBSTITUTE(BN420,"a","")))&gt;=1,(LEN(BN420)-LEN(SUBSTITUTE(BN420,"0","")))&gt;=2,SUMPRODUCT(--ISNUMBER(SEARCH({"a0","a-0","a_0","a/0","a.0","a#0","0a","0-a","0_a","0/a"},BN420)))&gt;0),AND((LEN(BN420)-LEN(SUBSTITUTE(BN420,"a","")))=0,(LEN(BN420)-LEN(SUBSTITUTE(BN420,"0","")))&gt;=5)))),1,0),0)</f>
        <v>0</v>
      </c>
    </row>
    <row r="421" customFormat="false" ht="39.75" hidden="false" customHeight="true" outlineLevel="0" collapsed="false">
      <c r="A421" s="57" t="s">
        <v>1053</v>
      </c>
      <c r="B421" s="57" t="s">
        <v>261</v>
      </c>
      <c r="C421" s="57" t="str">
        <f aca="false">Flights!$F$16</f>
        <v>MH0139</v>
      </c>
      <c r="D421" s="58" t="n">
        <f aca="false">Flights!$D$16</f>
        <v>46307</v>
      </c>
      <c r="E421" s="57" t="str">
        <f aca="false">Flights!$G$16&amp;"-"&amp;Flights!$H$16</f>
        <v>KUL-ADL</v>
      </c>
      <c r="F421" s="57" t="str">
        <f aca="false">Flights!$K$16</f>
        <v>BC</v>
      </c>
      <c r="G421" s="57" t="s">
        <v>459</v>
      </c>
      <c r="H421" s="57" t="s">
        <v>460</v>
      </c>
      <c r="I421" s="57" t="s">
        <v>499</v>
      </c>
      <c r="J421" s="57" t="s">
        <v>551</v>
      </c>
      <c r="K421" s="67" t="s">
        <v>501</v>
      </c>
      <c r="L421" s="67" t="s">
        <v>1030</v>
      </c>
      <c r="M421" s="67" t="s">
        <v>451</v>
      </c>
      <c r="N421" s="67" t="s">
        <v>383</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60"/>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open",IF(AND(NOT(OR(LEN(AZ421)&lt;15,ISNUMBER(MATCH(AZ421,L_Placeholder,0)))),BK421=0,NOT(OR(LEN(AU421)&lt;2,ISNUMBER(MATCH(AU421,L_Placeholder,0)))),NOT(OR(LEN(AX421)&lt;2,ISNUMBER(MATCH(AX421,L_Placeholder,0)))),TRIM(AE421)&lt;&gt;TRIM(T421)),"N/A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missing",IF(OR(OR(LEN(AU421)&lt;2,ISNUMBER(MATCH(AU421,L_Placeholder,0))),BR421&lt;3),"INVALID – PIC missing or not a named person (a role such as QA / CSM is not a name)",IF(OR(LEN(AV421)&lt;2,ISNUMBER(MATCH(AV421,L_Placeholder,0))),"INVALID – result / assessment missing",IF(OR(OR(LEN(AW421)&lt;3,ISNUMBER(MATCH(AW421,L_Placeholder,0))),SUMPRODUCT(--ISNUMBER(SEARCH(" "&amp;L_EvidencePhrase&amp;" ",BD421)))&gt;0,BI421=1),"INVALID – evidence missing, placeholder or not yet on file",IF(ISNA(MATCH(TRIM(S421),L_EvidenceType,0)),"INVALID – choose the evidence type from the list (column S)",IF(BL421=0,"INVALID – evidence ID must be the record's ID only (e.g. SF-2210, IMG_2231, 1045521), or a link / path for links",IF(OR(OR(LEN(AX421)&lt;2,ISNUMBER(MATCH(AX421,L_Placeholder,0))),BS421&lt;3),"INVALID – verifier missing or not a named person (a role such as QA / CSM is not a name)",IF(OR(AX421=AU421,AND(LEN(AU421)&gt;=4,ISNUMBER(SEARCH(AU421,AX421))),AND(LEN(AX421)&gt;=4,ISNUMBER(SEARCH(AX421,AU421)))),"INVALID – verifier must be a different, named person (not the PIC or a role)",IF(BH421=1,"INVALID – result not yet available (awaiting / TBC)",IF(BV421=1,"INVALID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future",IF(AND(ISNUMBER(BY421),AG421&lt;BY421),IF(H421="Physical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IF(ISNA(MATCH(TRIM(S421),L_EvidenceType,0)),0,BZ421)</f>
        <v>0</v>
      </c>
      <c r="BM421" s="61" t="str">
        <f aca="false">SUBSTITUTE(SUBSTITUTE(SUBSTITUTE(SUBSTITUTE(SUBSTITUTE(SUBSTITUTE(SUBSTITUTE(SUBSTITUTE(SUBSTITUTE(LOWER(Z421&amp;""),"1","0"),"2","0"),"3","0"),"4","0"),"5","0"),"6","0"),"7","0"),"8","0"),"9","0")</f>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421,"jan",""),"feb",""),"mar",""),"apr",""),"may",""),"jun",""),"jul",""),"aug",""),"sep",""),"oct",""),"nov",""),"dec",""),"hrs",""),"hr",""),"lt",""),"utc",""),"am",""),"pm",""),"rev",""),"ver",""),"b","a"),"c","a"),"d","a"),"e","a"),"f","a"),"g","a"),"h","a"),"i","a"),"j","a"),"k","a"),"l","a"),"m","a"),"n","a"),"o","a"),"p","a"),"q","a"),"r","a"),"s","a"),"t","a"),"u","a"),"v","a"),"w","a"),"x","a"),"y","a"),"z","a")</f>
        <v/>
      </c>
      <c r="BO421" s="61" t="str">
        <f aca="false">SUBSTITUTE(SUBSTITUTE(SUBSTITUTE(SUBSTITUTE(SUBSTITUTE(SUBSTITUTE(SUBSTITUTE(SUBSTITUTE(SUBSTITUTE(LOWER(W421&amp;""),"1","0"),"2","0"),"3","0"),"4","0"),"5","0"),"6","0"),"7","0"),"8","0"),"9","0")</f>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c>
      <c r="BQ421" s="61" t="n">
        <f aca="false">IFERROR(IF(AND(ISERROR(SEARCH(" mh"," "&amp;LOWER(W421))),ISNA(MATCH(LEFT(TRIM(BP421),255),{"0000a","000a","00a","0000aa","000aa","00.00.0000","00/00/0000","00-00-0000","0000-00-00","00.00.00","00/00/00","00-00-00","0.00.0000","0/00/0000","0-00-0000"},0)),OR(SUMPRODUCT(--ISNUMBER(SEARCH({"a0","a-0","a_0","a/0","a.0","a#0","0a","0-a","0_a","0/a"},BP421)))&gt;0,ISNUMBER(SEARCH("000000",BP421)))),1,0),0)</f>
        <v>0</v>
      </c>
      <c r="BR4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421,"supervisor",""),"inspector",""),"controller",""),"executive",""),"catering",""),"manager",""),"officer",""),"caterer",""),"station",""),"captain",""),"verified",""),"verifier",""),"checked",""),"senior",""),"leader",""),"cabin",""),"staff",""),"crew",""),"team",""),"duty",""),"lead",""),"head",""),"chef",""),"pasb",""),"mcat",""),"magcs",""),"qaqc",""),"ccic",""),"cic",""),"csm",""),"ops",""),"pic",""),"self",""),"qa",""),"qc",""),"by",""),"sr",""))</f>
        <v>0</v>
      </c>
      <c r="BS4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421,"supervisor",""),"inspector",""),"controller",""),"executive",""),"catering",""),"manager",""),"officer",""),"caterer",""),"station",""),"captain",""),"verified",""),"verifier",""),"checked",""),"senior",""),"leader",""),"cabin",""),"staff",""),"crew",""),"team",""),"duty",""),"lead",""),"head",""),"chef",""),"pasb",""),"mcat",""),"magcs",""),"qaqc",""),"ccic",""),"cic",""),"csm",""),"ops",""),"pic",""),"self",""),"qa",""),"qc",""),"by",""),"sr",""))</f>
        <v>0</v>
      </c>
      <c r="BT421" s="61"/>
      <c r="BU421" s="61"/>
      <c r="BV421" s="61" t="n">
        <f aca="false">IFERROR(IF(OR(SUMPRODUCT((LEN(BC421)-LEN(SUBSTITUTE(BC421," "&amp;L_NotLoaded&amp;" "," ")))/(LEN(L_NotLoaded)+1))&gt;SUMPRODUCT((LEN(BC421)-LEN(SUBSTITUTE(BC421," "&amp;L_NotLoadedNeg&amp;" "," ")))/(LEN(L_NotLoadedNeg)+1)),SUMPRODUCT((LEN(BD421)-LEN(SUBSTITUTE(BD421," "&amp;L_NotLoaded&amp;" "," ")))/(LEN(L_NotLoaded)+1))&gt;SUMPRODUCT((LEN(BD421)-LEN(SUBSTITUTE(BD421," "&amp;L_NotLoadedNeg&amp;" "," ")))/(LEN(L_NotLoadedNeg)+1))),1,0),0)</f>
        <v>0</v>
      </c>
      <c r="BW421" s="61"/>
      <c r="BX421" s="61"/>
      <c r="BY421" s="62" t="n">
        <f aca="false">IF(ISNUMBER(Flights!$AZ$16),MAX(Q421-UpliftWindowH/24,Flights!$AZ$16),Q421-UpliftWindowH/24)</f>
        <v>46307.3506944444</v>
      </c>
      <c r="BZ421" s="61" t="n">
        <f aca="false">IFERROR(IF(IF(TRIM(S421)="Link / file path",AND(LEN(TRIM(Z421))&gt;=5,SUMPRODUCT(--ISNUMBER(SEARCH({"http","www.","\\",":\",".pdf",".jpg",".jpeg",".png",".heic",".xls",".doc",".msg",".eml",".ppt",".txt",".zip"},Z421)))&gt;0),AND(ISERROR(FIND(" ",TRIM(Z421))),NOT(OR(LOWER(TRIM(Z421))=LOWER(Flights!$F$16),AND(LEFT(LOWER(TRIM(Z421)),2)="mh",(LEN(BN421)-LEN(SUBSTITUTE(BN421,"a","")))&lt;=2))),NOT(ISNUMBER(MATCH(LEFT(BN421,255),{"0000a","000a","00a","0000aa","000aa","00.00.0000","00/00/0000","00-00-0000","0000-00-00","00.00.00","00/00/00","00-00-00","0.00.0000","0/00/0000","0-00-0000"},0))),OR(AND((LEN(BN421)-LEN(SUBSTITUTE(BN421,"a","")))&gt;=1,(LEN(BN421)-LEN(SUBSTITUTE(BN421,"0","")))&gt;=2,SUMPRODUCT(--ISNUMBER(SEARCH({"a0","a-0","a_0","a/0","a.0","a#0","0a","0-a","0_a","0/a"},BN421)))&gt;0),AND((LEN(BN421)-LEN(SUBSTITUTE(BN421,"a","")))=0,(LEN(BN421)-LEN(SUBSTITUTE(BN421,"0","")))&gt;=5)))),1,0),0)</f>
        <v>0</v>
      </c>
    </row>
    <row r="422" customFormat="false" ht="39.75" hidden="false" customHeight="true" outlineLevel="0" collapsed="false">
      <c r="A422" s="57" t="s">
        <v>1054</v>
      </c>
      <c r="B422" s="57" t="s">
        <v>261</v>
      </c>
      <c r="C422" s="57" t="str">
        <f aca="false">Flights!$F$16</f>
        <v>MH0139</v>
      </c>
      <c r="D422" s="58" t="n">
        <f aca="false">Flights!$D$16</f>
        <v>46307</v>
      </c>
      <c r="E422" s="57" t="str">
        <f aca="false">Flights!$G$16&amp;"-"&amp;Flights!$H$16</f>
        <v>KUL-ADL</v>
      </c>
      <c r="F422" s="57" t="str">
        <f aca="false">Flights!$K$16</f>
        <v>BC</v>
      </c>
      <c r="G422" s="57" t="s">
        <v>459</v>
      </c>
      <c r="H422" s="57" t="s">
        <v>460</v>
      </c>
      <c r="I422" s="57" t="s">
        <v>447</v>
      </c>
      <c r="J422" s="57" t="s">
        <v>553</v>
      </c>
      <c r="K422" s="67" t="s">
        <v>449</v>
      </c>
      <c r="L422" s="67" t="s">
        <v>1032</v>
      </c>
      <c r="M422" s="67" t="s">
        <v>451</v>
      </c>
      <c r="N422" s="67" t="s">
        <v>383</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60"/>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open",IF(AND(NOT(OR(LEN(AZ422)&lt;15,ISNUMBER(MATCH(AZ422,L_Placeholder,0)))),BK422=0,NOT(OR(LEN(AU422)&lt;2,ISNUMBER(MATCH(AU422,L_Placeholder,0)))),NOT(OR(LEN(AX422)&lt;2,ISNUMBER(MATCH(AX422,L_Placeholder,0)))),TRIM(AE422)&lt;&gt;TRIM(T422)),"N/A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missing",IF(OR(OR(LEN(AU422)&lt;2,ISNUMBER(MATCH(AU422,L_Placeholder,0))),BR422&lt;3),"INVALID – PIC missing or not a named person (a role such as QA / CSM is not a name)",IF(OR(LEN(AV422)&lt;2,ISNUMBER(MATCH(AV422,L_Placeholder,0))),"INVALID – result / assessment missing",IF(OR(OR(LEN(AW422)&lt;3,ISNUMBER(MATCH(AW422,L_Placeholder,0))),SUMPRODUCT(--ISNUMBER(SEARCH(" "&amp;L_EvidencePhrase&amp;" ",BD422)))&gt;0,BI422=1),"INVALID – evidence missing, placeholder or not yet on file",IF(ISNA(MATCH(TRIM(S422),L_EvidenceType,0)),"INVALID – choose the evidence type from the list (column S)",IF(BL422=0,"INVALID – evidence ID must be the record's ID only (e.g. SF-2210, IMG_2231, 1045521), or a link / path for links",IF(OR(OR(LEN(AX422)&lt;2,ISNUMBER(MATCH(AX422,L_Placeholder,0))),BS422&lt;3),"INVALID – verifier missing or not a named person (a role such as QA / CSM is not a name)",IF(OR(AX422=AU422,AND(LEN(AU422)&gt;=4,ISNUMBER(SEARCH(AU422,AX422))),AND(LEN(AX422)&gt;=4,ISNUMBER(SEARCH(AX422,AU422)))),"INVALID – verifier must be a different, named person (not the PIC or a role)",IF(BH422=1,"INVALID – result not yet available (awaiting / TBC)",IF(BV422=1,"INVALID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future",IF(AND(ISNUMBER(BY422),AG422&lt;BY422),IF(H422="Physical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IF(ISNA(MATCH(TRIM(S422),L_EvidenceType,0)),0,BZ422)</f>
        <v>0</v>
      </c>
      <c r="BM422" s="61" t="str">
        <f aca="false">SUBSTITUTE(SUBSTITUTE(SUBSTITUTE(SUBSTITUTE(SUBSTITUTE(SUBSTITUTE(SUBSTITUTE(SUBSTITUTE(SUBSTITUTE(LOWER(Z422&amp;""),"1","0"),"2","0"),"3","0"),"4","0"),"5","0"),"6","0"),"7","0"),"8","0"),"9","0")</f>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422,"jan",""),"feb",""),"mar",""),"apr",""),"may",""),"jun",""),"jul",""),"aug",""),"sep",""),"oct",""),"nov",""),"dec",""),"hrs",""),"hr",""),"lt",""),"utc",""),"am",""),"pm",""),"rev",""),"ver",""),"b","a"),"c","a"),"d","a"),"e","a"),"f","a"),"g","a"),"h","a"),"i","a"),"j","a"),"k","a"),"l","a"),"m","a"),"n","a"),"o","a"),"p","a"),"q","a"),"r","a"),"s","a"),"t","a"),"u","a"),"v","a"),"w","a"),"x","a"),"y","a"),"z","a")</f>
        <v/>
      </c>
      <c r="BO422" s="61" t="str">
        <f aca="false">SUBSTITUTE(SUBSTITUTE(SUBSTITUTE(SUBSTITUTE(SUBSTITUTE(SUBSTITUTE(SUBSTITUTE(SUBSTITUTE(SUBSTITUTE(LOWER(W422&amp;""),"1","0"),"2","0"),"3","0"),"4","0"),"5","0"),"6","0"),"7","0"),"8","0"),"9","0")</f>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c>
      <c r="BQ422" s="61" t="n">
        <f aca="false">IFERROR(IF(AND(ISERROR(SEARCH(" mh"," "&amp;LOWER(W422))),ISNA(MATCH(LEFT(TRIM(BP422),255),{"0000a","000a","00a","0000aa","000aa","00.00.0000","00/00/0000","00-00-0000","0000-00-00","00.00.00","00/00/00","00-00-00","0.00.0000","0/00/0000","0-00-0000"},0)),OR(SUMPRODUCT(--ISNUMBER(SEARCH({"a0","a-0","a_0","a/0","a.0","a#0","0a","0-a","0_a","0/a"},BP422)))&gt;0,ISNUMBER(SEARCH("000000",BP422)))),1,0),0)</f>
        <v>0</v>
      </c>
      <c r="BR4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422,"supervisor",""),"inspector",""),"controller",""),"executive",""),"catering",""),"manager",""),"officer",""),"caterer",""),"station",""),"captain",""),"verified",""),"verifier",""),"checked",""),"senior",""),"leader",""),"cabin",""),"staff",""),"crew",""),"team",""),"duty",""),"lead",""),"head",""),"chef",""),"pasb",""),"mcat",""),"magcs",""),"qaqc",""),"ccic",""),"cic",""),"csm",""),"ops",""),"pic",""),"self",""),"qa",""),"qc",""),"by",""),"sr",""))</f>
        <v>0</v>
      </c>
      <c r="BS4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422,"supervisor",""),"inspector",""),"controller",""),"executive",""),"catering",""),"manager",""),"officer",""),"caterer",""),"station",""),"captain",""),"verified",""),"verifier",""),"checked",""),"senior",""),"leader",""),"cabin",""),"staff",""),"crew",""),"team",""),"duty",""),"lead",""),"head",""),"chef",""),"pasb",""),"mcat",""),"magcs",""),"qaqc",""),"ccic",""),"cic",""),"csm",""),"ops",""),"pic",""),"self",""),"qa",""),"qc",""),"by",""),"sr",""))</f>
        <v>0</v>
      </c>
      <c r="BT422" s="61"/>
      <c r="BU422" s="61"/>
      <c r="BV422" s="61" t="n">
        <f aca="false">IFERROR(IF(OR(SUMPRODUCT((LEN(BC422)-LEN(SUBSTITUTE(BC422," "&amp;L_NotLoaded&amp;" "," ")))/(LEN(L_NotLoaded)+1))&gt;SUMPRODUCT((LEN(BC422)-LEN(SUBSTITUTE(BC422," "&amp;L_NotLoadedNeg&amp;" "," ")))/(LEN(L_NotLoadedNeg)+1)),SUMPRODUCT((LEN(BD422)-LEN(SUBSTITUTE(BD422," "&amp;L_NotLoaded&amp;" "," ")))/(LEN(L_NotLoaded)+1))&gt;SUMPRODUCT((LEN(BD422)-LEN(SUBSTITUTE(BD422," "&amp;L_NotLoadedNeg&amp;" "," ")))/(LEN(L_NotLoadedNeg)+1))),1,0),0)</f>
        <v>0</v>
      </c>
      <c r="BW422" s="61"/>
      <c r="BX422" s="61"/>
      <c r="BY422" s="62" t="n">
        <f aca="false">IF(ISNUMBER(Flights!$AZ$16),MAX(Q422-UpliftWindowH/24,Flights!$AZ$16),Q422-UpliftWindowH/24)</f>
        <v>46307.3506944444</v>
      </c>
      <c r="BZ422" s="61" t="n">
        <f aca="false">IFERROR(IF(IF(TRIM(S422)="Link / file path",AND(LEN(TRIM(Z422))&gt;=5,SUMPRODUCT(--ISNUMBER(SEARCH({"http","www.","\\",":\",".pdf",".jpg",".jpeg",".png",".heic",".xls",".doc",".msg",".eml",".ppt",".txt",".zip"},Z422)))&gt;0),AND(ISERROR(FIND(" ",TRIM(Z422))),NOT(OR(LOWER(TRIM(Z422))=LOWER(Flights!$F$16),AND(LEFT(LOWER(TRIM(Z422)),2)="mh",(LEN(BN422)-LEN(SUBSTITUTE(BN422,"a","")))&lt;=2))),NOT(ISNUMBER(MATCH(LEFT(BN422,255),{"0000a","000a","00a","0000aa","000aa","00.00.0000","00/00/0000","00-00-0000","0000-00-00","00.00.00","00/00/00","00-00-00","0.00.0000","0/00/0000","0-00-0000"},0))),OR(AND((LEN(BN422)-LEN(SUBSTITUTE(BN422,"a","")))&gt;=1,(LEN(BN422)-LEN(SUBSTITUTE(BN422,"0","")))&gt;=2,SUMPRODUCT(--ISNUMBER(SEARCH({"a0","a-0","a_0","a/0","a.0","a#0","0a","0-a","0_a","0/a"},BN422)))&gt;0),AND((LEN(BN422)-LEN(SUBSTITUTE(BN422,"a","")))=0,(LEN(BN422)-LEN(SUBSTITUTE(BN422,"0","")))&gt;=5)))),1,0),0)</f>
        <v>0</v>
      </c>
    </row>
    <row r="423" customFormat="false" ht="39.75" hidden="false" customHeight="true" outlineLevel="0" collapsed="false">
      <c r="A423" s="57" t="s">
        <v>1055</v>
      </c>
      <c r="B423" s="57" t="s">
        <v>261</v>
      </c>
      <c r="C423" s="57" t="str">
        <f aca="false">Flights!$F$16</f>
        <v>MH0139</v>
      </c>
      <c r="D423" s="58" t="n">
        <f aca="false">Flights!$D$16</f>
        <v>46307</v>
      </c>
      <c r="E423" s="57" t="str">
        <f aca="false">Flights!$G$16&amp;"-"&amp;Flights!$H$16</f>
        <v>KUL-ADL</v>
      </c>
      <c r="F423" s="57" t="str">
        <f aca="false">Flights!$K$16</f>
        <v>BC</v>
      </c>
      <c r="G423" s="57" t="s">
        <v>459</v>
      </c>
      <c r="H423" s="57" t="s">
        <v>460</v>
      </c>
      <c r="I423" s="57" t="s">
        <v>447</v>
      </c>
      <c r="J423" s="57" t="s">
        <v>653</v>
      </c>
      <c r="K423" s="67" t="s">
        <v>449</v>
      </c>
      <c r="L423" s="67" t="s">
        <v>1034</v>
      </c>
      <c r="M423" s="67" t="s">
        <v>451</v>
      </c>
      <c r="N423" s="67" t="s">
        <v>383</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60"/>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open",IF(AND(NOT(OR(LEN(AZ423)&lt;15,ISNUMBER(MATCH(AZ423,L_Placeholder,0)))),BK423=0,NOT(OR(LEN(AU423)&lt;2,ISNUMBER(MATCH(AU423,L_Placeholder,0)))),NOT(OR(LEN(AX423)&lt;2,ISNUMBER(MATCH(AX423,L_Placeholder,0)))),TRIM(AE423)&lt;&gt;TRIM(T423)),"N/A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missing",IF(OR(OR(LEN(AU423)&lt;2,ISNUMBER(MATCH(AU423,L_Placeholder,0))),BR423&lt;3),"INVALID – PIC missing or not a named person (a role such as QA / CSM is not a name)",IF(OR(LEN(AV423)&lt;2,ISNUMBER(MATCH(AV423,L_Placeholder,0))),"INVALID – result / assessment missing",IF(OR(OR(LEN(AW423)&lt;3,ISNUMBER(MATCH(AW423,L_Placeholder,0))),SUMPRODUCT(--ISNUMBER(SEARCH(" "&amp;L_EvidencePhrase&amp;" ",BD423)))&gt;0,BI423=1),"INVALID – evidence missing, placeholder or not yet on file",IF(ISNA(MATCH(TRIM(S423),L_EvidenceType,0)),"INVALID – choose the evidence type from the list (column S)",IF(BL423=0,"INVALID – evidence ID must be the record's ID only (e.g. SF-2210, IMG_2231, 1045521), or a link / path for links",IF(OR(OR(LEN(AX423)&lt;2,ISNUMBER(MATCH(AX423,L_Placeholder,0))),BS423&lt;3),"INVALID – verifier missing or not a named person (a role such as QA / CSM is not a name)",IF(OR(AX423=AU423,AND(LEN(AU423)&gt;=4,ISNUMBER(SEARCH(AU423,AX423))),AND(LEN(AX423)&gt;=4,ISNUMBER(SEARCH(AX423,AU423)))),"INVALID – verifier must be a different, named person (not the PIC or a role)",IF(BH423=1,"INVALID – result not yet available (awaiting / TBC)",IF(BV423=1,"INVALID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future",IF(AND(ISNUMBER(BY423),AG423&lt;BY423),IF(H423="Physical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IF(ISNA(MATCH(TRIM(S423),L_EvidenceType,0)),0,BZ423)</f>
        <v>0</v>
      </c>
      <c r="BM423" s="61" t="str">
        <f aca="false">SUBSTITUTE(SUBSTITUTE(SUBSTITUTE(SUBSTITUTE(SUBSTITUTE(SUBSTITUTE(SUBSTITUTE(SUBSTITUTE(SUBSTITUTE(LOWER(Z423&amp;""),"1","0"),"2","0"),"3","0"),"4","0"),"5","0"),"6","0"),"7","0"),"8","0"),"9","0")</f>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423,"jan",""),"feb",""),"mar",""),"apr",""),"may",""),"jun",""),"jul",""),"aug",""),"sep",""),"oct",""),"nov",""),"dec",""),"hrs",""),"hr",""),"lt",""),"utc",""),"am",""),"pm",""),"rev",""),"ver",""),"b","a"),"c","a"),"d","a"),"e","a"),"f","a"),"g","a"),"h","a"),"i","a"),"j","a"),"k","a"),"l","a"),"m","a"),"n","a"),"o","a"),"p","a"),"q","a"),"r","a"),"s","a"),"t","a"),"u","a"),"v","a"),"w","a"),"x","a"),"y","a"),"z","a")</f>
        <v/>
      </c>
      <c r="BO423" s="61" t="str">
        <f aca="false">SUBSTITUTE(SUBSTITUTE(SUBSTITUTE(SUBSTITUTE(SUBSTITUTE(SUBSTITUTE(SUBSTITUTE(SUBSTITUTE(SUBSTITUTE(LOWER(W423&amp;""),"1","0"),"2","0"),"3","0"),"4","0"),"5","0"),"6","0"),"7","0"),"8","0"),"9","0")</f>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c>
      <c r="BQ423" s="61" t="n">
        <f aca="false">IFERROR(IF(AND(ISERROR(SEARCH(" mh"," "&amp;LOWER(W423))),ISNA(MATCH(LEFT(TRIM(BP423),255),{"0000a","000a","00a","0000aa","000aa","00.00.0000","00/00/0000","00-00-0000","0000-00-00","00.00.00","00/00/00","00-00-00","0.00.0000","0/00/0000","0-00-0000"},0)),OR(SUMPRODUCT(--ISNUMBER(SEARCH({"a0","a-0","a_0","a/0","a.0","a#0","0a","0-a","0_a","0/a"},BP423)))&gt;0,ISNUMBER(SEARCH("000000",BP423)))),1,0),0)</f>
        <v>0</v>
      </c>
      <c r="BR4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423,"supervisor",""),"inspector",""),"controller",""),"executive",""),"catering",""),"manager",""),"officer",""),"caterer",""),"station",""),"captain",""),"verified",""),"verifier",""),"checked",""),"senior",""),"leader",""),"cabin",""),"staff",""),"crew",""),"team",""),"duty",""),"lead",""),"head",""),"chef",""),"pasb",""),"mcat",""),"magcs",""),"qaqc",""),"ccic",""),"cic",""),"csm",""),"ops",""),"pic",""),"self",""),"qa",""),"qc",""),"by",""),"sr",""))</f>
        <v>0</v>
      </c>
      <c r="BS4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423,"supervisor",""),"inspector",""),"controller",""),"executive",""),"catering",""),"manager",""),"officer",""),"caterer",""),"station",""),"captain",""),"verified",""),"verifier",""),"checked",""),"senior",""),"leader",""),"cabin",""),"staff",""),"crew",""),"team",""),"duty",""),"lead",""),"head",""),"chef",""),"pasb",""),"mcat",""),"magcs",""),"qaqc",""),"ccic",""),"cic",""),"csm",""),"ops",""),"pic",""),"self",""),"qa",""),"qc",""),"by",""),"sr",""))</f>
        <v>0</v>
      </c>
      <c r="BT423" s="61"/>
      <c r="BU423" s="61"/>
      <c r="BV423" s="61" t="n">
        <f aca="false">IFERROR(IF(OR(SUMPRODUCT((LEN(BC423)-LEN(SUBSTITUTE(BC423," "&amp;L_NotLoaded&amp;" "," ")))/(LEN(L_NotLoaded)+1))&gt;SUMPRODUCT((LEN(BC423)-LEN(SUBSTITUTE(BC423," "&amp;L_NotLoadedNeg&amp;" "," ")))/(LEN(L_NotLoadedNeg)+1)),SUMPRODUCT((LEN(BD423)-LEN(SUBSTITUTE(BD423," "&amp;L_NotLoaded&amp;" "," ")))/(LEN(L_NotLoaded)+1))&gt;SUMPRODUCT((LEN(BD423)-LEN(SUBSTITUTE(BD423," "&amp;L_NotLoadedNeg&amp;" "," ")))/(LEN(L_NotLoadedNeg)+1))),1,0),0)</f>
        <v>0</v>
      </c>
      <c r="BW423" s="61"/>
      <c r="BX423" s="61"/>
      <c r="BY423" s="62" t="n">
        <f aca="false">IF(ISNUMBER(Flights!$AZ$16),MAX(Q423-UpliftWindowH/24,Flights!$AZ$16),Q423-UpliftWindowH/24)</f>
        <v>46307.3506944444</v>
      </c>
      <c r="BZ423" s="61" t="n">
        <f aca="false">IFERROR(IF(IF(TRIM(S423)="Link / file path",AND(LEN(TRIM(Z423))&gt;=5,SUMPRODUCT(--ISNUMBER(SEARCH({"http","www.","\\",":\",".pdf",".jpg",".jpeg",".png",".heic",".xls",".doc",".msg",".eml",".ppt",".txt",".zip"},Z423)))&gt;0),AND(ISERROR(FIND(" ",TRIM(Z423))),NOT(OR(LOWER(TRIM(Z423))=LOWER(Flights!$F$16),AND(LEFT(LOWER(TRIM(Z423)),2)="mh",(LEN(BN423)-LEN(SUBSTITUTE(BN423,"a","")))&lt;=2))),NOT(ISNUMBER(MATCH(LEFT(BN423,255),{"0000a","000a","00a","0000aa","000aa","00.00.0000","00/00/0000","00-00-0000","0000-00-00","00.00.00","00/00/00","00-00-00","0.00.0000","0/00/0000","0-00-0000"},0))),OR(AND((LEN(BN423)-LEN(SUBSTITUTE(BN423,"a","")))&gt;=1,(LEN(BN423)-LEN(SUBSTITUTE(BN423,"0","")))&gt;=2,SUMPRODUCT(--ISNUMBER(SEARCH({"a0","a-0","a_0","a/0","a.0","a#0","0a","0-a","0_a","0/a"},BN423)))&gt;0),AND((LEN(BN423)-LEN(SUBSTITUTE(BN423,"a","")))=0,(LEN(BN423)-LEN(SUBSTITUTE(BN423,"0","")))&gt;=5)))),1,0),0)</f>
        <v>0</v>
      </c>
    </row>
    <row r="424" customFormat="false" ht="39.75" hidden="false" customHeight="true" outlineLevel="0" collapsed="false">
      <c r="A424" s="57" t="s">
        <v>1056</v>
      </c>
      <c r="B424" s="57" t="s">
        <v>261</v>
      </c>
      <c r="C424" s="57" t="str">
        <f aca="false">Flights!$F$16</f>
        <v>MH0139</v>
      </c>
      <c r="D424" s="58" t="n">
        <f aca="false">Flights!$D$16</f>
        <v>46307</v>
      </c>
      <c r="E424" s="57" t="str">
        <f aca="false">Flights!$G$16&amp;"-"&amp;Flights!$H$16</f>
        <v>KUL-ADL</v>
      </c>
      <c r="F424" s="57" t="str">
        <f aca="false">Flights!$K$16</f>
        <v>BC</v>
      </c>
      <c r="G424" s="57" t="s">
        <v>459</v>
      </c>
      <c r="H424" s="57" t="s">
        <v>460</v>
      </c>
      <c r="I424" s="57" t="s">
        <v>447</v>
      </c>
      <c r="J424" s="57" t="s">
        <v>655</v>
      </c>
      <c r="K424" s="67" t="s">
        <v>449</v>
      </c>
      <c r="L424" s="67" t="s">
        <v>1036</v>
      </c>
      <c r="M424" s="67" t="s">
        <v>451</v>
      </c>
      <c r="N424" s="67" t="s">
        <v>383</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60"/>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open",IF(AND(NOT(OR(LEN(AZ424)&lt;15,ISNUMBER(MATCH(AZ424,L_Placeholder,0)))),BK424=0,NOT(OR(LEN(AU424)&lt;2,ISNUMBER(MATCH(AU424,L_Placeholder,0)))),NOT(OR(LEN(AX424)&lt;2,ISNUMBER(MATCH(AX424,L_Placeholder,0)))),TRIM(AE424)&lt;&gt;TRIM(T424)),"N/A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missing",IF(OR(OR(LEN(AU424)&lt;2,ISNUMBER(MATCH(AU424,L_Placeholder,0))),BR424&lt;3),"INVALID – PIC missing or not a named person (a role such as QA / CSM is not a name)",IF(OR(LEN(AV424)&lt;2,ISNUMBER(MATCH(AV424,L_Placeholder,0))),"INVALID – result / assessment missing",IF(OR(OR(LEN(AW424)&lt;3,ISNUMBER(MATCH(AW424,L_Placeholder,0))),SUMPRODUCT(--ISNUMBER(SEARCH(" "&amp;L_EvidencePhrase&amp;" ",BD424)))&gt;0,BI424=1),"INVALID – evidence missing, placeholder or not yet on file",IF(ISNA(MATCH(TRIM(S424),L_EvidenceType,0)),"INVALID – choose the evidence type from the list (column S)",IF(BL424=0,"INVALID – evidence ID must be the record's ID only (e.g. SF-2210, IMG_2231, 1045521), or a link / path for links",IF(OR(OR(LEN(AX424)&lt;2,ISNUMBER(MATCH(AX424,L_Placeholder,0))),BS424&lt;3),"INVALID – verifier missing or not a named person (a role such as QA / CSM is not a name)",IF(OR(AX424=AU424,AND(LEN(AU424)&gt;=4,ISNUMBER(SEARCH(AU424,AX424))),AND(LEN(AX424)&gt;=4,ISNUMBER(SEARCH(AX424,AU424)))),"INVALID – verifier must be a different, named person (not the PIC or a role)",IF(BH424=1,"INVALID – result not yet available (awaiting / TBC)",IF(BV424=1,"INVALID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future",IF(AND(ISNUMBER(BY424),AG424&lt;BY424),IF(H424="Physical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IF(ISNA(MATCH(TRIM(S424),L_EvidenceType,0)),0,BZ424)</f>
        <v>0</v>
      </c>
      <c r="BM424" s="61" t="str">
        <f aca="false">SUBSTITUTE(SUBSTITUTE(SUBSTITUTE(SUBSTITUTE(SUBSTITUTE(SUBSTITUTE(SUBSTITUTE(SUBSTITUTE(SUBSTITUTE(LOWER(Z424&amp;""),"1","0"),"2","0"),"3","0"),"4","0"),"5","0"),"6","0"),"7","0"),"8","0"),"9","0")</f>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424,"jan",""),"feb",""),"mar",""),"apr",""),"may",""),"jun",""),"jul",""),"aug",""),"sep",""),"oct",""),"nov",""),"dec",""),"hrs",""),"hr",""),"lt",""),"utc",""),"am",""),"pm",""),"rev",""),"ver",""),"b","a"),"c","a"),"d","a"),"e","a"),"f","a"),"g","a"),"h","a"),"i","a"),"j","a"),"k","a"),"l","a"),"m","a"),"n","a"),"o","a"),"p","a"),"q","a"),"r","a"),"s","a"),"t","a"),"u","a"),"v","a"),"w","a"),"x","a"),"y","a"),"z","a")</f>
        <v/>
      </c>
      <c r="BO424" s="61" t="str">
        <f aca="false">SUBSTITUTE(SUBSTITUTE(SUBSTITUTE(SUBSTITUTE(SUBSTITUTE(SUBSTITUTE(SUBSTITUTE(SUBSTITUTE(SUBSTITUTE(LOWER(W424&amp;""),"1","0"),"2","0"),"3","0"),"4","0"),"5","0"),"6","0"),"7","0"),"8","0"),"9","0")</f>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c>
      <c r="BQ424" s="61" t="n">
        <f aca="false">IFERROR(IF(AND(ISERROR(SEARCH(" mh"," "&amp;LOWER(W424))),ISNA(MATCH(LEFT(TRIM(BP424),255),{"0000a","000a","00a","0000aa","000aa","00.00.0000","00/00/0000","00-00-0000","0000-00-00","00.00.00","00/00/00","00-00-00","0.00.0000","0/00/0000","0-00-0000"},0)),OR(SUMPRODUCT(--ISNUMBER(SEARCH({"a0","a-0","a_0","a/0","a.0","a#0","0a","0-a","0_a","0/a"},BP424)))&gt;0,ISNUMBER(SEARCH("000000",BP424)))),1,0),0)</f>
        <v>0</v>
      </c>
      <c r="BR4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424,"supervisor",""),"inspector",""),"controller",""),"executive",""),"catering",""),"manager",""),"officer",""),"caterer",""),"station",""),"captain",""),"verified",""),"verifier",""),"checked",""),"senior",""),"leader",""),"cabin",""),"staff",""),"crew",""),"team",""),"duty",""),"lead",""),"head",""),"chef",""),"pasb",""),"mcat",""),"magcs",""),"qaqc",""),"ccic",""),"cic",""),"csm",""),"ops",""),"pic",""),"self",""),"qa",""),"qc",""),"by",""),"sr",""))</f>
        <v>0</v>
      </c>
      <c r="BS4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424,"supervisor",""),"inspector",""),"controller",""),"executive",""),"catering",""),"manager",""),"officer",""),"caterer",""),"station",""),"captain",""),"verified",""),"verifier",""),"checked",""),"senior",""),"leader",""),"cabin",""),"staff",""),"crew",""),"team",""),"duty",""),"lead",""),"head",""),"chef",""),"pasb",""),"mcat",""),"magcs",""),"qaqc",""),"ccic",""),"cic",""),"csm",""),"ops",""),"pic",""),"self",""),"qa",""),"qc",""),"by",""),"sr",""))</f>
        <v>0</v>
      </c>
      <c r="BT424" s="61"/>
      <c r="BU424" s="61"/>
      <c r="BV424" s="61" t="n">
        <f aca="false">IFERROR(IF(OR(SUMPRODUCT((LEN(BC424)-LEN(SUBSTITUTE(BC424," "&amp;L_NotLoaded&amp;" "," ")))/(LEN(L_NotLoaded)+1))&gt;SUMPRODUCT((LEN(BC424)-LEN(SUBSTITUTE(BC424," "&amp;L_NotLoadedNeg&amp;" "," ")))/(LEN(L_NotLoadedNeg)+1)),SUMPRODUCT((LEN(BD424)-LEN(SUBSTITUTE(BD424," "&amp;L_NotLoaded&amp;" "," ")))/(LEN(L_NotLoaded)+1))&gt;SUMPRODUCT((LEN(BD424)-LEN(SUBSTITUTE(BD424," "&amp;L_NotLoadedNeg&amp;" "," ")))/(LEN(L_NotLoadedNeg)+1))),1,0),0)</f>
        <v>0</v>
      </c>
      <c r="BW424" s="61"/>
      <c r="BX424" s="61"/>
      <c r="BY424" s="62" t="n">
        <f aca="false">IF(ISNUMBER(Flights!$AZ$16),MAX(Q424-UpliftWindowH/24,Flights!$AZ$16),Q424-UpliftWindowH/24)</f>
        <v>46307.3506944444</v>
      </c>
      <c r="BZ424" s="61" t="n">
        <f aca="false">IFERROR(IF(IF(TRIM(S424)="Link / file path",AND(LEN(TRIM(Z424))&gt;=5,SUMPRODUCT(--ISNUMBER(SEARCH({"http","www.","\\",":\",".pdf",".jpg",".jpeg",".png",".heic",".xls",".doc",".msg",".eml",".ppt",".txt",".zip"},Z424)))&gt;0),AND(ISERROR(FIND(" ",TRIM(Z424))),NOT(OR(LOWER(TRIM(Z424))=LOWER(Flights!$F$16),AND(LEFT(LOWER(TRIM(Z424)),2)="mh",(LEN(BN424)-LEN(SUBSTITUTE(BN424,"a","")))&lt;=2))),NOT(ISNUMBER(MATCH(LEFT(BN424,255),{"0000a","000a","00a","0000aa","000aa","00.00.0000","00/00/0000","00-00-0000","0000-00-00","00.00.00","00/00/00","00-00-00","0.00.0000","0/00/0000","0-00-0000"},0))),OR(AND((LEN(BN424)-LEN(SUBSTITUTE(BN424,"a","")))&gt;=1,(LEN(BN424)-LEN(SUBSTITUTE(BN424,"0","")))&gt;=2,SUMPRODUCT(--ISNUMBER(SEARCH({"a0","a-0","a_0","a/0","a.0","a#0","0a","0-a","0_a","0/a"},BN424)))&gt;0),AND((LEN(BN424)-LEN(SUBSTITUTE(BN424,"a","")))=0,(LEN(BN424)-LEN(SUBSTITUTE(BN424,"0","")))&gt;=5)))),1,0),0)</f>
        <v>0</v>
      </c>
    </row>
    <row r="425" customFormat="false" ht="39.75" hidden="false" customHeight="true" outlineLevel="0" collapsed="false">
      <c r="A425" s="57" t="s">
        <v>1057</v>
      </c>
      <c r="B425" s="57" t="s">
        <v>261</v>
      </c>
      <c r="C425" s="57" t="str">
        <f aca="false">Flights!$F$16</f>
        <v>MH0139</v>
      </c>
      <c r="D425" s="58" t="n">
        <f aca="false">Flights!$D$16</f>
        <v>46307</v>
      </c>
      <c r="E425" s="57" t="str">
        <f aca="false">Flights!$G$16&amp;"-"&amp;Flights!$H$16</f>
        <v>KUL-ADL</v>
      </c>
      <c r="F425" s="57" t="str">
        <f aca="false">Flights!$K$16</f>
        <v>BC</v>
      </c>
      <c r="G425" s="57" t="s">
        <v>459</v>
      </c>
      <c r="H425" s="57" t="s">
        <v>460</v>
      </c>
      <c r="I425" s="57" t="s">
        <v>629</v>
      </c>
      <c r="J425" s="57" t="s">
        <v>657</v>
      </c>
      <c r="K425" s="67" t="s">
        <v>501</v>
      </c>
      <c r="L425" s="67" t="s">
        <v>1038</v>
      </c>
      <c r="M425" s="67" t="s">
        <v>187</v>
      </c>
      <c r="N425" s="67" t="s">
        <v>383</v>
      </c>
      <c r="O425" s="67" t="s">
        <v>632</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60"/>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open",IF(AND(NOT(OR(LEN(AZ425)&lt;15,ISNUMBER(MATCH(AZ425,L_Placeholder,0)))),BK425=0,NOT(OR(LEN(AU425)&lt;2,ISNUMBER(MATCH(AU425,L_Placeholder,0)))),NOT(OR(LEN(AX425)&lt;2,ISNUMBER(MATCH(AX425,L_Placeholder,0)))),TRIM(AE425)&lt;&gt;TRIM(T425)),"N/A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missing",IF(OR(OR(LEN(AU425)&lt;2,ISNUMBER(MATCH(AU425,L_Placeholder,0))),BR425&lt;3),"INVALID – PIC missing or not a named person (a role such as QA / CSM is not a name)",IF(OR(LEN(AV425)&lt;2,ISNUMBER(MATCH(AV425,L_Placeholder,0))),"INVALID – result / assessment missing",IF(OR(OR(LEN(AW425)&lt;3,ISNUMBER(MATCH(AW425,L_Placeholder,0))),SUMPRODUCT(--ISNUMBER(SEARCH(" "&amp;L_EvidencePhrase&amp;" ",BD425)))&gt;0,BI425=1),"INVALID – evidence missing, placeholder or not yet on file",IF(ISNA(MATCH(TRIM(S425),L_EvidenceType,0)),"INVALID – choose the evidence type from the list (column S)",IF(BL425=0,"INVALID – evidence ID must be the record's ID only (e.g. SF-2210, IMG_2231, 1045521), or a link / path for links",IF(OR(OR(LEN(AX425)&lt;2,ISNUMBER(MATCH(AX425,L_Placeholder,0))),BS425&lt;3),"INVALID – verifier missing or not a named person (a role such as QA / CSM is not a name)",IF(OR(AX425=AU425,AND(LEN(AU425)&gt;=4,ISNUMBER(SEARCH(AU425,AX425))),AND(LEN(AX425)&gt;=4,ISNUMBER(SEARCH(AX425,AU425)))),"INVALID – verifier must be a different, named person (not the PIC or a role)",IF(BH425=1,"INVALID – result not yet available (awaiting / TBC)",IF(BV425=1,"INVALID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future",IF(AND(ISNUMBER(BY425),AG425&lt;BY425),IF(H425="Physical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IF(ISNA(MATCH(TRIM(S425),L_EvidenceType,0)),0,BZ425)</f>
        <v>0</v>
      </c>
      <c r="BM425" s="61" t="str">
        <f aca="false">SUBSTITUTE(SUBSTITUTE(SUBSTITUTE(SUBSTITUTE(SUBSTITUTE(SUBSTITUTE(SUBSTITUTE(SUBSTITUTE(SUBSTITUTE(LOWER(Z425&amp;""),"1","0"),"2","0"),"3","0"),"4","0"),"5","0"),"6","0"),"7","0"),"8","0"),"9","0")</f>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425,"jan",""),"feb",""),"mar",""),"apr",""),"may",""),"jun",""),"jul",""),"aug",""),"sep",""),"oct",""),"nov",""),"dec",""),"hrs",""),"hr",""),"lt",""),"utc",""),"am",""),"pm",""),"rev",""),"ver",""),"b","a"),"c","a"),"d","a"),"e","a"),"f","a"),"g","a"),"h","a"),"i","a"),"j","a"),"k","a"),"l","a"),"m","a"),"n","a"),"o","a"),"p","a"),"q","a"),"r","a"),"s","a"),"t","a"),"u","a"),"v","a"),"w","a"),"x","a"),"y","a"),"z","a")</f>
        <v/>
      </c>
      <c r="BO425" s="61" t="str">
        <f aca="false">SUBSTITUTE(SUBSTITUTE(SUBSTITUTE(SUBSTITUTE(SUBSTITUTE(SUBSTITUTE(SUBSTITUTE(SUBSTITUTE(SUBSTITUTE(LOWER(W425&amp;""),"1","0"),"2","0"),"3","0"),"4","0"),"5","0"),"6","0"),"7","0"),"8","0"),"9","0")</f>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c>
      <c r="BQ425" s="61" t="n">
        <f aca="false">IFERROR(IF(AND(ISERROR(SEARCH(" mh"," "&amp;LOWER(W425))),ISNA(MATCH(LEFT(TRIM(BP425),255),{"0000a","000a","00a","0000aa","000aa","00.00.0000","00/00/0000","00-00-0000","0000-00-00","00.00.00","00/00/00","00-00-00","0.00.0000","0/00/0000","0-00-0000"},0)),OR(SUMPRODUCT(--ISNUMBER(SEARCH({"a0","a-0","a_0","a/0","a.0","a#0","0a","0-a","0_a","0/a"},BP425)))&gt;0,ISNUMBER(SEARCH("000000",BP425)))),1,0),0)</f>
        <v>0</v>
      </c>
      <c r="BR4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425,"supervisor",""),"inspector",""),"controller",""),"executive",""),"catering",""),"manager",""),"officer",""),"caterer",""),"station",""),"captain",""),"verified",""),"verifier",""),"checked",""),"senior",""),"leader",""),"cabin",""),"staff",""),"crew",""),"team",""),"duty",""),"lead",""),"head",""),"chef",""),"pasb",""),"mcat",""),"magcs",""),"qaqc",""),"ccic",""),"cic",""),"csm",""),"ops",""),"pic",""),"self",""),"qa",""),"qc",""),"by",""),"sr",""))</f>
        <v>0</v>
      </c>
      <c r="BS4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425,"supervisor",""),"inspector",""),"controller",""),"executive",""),"catering",""),"manager",""),"officer",""),"caterer",""),"station",""),"captain",""),"verified",""),"verifier",""),"checked",""),"senior",""),"leader",""),"cabin",""),"staff",""),"crew",""),"team",""),"duty",""),"lead",""),"head",""),"chef",""),"pasb",""),"mcat",""),"magcs",""),"qaqc",""),"ccic",""),"cic",""),"csm",""),"ops",""),"pic",""),"self",""),"qa",""),"qc",""),"by",""),"sr",""))</f>
        <v>0</v>
      </c>
      <c r="BT425" s="61"/>
      <c r="BU425" s="61"/>
      <c r="BV425" s="61" t="n">
        <f aca="false">IFERROR(IF(OR(SUMPRODUCT((LEN(BC425)-LEN(SUBSTITUTE(BC425," "&amp;L_NotLoaded&amp;" "," ")))/(LEN(L_NotLoaded)+1))&gt;SUMPRODUCT((LEN(BC425)-LEN(SUBSTITUTE(BC425," "&amp;L_NotLoadedNeg&amp;" "," ")))/(LEN(L_NotLoadedNeg)+1)),SUMPRODUCT((LEN(BD425)-LEN(SUBSTITUTE(BD425," "&amp;L_NotLoaded&amp;" "," ")))/(LEN(L_NotLoaded)+1))&gt;SUMPRODUCT((LEN(BD425)-LEN(SUBSTITUTE(BD425," "&amp;L_NotLoadedNeg&amp;" "," ")))/(LEN(L_NotLoadedNeg)+1))),1,0),0)</f>
        <v>0</v>
      </c>
      <c r="BW425" s="61"/>
      <c r="BX425" s="61"/>
      <c r="BY425" s="62" t="n">
        <f aca="false">IF(ISNUMBER(Flights!$AZ$16),MAX(Q425-UpliftWindowH/24,Flights!$AZ$16),Q425-UpliftWindowH/24)</f>
        <v>46307.3506944444</v>
      </c>
      <c r="BZ425" s="61" t="n">
        <f aca="false">IFERROR(IF(IF(TRIM(S425)="Link / file path",AND(LEN(TRIM(Z425))&gt;=5,SUMPRODUCT(--ISNUMBER(SEARCH({"http","www.","\\",":\",".pdf",".jpg",".jpeg",".png",".heic",".xls",".doc",".msg",".eml",".ppt",".txt",".zip"},Z425)))&gt;0),AND(ISERROR(FIND(" ",TRIM(Z425))),NOT(OR(LOWER(TRIM(Z425))=LOWER(Flights!$F$16),AND(LEFT(LOWER(TRIM(Z425)),2)="mh",(LEN(BN425)-LEN(SUBSTITUTE(BN425,"a","")))&lt;=2))),NOT(ISNUMBER(MATCH(LEFT(BN425,255),{"0000a","000a","00a","0000aa","000aa","00.00.0000","00/00/0000","00-00-0000","0000-00-00","00.00.00","00/00/00","00-00-00","0.00.0000","0/00/0000","0-00-0000"},0))),OR(AND((LEN(BN425)-LEN(SUBSTITUTE(BN425,"a","")))&gt;=1,(LEN(BN425)-LEN(SUBSTITUTE(BN425,"0","")))&gt;=2,SUMPRODUCT(--ISNUMBER(SEARCH({"a0","a-0","a_0","a/0","a.0","a#0","0a","0-a","0_a","0/a"},BN425)))&gt;0),AND((LEN(BN425)-LEN(SUBSTITUTE(BN425,"a","")))=0,(LEN(BN425)-LEN(SUBSTITUTE(BN425,"0","")))&gt;=5)))),1,0),0)</f>
        <v>0</v>
      </c>
    </row>
    <row r="426" customFormat="false" ht="39.75" hidden="false" customHeight="true" outlineLevel="0" collapsed="false">
      <c r="A426" s="57" t="s">
        <v>1058</v>
      </c>
      <c r="B426" s="57" t="s">
        <v>261</v>
      </c>
      <c r="C426" s="57" t="str">
        <f aca="false">Flights!$F$16</f>
        <v>MH0139</v>
      </c>
      <c r="D426" s="58" t="n">
        <f aca="false">Flights!$D$16</f>
        <v>46307</v>
      </c>
      <c r="E426" s="57" t="str">
        <f aca="false">Flights!$G$16&amp;"-"&amp;Flights!$H$16</f>
        <v>KUL-ADL</v>
      </c>
      <c r="F426" s="57" t="str">
        <f aca="false">Flights!$K$16</f>
        <v>BC</v>
      </c>
      <c r="G426" s="57" t="s">
        <v>459</v>
      </c>
      <c r="H426" s="57" t="s">
        <v>460</v>
      </c>
      <c r="I426" s="57" t="s">
        <v>634</v>
      </c>
      <c r="J426" s="57" t="s">
        <v>659</v>
      </c>
      <c r="K426" s="67" t="s">
        <v>1040</v>
      </c>
      <c r="L426" s="67" t="s">
        <v>1041</v>
      </c>
      <c r="M426" s="67" t="s">
        <v>451</v>
      </c>
      <c r="N426" s="67" t="s">
        <v>383</v>
      </c>
      <c r="O426" s="67" t="s">
        <v>1059</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60"/>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open",IF(AND(NOT(OR(LEN(AZ426)&lt;15,ISNUMBER(MATCH(AZ426,L_Placeholder,0)))),BK426=0,NOT(OR(LEN(AU426)&lt;2,ISNUMBER(MATCH(AU426,L_Placeholder,0)))),NOT(OR(LEN(AX426)&lt;2,ISNUMBER(MATCH(AX426,L_Placeholder,0)))),TRIM(AE426)&lt;&gt;TRIM(T426)),"N/A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missing",IF(OR(OR(LEN(AU426)&lt;2,ISNUMBER(MATCH(AU426,L_Placeholder,0))),BR426&lt;3),"INVALID – PIC missing or not a named person (a role such as QA / CSM is not a name)",IF(OR(LEN(AV426)&lt;2,ISNUMBER(MATCH(AV426,L_Placeholder,0))),"INVALID – result / assessment missing",IF(OR(OR(LEN(AW426)&lt;3,ISNUMBER(MATCH(AW426,L_Placeholder,0))),SUMPRODUCT(--ISNUMBER(SEARCH(" "&amp;L_EvidencePhrase&amp;" ",BD426)))&gt;0,BI426=1),"INVALID – evidence missing, placeholder or not yet on file",IF(ISNA(MATCH(TRIM(S426),L_EvidenceType,0)),"INVALID – choose the evidence type from the list (column S)",IF(BL426=0,"INVALID – evidence ID must be the record's ID only (e.g. SF-2210, IMG_2231, 1045521), or a link / path for links",IF(OR(OR(LEN(AX426)&lt;2,ISNUMBER(MATCH(AX426,L_Placeholder,0))),BS426&lt;3),"INVALID – verifier missing or not a named person (a role such as QA / CSM is not a name)",IF(OR(AX426=AU426,AND(LEN(AU426)&gt;=4,ISNUMBER(SEARCH(AU426,AX426))),AND(LEN(AX426)&gt;=4,ISNUMBER(SEARCH(AX426,AU426)))),"INVALID – verifier must be a different, named person (not the PIC or a role)",IF(BH426=1,"INVALID – result not yet available (awaiting / TBC)",IF(BV426=1,"INVALID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future",IF(AND(ISNUMBER(BY426),AG426&lt;BY426),IF(H426="Physical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IF(ISNA(MATCH(TRIM(S426),L_EvidenceType,0)),0,BZ426)</f>
        <v>0</v>
      </c>
      <c r="BM426" s="61" t="str">
        <f aca="false">SUBSTITUTE(SUBSTITUTE(SUBSTITUTE(SUBSTITUTE(SUBSTITUTE(SUBSTITUTE(SUBSTITUTE(SUBSTITUTE(SUBSTITUTE(LOWER(Z426&amp;""),"1","0"),"2","0"),"3","0"),"4","0"),"5","0"),"6","0"),"7","0"),"8","0"),"9","0")</f>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426,"jan",""),"feb",""),"mar",""),"apr",""),"may",""),"jun",""),"jul",""),"aug",""),"sep",""),"oct",""),"nov",""),"dec",""),"hrs",""),"hr",""),"lt",""),"utc",""),"am",""),"pm",""),"rev",""),"ver",""),"b","a"),"c","a"),"d","a"),"e","a"),"f","a"),"g","a"),"h","a"),"i","a"),"j","a"),"k","a"),"l","a"),"m","a"),"n","a"),"o","a"),"p","a"),"q","a"),"r","a"),"s","a"),"t","a"),"u","a"),"v","a"),"w","a"),"x","a"),"y","a"),"z","a")</f>
        <v/>
      </c>
      <c r="BO426" s="61" t="str">
        <f aca="false">SUBSTITUTE(SUBSTITUTE(SUBSTITUTE(SUBSTITUTE(SUBSTITUTE(SUBSTITUTE(SUBSTITUTE(SUBSTITUTE(SUBSTITUTE(LOWER(W426&amp;""),"1","0"),"2","0"),"3","0"),"4","0"),"5","0"),"6","0"),"7","0"),"8","0"),"9","0")</f>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c>
      <c r="BQ426" s="61" t="n">
        <f aca="false">IFERROR(IF(AND(ISERROR(SEARCH(" mh"," "&amp;LOWER(W426))),ISNA(MATCH(LEFT(TRIM(BP426),255),{"0000a","000a","00a","0000aa","000aa","00.00.0000","00/00/0000","00-00-0000","0000-00-00","00.00.00","00/00/00","00-00-00","0.00.0000","0/00/0000","0-00-0000"},0)),OR(SUMPRODUCT(--ISNUMBER(SEARCH({"a0","a-0","a_0","a/0","a.0","a#0","0a","0-a","0_a","0/a"},BP426)))&gt;0,ISNUMBER(SEARCH("000000",BP426)))),1,0),0)</f>
        <v>0</v>
      </c>
      <c r="BR4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426,"supervisor",""),"inspector",""),"controller",""),"executive",""),"catering",""),"manager",""),"officer",""),"caterer",""),"station",""),"captain",""),"verified",""),"verifier",""),"checked",""),"senior",""),"leader",""),"cabin",""),"staff",""),"crew",""),"team",""),"duty",""),"lead",""),"head",""),"chef",""),"pasb",""),"mcat",""),"magcs",""),"qaqc",""),"ccic",""),"cic",""),"csm",""),"ops",""),"pic",""),"self",""),"qa",""),"qc",""),"by",""),"sr",""))</f>
        <v>0</v>
      </c>
      <c r="BS4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426,"supervisor",""),"inspector",""),"controller",""),"executive",""),"catering",""),"manager",""),"officer",""),"caterer",""),"station",""),"captain",""),"verified",""),"verifier",""),"checked",""),"senior",""),"leader",""),"cabin",""),"staff",""),"crew",""),"team",""),"duty",""),"lead",""),"head",""),"chef",""),"pasb",""),"mcat",""),"magcs",""),"qaqc",""),"ccic",""),"cic",""),"csm",""),"ops",""),"pic",""),"self",""),"qa",""),"qc",""),"by",""),"sr",""))</f>
        <v>0</v>
      </c>
      <c r="BT426" s="61"/>
      <c r="BU426" s="61"/>
      <c r="BV426" s="61" t="n">
        <f aca="false">IFERROR(IF(OR(SUMPRODUCT((LEN(BC426)-LEN(SUBSTITUTE(BC426," "&amp;L_NotLoaded&amp;" "," ")))/(LEN(L_NotLoaded)+1))&gt;SUMPRODUCT((LEN(BC426)-LEN(SUBSTITUTE(BC426," "&amp;L_NotLoadedNeg&amp;" "," ")))/(LEN(L_NotLoadedNeg)+1)),SUMPRODUCT((LEN(BD426)-LEN(SUBSTITUTE(BD426," "&amp;L_NotLoaded&amp;" "," ")))/(LEN(L_NotLoaded)+1))&gt;SUMPRODUCT((LEN(BD426)-LEN(SUBSTITUTE(BD426," "&amp;L_NotLoadedNeg&amp;" "," ")))/(LEN(L_NotLoadedNeg)+1))),1,0),0)</f>
        <v>0</v>
      </c>
      <c r="BW426" s="61"/>
      <c r="BX426" s="61"/>
      <c r="BY426" s="62" t="n">
        <f aca="false">IF(ISNUMBER(Flights!$AZ$16),MAX(Q426-UpliftWindowH/24,Flights!$AZ$16),Q426-UpliftWindowH/24)</f>
        <v>46307.3506944444</v>
      </c>
      <c r="BZ426" s="61" t="n">
        <f aca="false">IFERROR(IF(IF(TRIM(S426)="Link / file path",AND(LEN(TRIM(Z426))&gt;=5,SUMPRODUCT(--ISNUMBER(SEARCH({"http","www.","\\",":\",".pdf",".jpg",".jpeg",".png",".heic",".xls",".doc",".msg",".eml",".ppt",".txt",".zip"},Z426)))&gt;0),AND(ISERROR(FIND(" ",TRIM(Z426))),NOT(OR(LOWER(TRIM(Z426))=LOWER(Flights!$F$16),AND(LEFT(LOWER(TRIM(Z426)),2)="mh",(LEN(BN426)-LEN(SUBSTITUTE(BN426,"a","")))&lt;=2))),NOT(ISNUMBER(MATCH(LEFT(BN426,255),{"0000a","000a","00a","0000aa","000aa","00.00.0000","00/00/0000","00-00-0000","0000-00-00","00.00.00","00/00/00","00-00-00","0.00.0000","0/00/0000","0-00-0000"},0))),OR(AND((LEN(BN426)-LEN(SUBSTITUTE(BN426,"a","")))&gt;=1,(LEN(BN426)-LEN(SUBSTITUTE(BN426,"0","")))&gt;=2,SUMPRODUCT(--ISNUMBER(SEARCH({"a0","a-0","a_0","a/0","a.0","a#0","0a","0-a","0_a","0/a"},BN426)))&gt;0),AND((LEN(BN426)-LEN(SUBSTITUTE(BN426,"a","")))=0,(LEN(BN426)-LEN(SUBSTITUTE(BN426,"0","")))&gt;=5)))),1,0),0)</f>
        <v>0</v>
      </c>
    </row>
    <row r="427" customFormat="false" ht="39.75" hidden="false" customHeight="true" outlineLevel="0" collapsed="false">
      <c r="A427" s="57" t="s">
        <v>1060</v>
      </c>
      <c r="B427" s="57" t="s">
        <v>272</v>
      </c>
      <c r="C427" s="57" t="str">
        <f aca="false">Flights!$F$17</f>
        <v>MH0138</v>
      </c>
      <c r="D427" s="58" t="n">
        <f aca="false">Flights!$D$17</f>
        <v>46309</v>
      </c>
      <c r="E427" s="57" t="str">
        <f aca="false">Flights!$G$17&amp;"-"&amp;Flights!$H$17</f>
        <v>ADL-KUL</v>
      </c>
      <c r="F427" s="57" t="str">
        <f aca="false">Flights!$K$17</f>
        <v>EY</v>
      </c>
      <c r="G427" s="57" t="s">
        <v>81</v>
      </c>
      <c r="H427" s="57" t="s">
        <v>378</v>
      </c>
      <c r="I427" s="57" t="s">
        <v>379</v>
      </c>
      <c r="J427" s="57" t="s">
        <v>380</v>
      </c>
      <c r="K427" s="67" t="s">
        <v>381</v>
      </c>
      <c r="L427" s="67" t="s">
        <v>382</v>
      </c>
      <c r="M427" s="67"/>
      <c r="N427" s="67" t="s">
        <v>383</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60"/>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open",IF(AND(NOT(OR(LEN(AZ427)&lt;15,ISNUMBER(MATCH(AZ427,L_Placeholder,0)))),BK427=0,NOT(OR(LEN(AU427)&lt;2,ISNUMBER(MATCH(AU427,L_Placeholder,0)))),NOT(OR(LEN(AX427)&lt;2,ISNUMBER(MATCH(AX427,L_Placeholder,0)))),TRIM(AE427)&lt;&gt;TRIM(T427)),"N/A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missing",IF(OR(OR(LEN(AU427)&lt;2,ISNUMBER(MATCH(AU427,L_Placeholder,0))),BR427&lt;3),"INVALID – PIC missing or not a named person (a role such as QA / CSM is not a name)",IF(OR(LEN(AV427)&lt;2,ISNUMBER(MATCH(AV427,L_Placeholder,0))),"INVALID – result / assessment missing",IF(OR(OR(LEN(AW427)&lt;3,ISNUMBER(MATCH(AW427,L_Placeholder,0))),SUMPRODUCT(--ISNUMBER(SEARCH(" "&amp;L_EvidencePhrase&amp;" ",BD427)))&gt;0,BI427=1),"INVALID – evidence missing, placeholder or not yet on file",IF(ISNA(MATCH(TRIM(S427),L_EvidenceType,0)),"INVALID – choose the evidence type from the list (column S)",IF(BL427=0,"INVALID – evidence ID must be the record's ID only (e.g. SF-2210, IMG_2231, 1045521), or a link / path for links",IF(OR(OR(LEN(AX427)&lt;2,ISNUMBER(MATCH(AX427,L_Placeholder,0))),BS427&lt;3),"INVALID – verifier missing or not a named person (a role such as QA / CSM is not a name)",IF(OR(AX427=AU427,AND(LEN(AU427)&gt;=4,ISNUMBER(SEARCH(AU427,AX427))),AND(LEN(AX427)&gt;=4,ISNUMBER(SEARCH(AX427,AU427)))),"INVALID – verifier must be a different, named person (not the PIC or a role)",IF(BH427=1,"INVALID – result not yet available (awaiting / TBC)",IF(BV427=1,"INVALID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future",IF(AND(ISNUMBER(BY427),AG427&lt;BY427),IF(H427="Physical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t="n">
        <f aca="false">IF(ISNA(MATCH(TRIM(S427),L_EvidenceType,0)),0,BZ427)</f>
        <v>0</v>
      </c>
      <c r="BM427" s="61" t="str">
        <f aca="false">SUBSTITUTE(SUBSTITUTE(SUBSTITUTE(SUBSTITUTE(SUBSTITUTE(SUBSTITUTE(SUBSTITUTE(SUBSTITUTE(SUBSTITUTE(LOWER(Z427&amp;""),"1","0"),"2","0"),"3","0"),"4","0"),"5","0"),"6","0"),"7","0"),"8","0"),"9","0")</f>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427,"jan",""),"feb",""),"mar",""),"apr",""),"may",""),"jun",""),"jul",""),"aug",""),"sep",""),"oct",""),"nov",""),"dec",""),"hrs",""),"hr",""),"lt",""),"utc",""),"am",""),"pm",""),"rev",""),"ver",""),"b","a"),"c","a"),"d","a"),"e","a"),"f","a"),"g","a"),"h","a"),"i","a"),"j","a"),"k","a"),"l","a"),"m","a"),"n","a"),"o","a"),"p","a"),"q","a"),"r","a"),"s","a"),"t","a"),"u","a"),"v","a"),"w","a"),"x","a"),"y","a"),"z","a")</f>
        <v/>
      </c>
      <c r="BO427" s="61" t="str">
        <f aca="false">SUBSTITUTE(SUBSTITUTE(SUBSTITUTE(SUBSTITUTE(SUBSTITUTE(SUBSTITUTE(SUBSTITUTE(SUBSTITUTE(SUBSTITUTE(LOWER(W427&amp;""),"1","0"),"2","0"),"3","0"),"4","0"),"5","0"),"6","0"),"7","0"),"8","0"),"9","0")</f>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c>
      <c r="BQ427" s="61" t="n">
        <f aca="false">IFERROR(IF(AND(ISERROR(SEARCH(" mh"," "&amp;LOWER(W427))),ISNA(MATCH(LEFT(TRIM(BP427),255),{"0000a","000a","00a","0000aa","000aa","00.00.0000","00/00/0000","00-00-0000","0000-00-00","00.00.00","00/00/00","00-00-00","0.00.0000","0/00/0000","0-00-0000"},0)),OR(SUMPRODUCT(--ISNUMBER(SEARCH({"a0","a-0","a_0","a/0","a.0","a#0","0a","0-a","0_a","0/a"},BP427)))&gt;0,ISNUMBER(SEARCH("000000",BP427)))),1,0),0)</f>
        <v>0</v>
      </c>
      <c r="BR4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427,"supervisor",""),"inspector",""),"controller",""),"executive",""),"catering",""),"manager",""),"officer",""),"caterer",""),"station",""),"captain",""),"verified",""),"verifier",""),"checked",""),"senior",""),"leader",""),"cabin",""),"staff",""),"crew",""),"team",""),"duty",""),"lead",""),"head",""),"chef",""),"pasb",""),"mcat",""),"magcs",""),"qaqc",""),"ccic",""),"cic",""),"csm",""),"ops",""),"pic",""),"self",""),"qa",""),"qc",""),"by",""),"sr",""))</f>
        <v>0</v>
      </c>
      <c r="BS4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427,"supervisor",""),"inspector",""),"controller",""),"executive",""),"catering",""),"manager",""),"officer",""),"caterer",""),"station",""),"captain",""),"verified",""),"verifier",""),"checked",""),"senior",""),"leader",""),"cabin",""),"staff",""),"crew",""),"team",""),"duty",""),"lead",""),"head",""),"chef",""),"pasb",""),"mcat",""),"magcs",""),"qaqc",""),"ccic",""),"cic",""),"csm",""),"ops",""),"pic",""),"self",""),"qa",""),"qc",""),"by",""),"sr",""))</f>
        <v>0</v>
      </c>
      <c r="BT427" s="61"/>
      <c r="BU427" s="61"/>
      <c r="BV427" s="61" t="n">
        <f aca="false">0</f>
        <v>0</v>
      </c>
      <c r="BW427" s="61"/>
      <c r="BX427" s="61"/>
      <c r="BY427" s="62" t="n">
        <f aca="false">Q427-T7EarlyD*24/24</f>
        <v>46288.0104166667</v>
      </c>
      <c r="BZ427" s="61" t="n">
        <f aca="false">IFERROR(IF(IF(TRIM(S427)="Link / file path",AND(LEN(TRIM(Z427))&gt;=5,SUMPRODUCT(--ISNUMBER(SEARCH({"http","www.","\\",":\",".pdf",".jpg",".jpeg",".png",".heic",".xls",".doc",".msg",".eml",".ppt",".txt",".zip"},Z427)))&gt;0),AND(ISERROR(FIND(" ",TRIM(Z427))),NOT(OR(LOWER(TRIM(Z427))=LOWER(Flights!$F$17),AND(LEFT(LOWER(TRIM(Z427)),2)="mh",(LEN(BN427)-LEN(SUBSTITUTE(BN427,"a","")))&lt;=2))),NOT(ISNUMBER(MATCH(LEFT(BN427,255),{"0000a","000a","00a","0000aa","000aa","00.00.0000","00/00/0000","00-00-0000","0000-00-00","00.00.00","00/00/00","00-00-00","0.00.0000","0/00/0000","0-00-0000"},0))),OR(AND((LEN(BN427)-LEN(SUBSTITUTE(BN427,"a","")))&gt;=1,(LEN(BN427)-LEN(SUBSTITUTE(BN427,"0","")))&gt;=2,SUMPRODUCT(--ISNUMBER(SEARCH({"a0","a-0","a_0","a/0","a.0","a#0","0a","0-a","0_a","0/a"},BN427)))&gt;0),AND((LEN(BN427)-LEN(SUBSTITUTE(BN427,"a","")))=0,(LEN(BN427)-LEN(SUBSTITUTE(BN427,"0","")))&gt;=5)))),1,0),0)</f>
        <v>0</v>
      </c>
    </row>
    <row r="428" customFormat="false" ht="39.75" hidden="false" customHeight="true" outlineLevel="0" collapsed="false">
      <c r="A428" s="57" t="s">
        <v>1061</v>
      </c>
      <c r="B428" s="57" t="s">
        <v>272</v>
      </c>
      <c r="C428" s="57" t="str">
        <f aca="false">Flights!$F$17</f>
        <v>MH0138</v>
      </c>
      <c r="D428" s="58" t="n">
        <f aca="false">Flights!$D$17</f>
        <v>46309</v>
      </c>
      <c r="E428" s="57" t="str">
        <f aca="false">Flights!$G$17&amp;"-"&amp;Flights!$H$17</f>
        <v>ADL-KUL</v>
      </c>
      <c r="F428" s="57" t="str">
        <f aca="false">Flights!$K$17</f>
        <v>EY</v>
      </c>
      <c r="G428" s="57" t="s">
        <v>81</v>
      </c>
      <c r="H428" s="57" t="s">
        <v>378</v>
      </c>
      <c r="I428" s="57" t="s">
        <v>385</v>
      </c>
      <c r="J428" s="57" t="s">
        <v>386</v>
      </c>
      <c r="K428" s="67" t="s">
        <v>387</v>
      </c>
      <c r="L428" s="67" t="s">
        <v>382</v>
      </c>
      <c r="M428" s="67"/>
      <c r="N428" s="67" t="s">
        <v>383</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60"/>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open",IF(AND(NOT(OR(LEN(AZ428)&lt;15,ISNUMBER(MATCH(AZ428,L_Placeholder,0)))),BK428=0,NOT(OR(LEN(AU428)&lt;2,ISNUMBER(MATCH(AU428,L_Placeholder,0)))),NOT(OR(LEN(AX428)&lt;2,ISNUMBER(MATCH(AX428,L_Placeholder,0)))),TRIM(AE428)&lt;&gt;TRIM(T428)),"N/A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missing",IF(OR(OR(LEN(AU428)&lt;2,ISNUMBER(MATCH(AU428,L_Placeholder,0))),BR428&lt;3),"INVALID – PIC missing or not a named person (a role such as QA / CSM is not a name)",IF(OR(LEN(AV428)&lt;2,ISNUMBER(MATCH(AV428,L_Placeholder,0))),"INVALID – result / assessment missing",IF(OR(OR(LEN(AW428)&lt;3,ISNUMBER(MATCH(AW428,L_Placeholder,0))),SUMPRODUCT(--ISNUMBER(SEARCH(" "&amp;L_EvidencePhrase&amp;" ",BD428)))&gt;0,BI428=1),"INVALID – evidence missing, placeholder or not yet on file",IF(ISNA(MATCH(TRIM(S428),L_EvidenceType,0)),"INVALID – choose the evidence type from the list (column S)",IF(BL428=0,"INVALID – evidence ID must be the record's ID only (e.g. SF-2210, IMG_2231, 1045521), or a link / path for links",IF(OR(OR(LEN(AX428)&lt;2,ISNUMBER(MATCH(AX428,L_Placeholder,0))),BS428&lt;3),"INVALID – verifier missing or not a named person (a role such as QA / CSM is not a name)",IF(OR(AX428=AU428,AND(LEN(AU428)&gt;=4,ISNUMBER(SEARCH(AU428,AX428))),AND(LEN(AX428)&gt;=4,ISNUMBER(SEARCH(AX428,AU428)))),"INVALID – verifier must be a different, named person (not the PIC or a role)",IF(BH428=1,"INVALID – result not yet available (awaiting / TBC)",IF(BV428=1,"INVALID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future",IF(AND(ISNUMBER(BY428),AG428&lt;BY428),IF(H428="Physical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t="n">
        <f aca="false">IF(ISNA(MATCH(TRIM(S428),L_EvidenceType,0)),0,BZ428)</f>
        <v>0</v>
      </c>
      <c r="BM428" s="61" t="str">
        <f aca="false">SUBSTITUTE(SUBSTITUTE(SUBSTITUTE(SUBSTITUTE(SUBSTITUTE(SUBSTITUTE(SUBSTITUTE(SUBSTITUTE(SUBSTITUTE(LOWER(Z428&amp;""),"1","0"),"2","0"),"3","0"),"4","0"),"5","0"),"6","0"),"7","0"),"8","0"),"9","0")</f>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428,"jan",""),"feb",""),"mar",""),"apr",""),"may",""),"jun",""),"jul",""),"aug",""),"sep",""),"oct",""),"nov",""),"dec",""),"hrs",""),"hr",""),"lt",""),"utc",""),"am",""),"pm",""),"rev",""),"ver",""),"b","a"),"c","a"),"d","a"),"e","a"),"f","a"),"g","a"),"h","a"),"i","a"),"j","a"),"k","a"),"l","a"),"m","a"),"n","a"),"o","a"),"p","a"),"q","a"),"r","a"),"s","a"),"t","a"),"u","a"),"v","a"),"w","a"),"x","a"),"y","a"),"z","a")</f>
        <v/>
      </c>
      <c r="BO428" s="61" t="str">
        <f aca="false">SUBSTITUTE(SUBSTITUTE(SUBSTITUTE(SUBSTITUTE(SUBSTITUTE(SUBSTITUTE(SUBSTITUTE(SUBSTITUTE(SUBSTITUTE(LOWER(W428&amp;""),"1","0"),"2","0"),"3","0"),"4","0"),"5","0"),"6","0"),"7","0"),"8","0"),"9","0")</f>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c>
      <c r="BQ428" s="61" t="n">
        <f aca="false">IFERROR(IF(AND(ISERROR(SEARCH(" mh"," "&amp;LOWER(W428))),ISNA(MATCH(LEFT(TRIM(BP428),255),{"0000a","000a","00a","0000aa","000aa","00.00.0000","00/00/0000","00-00-0000","0000-00-00","00.00.00","00/00/00","00-00-00","0.00.0000","0/00/0000","0-00-0000"},0)),OR(SUMPRODUCT(--ISNUMBER(SEARCH({"a0","a-0","a_0","a/0","a.0","a#0","0a","0-a","0_a","0/a"},BP428)))&gt;0,ISNUMBER(SEARCH("000000",BP428)))),1,0),0)</f>
        <v>0</v>
      </c>
      <c r="BR4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428,"supervisor",""),"inspector",""),"controller",""),"executive",""),"catering",""),"manager",""),"officer",""),"caterer",""),"station",""),"captain",""),"verified",""),"verifier",""),"checked",""),"senior",""),"leader",""),"cabin",""),"staff",""),"crew",""),"team",""),"duty",""),"lead",""),"head",""),"chef",""),"pasb",""),"mcat",""),"magcs",""),"qaqc",""),"ccic",""),"cic",""),"csm",""),"ops",""),"pic",""),"self",""),"qa",""),"qc",""),"by",""),"sr",""))</f>
        <v>0</v>
      </c>
      <c r="BS4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428,"supervisor",""),"inspector",""),"controller",""),"executive",""),"catering",""),"manager",""),"officer",""),"caterer",""),"station",""),"captain",""),"verified",""),"verifier",""),"checked",""),"senior",""),"leader",""),"cabin",""),"staff",""),"crew",""),"team",""),"duty",""),"lead",""),"head",""),"chef",""),"pasb",""),"mcat",""),"magcs",""),"qaqc",""),"ccic",""),"cic",""),"csm",""),"ops",""),"pic",""),"self",""),"qa",""),"qc",""),"by",""),"sr",""))</f>
        <v>0</v>
      </c>
      <c r="BT428" s="61"/>
      <c r="BU428" s="61"/>
      <c r="BV428" s="61" t="n">
        <f aca="false">0</f>
        <v>0</v>
      </c>
      <c r="BW428" s="61"/>
      <c r="BX428" s="61"/>
      <c r="BY428" s="62" t="n">
        <f aca="false">Q428-T7EarlyD*24/24</f>
        <v>46288.0104166667</v>
      </c>
      <c r="BZ428" s="61" t="n">
        <f aca="false">IFERROR(IF(IF(TRIM(S428)="Link / file path",AND(LEN(TRIM(Z428))&gt;=5,SUMPRODUCT(--ISNUMBER(SEARCH({"http","www.","\\",":\",".pdf",".jpg",".jpeg",".png",".heic",".xls",".doc",".msg",".eml",".ppt",".txt",".zip"},Z428)))&gt;0),AND(ISERROR(FIND(" ",TRIM(Z428))),NOT(OR(LOWER(TRIM(Z428))=LOWER(Flights!$F$17),AND(LEFT(LOWER(TRIM(Z428)),2)="mh",(LEN(BN428)-LEN(SUBSTITUTE(BN428,"a","")))&lt;=2))),NOT(ISNUMBER(MATCH(LEFT(BN428,255),{"0000a","000a","00a","0000aa","000aa","00.00.0000","00/00/0000","00-00-0000","0000-00-00","00.00.00","00/00/00","00-00-00","0.00.0000","0/00/0000","0-00-0000"},0))),OR(AND((LEN(BN428)-LEN(SUBSTITUTE(BN428,"a","")))&gt;=1,(LEN(BN428)-LEN(SUBSTITUTE(BN428,"0","")))&gt;=2,SUMPRODUCT(--ISNUMBER(SEARCH({"a0","a-0","a_0","a/0","a.0","a#0","0a","0-a","0_a","0/a"},BN428)))&gt;0),AND((LEN(BN428)-LEN(SUBSTITUTE(BN428,"a","")))=0,(LEN(BN428)-LEN(SUBSTITUTE(BN428,"0","")))&gt;=5)))),1,0),0)</f>
        <v>0</v>
      </c>
    </row>
    <row r="429" customFormat="false" ht="41.25" hidden="false" customHeight="true" outlineLevel="0" collapsed="false">
      <c r="A429" s="57" t="s">
        <v>1062</v>
      </c>
      <c r="B429" s="57" t="s">
        <v>272</v>
      </c>
      <c r="C429" s="57" t="str">
        <f aca="false">Flights!$F$17</f>
        <v>MH0138</v>
      </c>
      <c r="D429" s="58" t="n">
        <f aca="false">Flights!$D$17</f>
        <v>46309</v>
      </c>
      <c r="E429" s="57" t="str">
        <f aca="false">Flights!$G$17&amp;"-"&amp;Flights!$H$17</f>
        <v>ADL-KUL</v>
      </c>
      <c r="F429" s="57" t="str">
        <f aca="false">Flights!$K$17</f>
        <v>EY</v>
      </c>
      <c r="G429" s="57" t="s">
        <v>81</v>
      </c>
      <c r="H429" s="57" t="s">
        <v>378</v>
      </c>
      <c r="I429" s="57" t="s">
        <v>389</v>
      </c>
      <c r="J429" s="57" t="s">
        <v>390</v>
      </c>
      <c r="K429" s="67" t="s">
        <v>391</v>
      </c>
      <c r="L429" s="67" t="s">
        <v>382</v>
      </c>
      <c r="M429" s="67"/>
      <c r="N429" s="67" t="str">
        <f aca="false">IF(TRIM(Flights!$L$17)="A339","Required","N/A – rule")</f>
        <v>Required</v>
      </c>
      <c r="O429" s="67" t="s">
        <v>392</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60"/>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open",IF(AND(NOT(OR(LEN(AZ429)&lt;15,ISNUMBER(MATCH(AZ429,L_Placeholder,0)))),BK429=0,NOT(OR(LEN(AU429)&lt;2,ISNUMBER(MATCH(AU429,L_Placeholder,0)))),NOT(OR(LEN(AX429)&lt;2,ISNUMBER(MATCH(AX429,L_Placeholder,0)))),TRIM(AE429)&lt;&gt;TRIM(T429)),"N/A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missing",IF(OR(OR(LEN(AU429)&lt;2,ISNUMBER(MATCH(AU429,L_Placeholder,0))),BR429&lt;3),"INVALID – PIC missing or not a named person (a role such as QA / CSM is not a name)",IF(OR(LEN(AV429)&lt;2,ISNUMBER(MATCH(AV429,L_Placeholder,0))),"INVALID – result / assessment missing",IF(OR(OR(LEN(AW429)&lt;3,ISNUMBER(MATCH(AW429,L_Placeholder,0))),SUMPRODUCT(--ISNUMBER(SEARCH(" "&amp;L_EvidencePhrase&amp;" ",BD429)))&gt;0,BI429=1),"INVALID – evidence missing, placeholder or not yet on file",IF(ISNA(MATCH(TRIM(S429),L_EvidenceType,0)),"INVALID – choose the evidence type from the list (column S)",IF(BL429=0,"INVALID – evidence ID must be the record's ID only (e.g. SF-2210, IMG_2231, 1045521), or a link / path for links",IF(OR(OR(LEN(AX429)&lt;2,ISNUMBER(MATCH(AX429,L_Placeholder,0))),BS429&lt;3),"INVALID – verifier missing or not a named person (a role such as QA / CSM is not a name)",IF(OR(AX429=AU429,AND(LEN(AU429)&gt;=4,ISNUMBER(SEARCH(AU429,AX429))),AND(LEN(AX429)&gt;=4,ISNUMBER(SEARCH(AX429,AU429)))),"INVALID – verifier must be a different, named person (not the PIC or a role)",IF(BH429=1,"INVALID – result not yet available (awaiting / TBC)",IF(BV429=1,"INVALID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future",IF(AND(ISNUMBER(BY429),AG429&lt;BY429),IF(H429="Physical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t="n">
        <f aca="false">IF(ISNA(MATCH(TRIM(S429),L_EvidenceType,0)),0,BZ429)</f>
        <v>0</v>
      </c>
      <c r="BM429" s="61" t="str">
        <f aca="false">SUBSTITUTE(SUBSTITUTE(SUBSTITUTE(SUBSTITUTE(SUBSTITUTE(SUBSTITUTE(SUBSTITUTE(SUBSTITUTE(SUBSTITUTE(LOWER(Z429&amp;""),"1","0"),"2","0"),"3","0"),"4","0"),"5","0"),"6","0"),"7","0"),"8","0"),"9","0")</f>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429,"jan",""),"feb",""),"mar",""),"apr",""),"may",""),"jun",""),"jul",""),"aug",""),"sep",""),"oct",""),"nov",""),"dec",""),"hrs",""),"hr",""),"lt",""),"utc",""),"am",""),"pm",""),"rev",""),"ver",""),"b","a"),"c","a"),"d","a"),"e","a"),"f","a"),"g","a"),"h","a"),"i","a"),"j","a"),"k","a"),"l","a"),"m","a"),"n","a"),"o","a"),"p","a"),"q","a"),"r","a"),"s","a"),"t","a"),"u","a"),"v","a"),"w","a"),"x","a"),"y","a"),"z","a")</f>
        <v/>
      </c>
      <c r="BO429" s="61" t="str">
        <f aca="false">SUBSTITUTE(SUBSTITUTE(SUBSTITUTE(SUBSTITUTE(SUBSTITUTE(SUBSTITUTE(SUBSTITUTE(SUBSTITUTE(SUBSTITUTE(LOWER(W429&amp;""),"1","0"),"2","0"),"3","0"),"4","0"),"5","0"),"6","0"),"7","0"),"8","0"),"9","0")</f>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c>
      <c r="BQ429" s="61" t="n">
        <f aca="false">IFERROR(IF(AND(ISERROR(SEARCH(" mh"," "&amp;LOWER(W429))),ISNA(MATCH(LEFT(TRIM(BP429),255),{"0000a","000a","00a","0000aa","000aa","00.00.0000","00/00/0000","00-00-0000","0000-00-00","00.00.00","00/00/00","00-00-00","0.00.0000","0/00/0000","0-00-0000"},0)),OR(SUMPRODUCT(--ISNUMBER(SEARCH({"a0","a-0","a_0","a/0","a.0","a#0","0a","0-a","0_a","0/a"},BP429)))&gt;0,ISNUMBER(SEARCH("000000",BP429)))),1,0),0)</f>
        <v>0</v>
      </c>
      <c r="BR4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429,"supervisor",""),"inspector",""),"controller",""),"executive",""),"catering",""),"manager",""),"officer",""),"caterer",""),"station",""),"captain",""),"verified",""),"verifier",""),"checked",""),"senior",""),"leader",""),"cabin",""),"staff",""),"crew",""),"team",""),"duty",""),"lead",""),"head",""),"chef",""),"pasb",""),"mcat",""),"magcs",""),"qaqc",""),"ccic",""),"cic",""),"csm",""),"ops",""),"pic",""),"self",""),"qa",""),"qc",""),"by",""),"sr",""))</f>
        <v>0</v>
      </c>
      <c r="BS4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429,"supervisor",""),"inspector",""),"controller",""),"executive",""),"catering",""),"manager",""),"officer",""),"caterer",""),"station",""),"captain",""),"verified",""),"verifier",""),"checked",""),"senior",""),"leader",""),"cabin",""),"staff",""),"crew",""),"team",""),"duty",""),"lead",""),"head",""),"chef",""),"pasb",""),"mcat",""),"magcs",""),"qaqc",""),"ccic",""),"cic",""),"csm",""),"ops",""),"pic",""),"self",""),"qa",""),"qc",""),"by",""),"sr",""))</f>
        <v>0</v>
      </c>
      <c r="BT429" s="61"/>
      <c r="BU429" s="61"/>
      <c r="BV429" s="61" t="n">
        <f aca="false">0</f>
        <v>0</v>
      </c>
      <c r="BW429" s="61"/>
      <c r="BX429" s="61"/>
      <c r="BY429" s="62" t="n">
        <f aca="false">Q429-T7EarlyD*24/24</f>
        <v>46288.0104166667</v>
      </c>
      <c r="BZ429" s="61" t="n">
        <f aca="false">IFERROR(IF(IF(TRIM(S429)="Link / file path",AND(LEN(TRIM(Z429))&gt;=5,SUMPRODUCT(--ISNUMBER(SEARCH({"http","www.","\\",":\",".pdf",".jpg",".jpeg",".png",".heic",".xls",".doc",".msg",".eml",".ppt",".txt",".zip"},Z429)))&gt;0),AND(ISERROR(FIND(" ",TRIM(Z429))),NOT(OR(LOWER(TRIM(Z429))=LOWER(Flights!$F$17),AND(LEFT(LOWER(TRIM(Z429)),2)="mh",(LEN(BN429)-LEN(SUBSTITUTE(BN429,"a","")))&lt;=2))),NOT(ISNUMBER(MATCH(LEFT(BN429,255),{"0000a","000a","00a","0000aa","000aa","00.00.0000","00/00/0000","00-00-0000","0000-00-00","00.00.00","00/00/00","00-00-00","0.00.0000","0/00/0000","0-00-0000"},0))),OR(AND((LEN(BN429)-LEN(SUBSTITUTE(BN429,"a","")))&gt;=1,(LEN(BN429)-LEN(SUBSTITUTE(BN429,"0","")))&gt;=2,SUMPRODUCT(--ISNUMBER(SEARCH({"a0","a-0","a_0","a/0","a.0","a#0","0a","0-a","0_a","0/a"},BN429)))&gt;0),AND((LEN(BN429)-LEN(SUBSTITUTE(BN429,"a","")))=0,(LEN(BN429)-LEN(SUBSTITUTE(BN429,"0","")))&gt;=5)))),1,0),0)</f>
        <v>0</v>
      </c>
    </row>
    <row r="430" customFormat="false" ht="39.75" hidden="false" customHeight="true" outlineLevel="0" collapsed="false">
      <c r="A430" s="57" t="s">
        <v>1063</v>
      </c>
      <c r="B430" s="57" t="s">
        <v>272</v>
      </c>
      <c r="C430" s="57" t="str">
        <f aca="false">Flights!$F$17</f>
        <v>MH0138</v>
      </c>
      <c r="D430" s="58" t="n">
        <f aca="false">Flights!$D$17</f>
        <v>46309</v>
      </c>
      <c r="E430" s="57" t="str">
        <f aca="false">Flights!$G$17&amp;"-"&amp;Flights!$H$17</f>
        <v>ADL-KUL</v>
      </c>
      <c r="F430" s="57" t="str">
        <f aca="false">Flights!$K$17</f>
        <v>EY</v>
      </c>
      <c r="G430" s="57" t="s">
        <v>81</v>
      </c>
      <c r="H430" s="57" t="s">
        <v>378</v>
      </c>
      <c r="I430" s="57" t="s">
        <v>394</v>
      </c>
      <c r="J430" s="57" t="s">
        <v>395</v>
      </c>
      <c r="K430" s="67" t="s">
        <v>396</v>
      </c>
      <c r="L430" s="67" t="s">
        <v>382</v>
      </c>
      <c r="M430" s="67"/>
      <c r="N430" s="67" t="s">
        <v>383</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60"/>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open",IF(AND(NOT(OR(LEN(AZ430)&lt;15,ISNUMBER(MATCH(AZ430,L_Placeholder,0)))),BK430=0,NOT(OR(LEN(AU430)&lt;2,ISNUMBER(MATCH(AU430,L_Placeholder,0)))),NOT(OR(LEN(AX430)&lt;2,ISNUMBER(MATCH(AX430,L_Placeholder,0)))),TRIM(AE430)&lt;&gt;TRIM(T430)),"N/A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missing",IF(OR(OR(LEN(AU430)&lt;2,ISNUMBER(MATCH(AU430,L_Placeholder,0))),BR430&lt;3),"INVALID – PIC missing or not a named person (a role such as QA / CSM is not a name)",IF(OR(LEN(AV430)&lt;2,ISNUMBER(MATCH(AV430,L_Placeholder,0))),"INVALID – result / assessment missing",IF(OR(OR(LEN(AW430)&lt;3,ISNUMBER(MATCH(AW430,L_Placeholder,0))),SUMPRODUCT(--ISNUMBER(SEARCH(" "&amp;L_EvidencePhrase&amp;" ",BD430)))&gt;0,BI430=1),"INVALID – evidence missing, placeholder or not yet on file",IF(ISNA(MATCH(TRIM(S430),L_EvidenceType,0)),"INVALID – choose the evidence type from the list (column S)",IF(BL430=0,"INVALID – evidence ID must be the record's ID only (e.g. SF-2210, IMG_2231, 1045521), or a link / path for links",IF(OR(OR(LEN(AX430)&lt;2,ISNUMBER(MATCH(AX430,L_Placeholder,0))),BS430&lt;3),"INVALID – verifier missing or not a named person (a role such as QA / CSM is not a name)",IF(OR(AX430=AU430,AND(LEN(AU430)&gt;=4,ISNUMBER(SEARCH(AU430,AX430))),AND(LEN(AX430)&gt;=4,ISNUMBER(SEARCH(AX430,AU430)))),"INVALID – verifier must be a different, named person (not the PIC or a role)",IF(BH430=1,"INVALID – result not yet available (awaiting / TBC)",IF(BV430=1,"INVALID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future",IF(AND(ISNUMBER(BY430),AG430&lt;BY430),IF(H430="Physical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t="n">
        <f aca="false">IF(ISNA(MATCH(TRIM(S430),L_EvidenceType,0)),0,BZ430)</f>
        <v>0</v>
      </c>
      <c r="BM430" s="61" t="str">
        <f aca="false">SUBSTITUTE(SUBSTITUTE(SUBSTITUTE(SUBSTITUTE(SUBSTITUTE(SUBSTITUTE(SUBSTITUTE(SUBSTITUTE(SUBSTITUTE(LOWER(Z430&amp;""),"1","0"),"2","0"),"3","0"),"4","0"),"5","0"),"6","0"),"7","0"),"8","0"),"9","0")</f>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430,"jan",""),"feb",""),"mar",""),"apr",""),"may",""),"jun",""),"jul",""),"aug",""),"sep",""),"oct",""),"nov",""),"dec",""),"hrs",""),"hr",""),"lt",""),"utc",""),"am",""),"pm",""),"rev",""),"ver",""),"b","a"),"c","a"),"d","a"),"e","a"),"f","a"),"g","a"),"h","a"),"i","a"),"j","a"),"k","a"),"l","a"),"m","a"),"n","a"),"o","a"),"p","a"),"q","a"),"r","a"),"s","a"),"t","a"),"u","a"),"v","a"),"w","a"),"x","a"),"y","a"),"z","a")</f>
        <v/>
      </c>
      <c r="BO430" s="61" t="str">
        <f aca="false">SUBSTITUTE(SUBSTITUTE(SUBSTITUTE(SUBSTITUTE(SUBSTITUTE(SUBSTITUTE(SUBSTITUTE(SUBSTITUTE(SUBSTITUTE(LOWER(W430&amp;""),"1","0"),"2","0"),"3","0"),"4","0"),"5","0"),"6","0"),"7","0"),"8","0"),"9","0")</f>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c>
      <c r="BQ430" s="61" t="n">
        <f aca="false">IFERROR(IF(AND(ISERROR(SEARCH(" mh"," "&amp;LOWER(W430))),ISNA(MATCH(LEFT(TRIM(BP430),255),{"0000a","000a","00a","0000aa","000aa","00.00.0000","00/00/0000","00-00-0000","0000-00-00","00.00.00","00/00/00","00-00-00","0.00.0000","0/00/0000","0-00-0000"},0)),OR(SUMPRODUCT(--ISNUMBER(SEARCH({"a0","a-0","a_0","a/0","a.0","a#0","0a","0-a","0_a","0/a"},BP430)))&gt;0,ISNUMBER(SEARCH("000000",BP430)))),1,0),0)</f>
        <v>0</v>
      </c>
      <c r="BR4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430,"supervisor",""),"inspector",""),"controller",""),"executive",""),"catering",""),"manager",""),"officer",""),"caterer",""),"station",""),"captain",""),"verified",""),"verifier",""),"checked",""),"senior",""),"leader",""),"cabin",""),"staff",""),"crew",""),"team",""),"duty",""),"lead",""),"head",""),"chef",""),"pasb",""),"mcat",""),"magcs",""),"qaqc",""),"ccic",""),"cic",""),"csm",""),"ops",""),"pic",""),"self",""),"qa",""),"qc",""),"by",""),"sr",""))</f>
        <v>0</v>
      </c>
      <c r="BS4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430,"supervisor",""),"inspector",""),"controller",""),"executive",""),"catering",""),"manager",""),"officer",""),"caterer",""),"station",""),"captain",""),"verified",""),"verifier",""),"checked",""),"senior",""),"leader",""),"cabin",""),"staff",""),"crew",""),"team",""),"duty",""),"lead",""),"head",""),"chef",""),"pasb",""),"mcat",""),"magcs",""),"qaqc",""),"ccic",""),"cic",""),"csm",""),"ops",""),"pic",""),"self",""),"qa",""),"qc",""),"by",""),"sr",""))</f>
        <v>0</v>
      </c>
      <c r="BT430" s="61"/>
      <c r="BU430" s="61"/>
      <c r="BV430" s="61" t="n">
        <f aca="false">0</f>
        <v>0</v>
      </c>
      <c r="BW430" s="61"/>
      <c r="BX430" s="61"/>
      <c r="BY430" s="62" t="n">
        <f aca="false">Q430-T7EarlyD*24/24</f>
        <v>46288.0104166667</v>
      </c>
      <c r="BZ430" s="61" t="n">
        <f aca="false">IFERROR(IF(IF(TRIM(S430)="Link / file path",AND(LEN(TRIM(Z430))&gt;=5,SUMPRODUCT(--ISNUMBER(SEARCH({"http","www.","\\",":\",".pdf",".jpg",".jpeg",".png",".heic",".xls",".doc",".msg",".eml",".ppt",".txt",".zip"},Z430)))&gt;0),AND(ISERROR(FIND(" ",TRIM(Z430))),NOT(OR(LOWER(TRIM(Z430))=LOWER(Flights!$F$17),AND(LEFT(LOWER(TRIM(Z430)),2)="mh",(LEN(BN430)-LEN(SUBSTITUTE(BN430,"a","")))&lt;=2))),NOT(ISNUMBER(MATCH(LEFT(BN430,255),{"0000a","000a","00a","0000aa","000aa","00.00.0000","00/00/0000","00-00-0000","0000-00-00","00.00.00","00/00/00","00-00-00","0.00.0000","0/00/0000","0-00-0000"},0))),OR(AND((LEN(BN430)-LEN(SUBSTITUTE(BN430,"a","")))&gt;=1,(LEN(BN430)-LEN(SUBSTITUTE(BN430,"0","")))&gt;=2,SUMPRODUCT(--ISNUMBER(SEARCH({"a0","a-0","a_0","a/0","a.0","a#0","0a","0-a","0_a","0/a"},BN430)))&gt;0),AND((LEN(BN430)-LEN(SUBSTITUTE(BN430,"a","")))=0,(LEN(BN430)-LEN(SUBSTITUTE(BN430,"0","")))&gt;=5)))),1,0),0)</f>
        <v>0</v>
      </c>
    </row>
    <row r="431" customFormat="false" ht="39.75" hidden="false" customHeight="true" outlineLevel="0" collapsed="false">
      <c r="A431" s="57" t="s">
        <v>1064</v>
      </c>
      <c r="B431" s="57" t="s">
        <v>272</v>
      </c>
      <c r="C431" s="57" t="str">
        <f aca="false">Flights!$F$17</f>
        <v>MH0138</v>
      </c>
      <c r="D431" s="58" t="n">
        <f aca="false">Flights!$D$17</f>
        <v>46309</v>
      </c>
      <c r="E431" s="57" t="str">
        <f aca="false">Flights!$G$17&amp;"-"&amp;Flights!$H$17</f>
        <v>ADL-KUL</v>
      </c>
      <c r="F431" s="57" t="str">
        <f aca="false">Flights!$K$17</f>
        <v>EY</v>
      </c>
      <c r="G431" s="57" t="s">
        <v>81</v>
      </c>
      <c r="H431" s="57" t="s">
        <v>378</v>
      </c>
      <c r="I431" s="57" t="s">
        <v>398</v>
      </c>
      <c r="J431" s="57" t="s">
        <v>399</v>
      </c>
      <c r="K431" s="67" t="s">
        <v>400</v>
      </c>
      <c r="L431" s="67" t="s">
        <v>382</v>
      </c>
      <c r="M431" s="67"/>
      <c r="N431" s="67" t="s">
        <v>383</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60"/>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open",IF(AND(NOT(OR(LEN(AZ431)&lt;15,ISNUMBER(MATCH(AZ431,L_Placeholder,0)))),BK431=0,NOT(OR(LEN(AU431)&lt;2,ISNUMBER(MATCH(AU431,L_Placeholder,0)))),NOT(OR(LEN(AX431)&lt;2,ISNUMBER(MATCH(AX431,L_Placeholder,0)))),TRIM(AE431)&lt;&gt;TRIM(T431)),"N/A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missing",IF(OR(OR(LEN(AU431)&lt;2,ISNUMBER(MATCH(AU431,L_Placeholder,0))),BR431&lt;3),"INVALID – PIC missing or not a named person (a role such as QA / CSM is not a name)",IF(OR(LEN(AV431)&lt;2,ISNUMBER(MATCH(AV431,L_Placeholder,0))),"INVALID – result / assessment missing",IF(OR(OR(LEN(AW431)&lt;3,ISNUMBER(MATCH(AW431,L_Placeholder,0))),SUMPRODUCT(--ISNUMBER(SEARCH(" "&amp;L_EvidencePhrase&amp;" ",BD431)))&gt;0,BI431=1),"INVALID – evidence missing, placeholder or not yet on file",IF(ISNA(MATCH(TRIM(S431),L_EvidenceType,0)),"INVALID – choose the evidence type from the list (column S)",IF(BL431=0,"INVALID – evidence ID must be the record's ID only (e.g. SF-2210, IMG_2231, 1045521), or a link / path for links",IF(OR(OR(LEN(AX431)&lt;2,ISNUMBER(MATCH(AX431,L_Placeholder,0))),BS431&lt;3),"INVALID – verifier missing or not a named person (a role such as QA / CSM is not a name)",IF(OR(AX431=AU431,AND(LEN(AU431)&gt;=4,ISNUMBER(SEARCH(AU431,AX431))),AND(LEN(AX431)&gt;=4,ISNUMBER(SEARCH(AX431,AU431)))),"INVALID – verifier must be a different, named person (not the PIC or a role)",IF(BH431=1,"INVALID – result not yet available (awaiting / TBC)",IF(BV431=1,"INVALID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future",IF(AND(ISNUMBER(BY431),AG431&lt;BY431),IF(H431="Physical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t="n">
        <f aca="false">IF(ISNA(MATCH(TRIM(S431),L_EvidenceType,0)),0,BZ431)</f>
        <v>0</v>
      </c>
      <c r="BM431" s="61" t="str">
        <f aca="false">SUBSTITUTE(SUBSTITUTE(SUBSTITUTE(SUBSTITUTE(SUBSTITUTE(SUBSTITUTE(SUBSTITUTE(SUBSTITUTE(SUBSTITUTE(LOWER(Z431&amp;""),"1","0"),"2","0"),"3","0"),"4","0"),"5","0"),"6","0"),"7","0"),"8","0"),"9","0")</f>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431,"jan",""),"feb",""),"mar",""),"apr",""),"may",""),"jun",""),"jul",""),"aug",""),"sep",""),"oct",""),"nov",""),"dec",""),"hrs",""),"hr",""),"lt",""),"utc",""),"am",""),"pm",""),"rev",""),"ver",""),"b","a"),"c","a"),"d","a"),"e","a"),"f","a"),"g","a"),"h","a"),"i","a"),"j","a"),"k","a"),"l","a"),"m","a"),"n","a"),"o","a"),"p","a"),"q","a"),"r","a"),"s","a"),"t","a"),"u","a"),"v","a"),"w","a"),"x","a"),"y","a"),"z","a")</f>
        <v/>
      </c>
      <c r="BO431" s="61" t="str">
        <f aca="false">SUBSTITUTE(SUBSTITUTE(SUBSTITUTE(SUBSTITUTE(SUBSTITUTE(SUBSTITUTE(SUBSTITUTE(SUBSTITUTE(SUBSTITUTE(LOWER(W431&amp;""),"1","0"),"2","0"),"3","0"),"4","0"),"5","0"),"6","0"),"7","0"),"8","0"),"9","0")</f>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c>
      <c r="BQ431" s="61" t="n">
        <f aca="false">IFERROR(IF(AND(ISERROR(SEARCH(" mh"," "&amp;LOWER(W431))),ISNA(MATCH(LEFT(TRIM(BP431),255),{"0000a","000a","00a","0000aa","000aa","00.00.0000","00/00/0000","00-00-0000","0000-00-00","00.00.00","00/00/00","00-00-00","0.00.0000","0/00/0000","0-00-0000"},0)),OR(SUMPRODUCT(--ISNUMBER(SEARCH({"a0","a-0","a_0","a/0","a.0","a#0","0a","0-a","0_a","0/a"},BP431)))&gt;0,ISNUMBER(SEARCH("000000",BP431)))),1,0),0)</f>
        <v>0</v>
      </c>
      <c r="BR4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431,"supervisor",""),"inspector",""),"controller",""),"executive",""),"catering",""),"manager",""),"officer",""),"caterer",""),"station",""),"captain",""),"verified",""),"verifier",""),"checked",""),"senior",""),"leader",""),"cabin",""),"staff",""),"crew",""),"team",""),"duty",""),"lead",""),"head",""),"chef",""),"pasb",""),"mcat",""),"magcs",""),"qaqc",""),"ccic",""),"cic",""),"csm",""),"ops",""),"pic",""),"self",""),"qa",""),"qc",""),"by",""),"sr",""))</f>
        <v>0</v>
      </c>
      <c r="BS4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431,"supervisor",""),"inspector",""),"controller",""),"executive",""),"catering",""),"manager",""),"officer",""),"caterer",""),"station",""),"captain",""),"verified",""),"verifier",""),"checked",""),"senior",""),"leader",""),"cabin",""),"staff",""),"crew",""),"team",""),"duty",""),"lead",""),"head",""),"chef",""),"pasb",""),"mcat",""),"magcs",""),"qaqc",""),"ccic",""),"cic",""),"csm",""),"ops",""),"pic",""),"self",""),"qa",""),"qc",""),"by",""),"sr",""))</f>
        <v>0</v>
      </c>
      <c r="BT431" s="61"/>
      <c r="BU431" s="61"/>
      <c r="BV431" s="61" t="n">
        <f aca="false">0</f>
        <v>0</v>
      </c>
      <c r="BW431" s="61"/>
      <c r="BX431" s="61"/>
      <c r="BY431" s="62" t="n">
        <f aca="false">Q431-T7EarlyD*24/24</f>
        <v>46288.0104166667</v>
      </c>
      <c r="BZ431" s="61" t="n">
        <f aca="false">IFERROR(IF(IF(TRIM(S431)="Link / file path",AND(LEN(TRIM(Z431))&gt;=5,SUMPRODUCT(--ISNUMBER(SEARCH({"http","www.","\\",":\",".pdf",".jpg",".jpeg",".png",".heic",".xls",".doc",".msg",".eml",".ppt",".txt",".zip"},Z431)))&gt;0),AND(ISERROR(FIND(" ",TRIM(Z431))),NOT(OR(LOWER(TRIM(Z431))=LOWER(Flights!$F$17),AND(LEFT(LOWER(TRIM(Z431)),2)="mh",(LEN(BN431)-LEN(SUBSTITUTE(BN431,"a","")))&lt;=2))),NOT(ISNUMBER(MATCH(LEFT(BN431,255),{"0000a","000a","00a","0000aa","000aa","00.00.0000","00/00/0000","00-00-0000","0000-00-00","00.00.00","00/00/00","00-00-00","0.00.0000","0/00/0000","0-00-0000"},0))),OR(AND((LEN(BN431)-LEN(SUBSTITUTE(BN431,"a","")))&gt;=1,(LEN(BN431)-LEN(SUBSTITUTE(BN431,"0","")))&gt;=2,SUMPRODUCT(--ISNUMBER(SEARCH({"a0","a-0","a_0","a/0","a.0","a#0","0a","0-a","0_a","0/a"},BN431)))&gt;0),AND((LEN(BN431)-LEN(SUBSTITUTE(BN431,"a","")))=0,(LEN(BN431)-LEN(SUBSTITUTE(BN431,"0","")))&gt;=5)))),1,0),0)</f>
        <v>0</v>
      </c>
    </row>
    <row r="432" customFormat="false" ht="39.75" hidden="false" customHeight="true" outlineLevel="0" collapsed="false">
      <c r="A432" s="57" t="s">
        <v>1065</v>
      </c>
      <c r="B432" s="57" t="s">
        <v>272</v>
      </c>
      <c r="C432" s="57" t="str">
        <f aca="false">Flights!$F$17</f>
        <v>MH0138</v>
      </c>
      <c r="D432" s="58" t="n">
        <f aca="false">Flights!$D$17</f>
        <v>46309</v>
      </c>
      <c r="E432" s="57" t="str">
        <f aca="false">Flights!$G$17&amp;"-"&amp;Flights!$H$17</f>
        <v>ADL-KUL</v>
      </c>
      <c r="F432" s="57" t="str">
        <f aca="false">Flights!$K$17</f>
        <v>EY</v>
      </c>
      <c r="G432" s="57" t="s">
        <v>81</v>
      </c>
      <c r="H432" s="57" t="s">
        <v>378</v>
      </c>
      <c r="I432" s="57" t="s">
        <v>398</v>
      </c>
      <c r="J432" s="57" t="s">
        <v>402</v>
      </c>
      <c r="K432" s="67" t="s">
        <v>403</v>
      </c>
      <c r="L432" s="67" t="s">
        <v>382</v>
      </c>
      <c r="M432" s="67"/>
      <c r="N432" s="67" t="s">
        <v>383</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60"/>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open",IF(AND(NOT(OR(LEN(AZ432)&lt;15,ISNUMBER(MATCH(AZ432,L_Placeholder,0)))),BK432=0,NOT(OR(LEN(AU432)&lt;2,ISNUMBER(MATCH(AU432,L_Placeholder,0)))),NOT(OR(LEN(AX432)&lt;2,ISNUMBER(MATCH(AX432,L_Placeholder,0)))),TRIM(AE432)&lt;&gt;TRIM(T432)),"N/A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missing",IF(OR(OR(LEN(AU432)&lt;2,ISNUMBER(MATCH(AU432,L_Placeholder,0))),BR432&lt;3),"INVALID – PIC missing or not a named person (a role such as QA / CSM is not a name)",IF(OR(LEN(AV432)&lt;2,ISNUMBER(MATCH(AV432,L_Placeholder,0))),"INVALID – result / assessment missing",IF(OR(OR(LEN(AW432)&lt;3,ISNUMBER(MATCH(AW432,L_Placeholder,0))),SUMPRODUCT(--ISNUMBER(SEARCH(" "&amp;L_EvidencePhrase&amp;" ",BD432)))&gt;0,BI432=1),"INVALID – evidence missing, placeholder or not yet on file",IF(ISNA(MATCH(TRIM(S432),L_EvidenceType,0)),"INVALID – choose the evidence type from the list (column S)",IF(BL432=0,"INVALID – evidence ID must be the record's ID only (e.g. SF-2210, IMG_2231, 1045521), or a link / path for links",IF(OR(OR(LEN(AX432)&lt;2,ISNUMBER(MATCH(AX432,L_Placeholder,0))),BS432&lt;3),"INVALID – verifier missing or not a named person (a role such as QA / CSM is not a name)",IF(OR(AX432=AU432,AND(LEN(AU432)&gt;=4,ISNUMBER(SEARCH(AU432,AX432))),AND(LEN(AX432)&gt;=4,ISNUMBER(SEARCH(AX432,AU432)))),"INVALID – verifier must be a different, named person (not the PIC or a role)",IF(BH432=1,"INVALID – result not yet available (awaiting / TBC)",IF(BV432=1,"INVALID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future",IF(AND(ISNUMBER(BY432),AG432&lt;BY432),IF(H432="Physical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t="n">
        <f aca="false">IF(ISNA(MATCH(TRIM(S432),L_EvidenceType,0)),0,BZ432)</f>
        <v>0</v>
      </c>
      <c r="BM432" s="61" t="str">
        <f aca="false">SUBSTITUTE(SUBSTITUTE(SUBSTITUTE(SUBSTITUTE(SUBSTITUTE(SUBSTITUTE(SUBSTITUTE(SUBSTITUTE(SUBSTITUTE(LOWER(Z432&amp;""),"1","0"),"2","0"),"3","0"),"4","0"),"5","0"),"6","0"),"7","0"),"8","0"),"9","0")</f>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432,"jan",""),"feb",""),"mar",""),"apr",""),"may",""),"jun",""),"jul",""),"aug",""),"sep",""),"oct",""),"nov",""),"dec",""),"hrs",""),"hr",""),"lt",""),"utc",""),"am",""),"pm",""),"rev",""),"ver",""),"b","a"),"c","a"),"d","a"),"e","a"),"f","a"),"g","a"),"h","a"),"i","a"),"j","a"),"k","a"),"l","a"),"m","a"),"n","a"),"o","a"),"p","a"),"q","a"),"r","a"),"s","a"),"t","a"),"u","a"),"v","a"),"w","a"),"x","a"),"y","a"),"z","a")</f>
        <v/>
      </c>
      <c r="BO432" s="61" t="str">
        <f aca="false">SUBSTITUTE(SUBSTITUTE(SUBSTITUTE(SUBSTITUTE(SUBSTITUTE(SUBSTITUTE(SUBSTITUTE(SUBSTITUTE(SUBSTITUTE(LOWER(W432&amp;""),"1","0"),"2","0"),"3","0"),"4","0"),"5","0"),"6","0"),"7","0"),"8","0"),"9","0")</f>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c>
      <c r="BQ432" s="61" t="n">
        <f aca="false">IFERROR(IF(AND(ISERROR(SEARCH(" mh"," "&amp;LOWER(W432))),ISNA(MATCH(LEFT(TRIM(BP432),255),{"0000a","000a","00a","0000aa","000aa","00.00.0000","00/00/0000","00-00-0000","0000-00-00","00.00.00","00/00/00","00-00-00","0.00.0000","0/00/0000","0-00-0000"},0)),OR(SUMPRODUCT(--ISNUMBER(SEARCH({"a0","a-0","a_0","a/0","a.0","a#0","0a","0-a","0_a","0/a"},BP432)))&gt;0,ISNUMBER(SEARCH("000000",BP432)))),1,0),0)</f>
        <v>0</v>
      </c>
      <c r="BR4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432,"supervisor",""),"inspector",""),"controller",""),"executive",""),"catering",""),"manager",""),"officer",""),"caterer",""),"station",""),"captain",""),"verified",""),"verifier",""),"checked",""),"senior",""),"leader",""),"cabin",""),"staff",""),"crew",""),"team",""),"duty",""),"lead",""),"head",""),"chef",""),"pasb",""),"mcat",""),"magcs",""),"qaqc",""),"ccic",""),"cic",""),"csm",""),"ops",""),"pic",""),"self",""),"qa",""),"qc",""),"by",""),"sr",""))</f>
        <v>0</v>
      </c>
      <c r="BS4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432,"supervisor",""),"inspector",""),"controller",""),"executive",""),"catering",""),"manager",""),"officer",""),"caterer",""),"station",""),"captain",""),"verified",""),"verifier",""),"checked",""),"senior",""),"leader",""),"cabin",""),"staff",""),"crew",""),"team",""),"duty",""),"lead",""),"head",""),"chef",""),"pasb",""),"mcat",""),"magcs",""),"qaqc",""),"ccic",""),"cic",""),"csm",""),"ops",""),"pic",""),"self",""),"qa",""),"qc",""),"by",""),"sr",""))</f>
        <v>0</v>
      </c>
      <c r="BT432" s="61"/>
      <c r="BU432" s="61"/>
      <c r="BV432" s="61" t="n">
        <f aca="false">0</f>
        <v>0</v>
      </c>
      <c r="BW432" s="61"/>
      <c r="BX432" s="61"/>
      <c r="BY432" s="62" t="n">
        <f aca="false">Q432-T7EarlyD*24/24</f>
        <v>46288.0104166667</v>
      </c>
      <c r="BZ432" s="61" t="n">
        <f aca="false">IFERROR(IF(IF(TRIM(S432)="Link / file path",AND(LEN(TRIM(Z432))&gt;=5,SUMPRODUCT(--ISNUMBER(SEARCH({"http","www.","\\",":\",".pdf",".jpg",".jpeg",".png",".heic",".xls",".doc",".msg",".eml",".ppt",".txt",".zip"},Z432)))&gt;0),AND(ISERROR(FIND(" ",TRIM(Z432))),NOT(OR(LOWER(TRIM(Z432))=LOWER(Flights!$F$17),AND(LEFT(LOWER(TRIM(Z432)),2)="mh",(LEN(BN432)-LEN(SUBSTITUTE(BN432,"a","")))&lt;=2))),NOT(ISNUMBER(MATCH(LEFT(BN432,255),{"0000a","000a","00a","0000aa","000aa","00.00.0000","00/00/0000","00-00-0000","0000-00-00","00.00.00","00/00/00","00-00-00","0.00.0000","0/00/0000","0-00-0000"},0))),OR(AND((LEN(BN432)-LEN(SUBSTITUTE(BN432,"a","")))&gt;=1,(LEN(BN432)-LEN(SUBSTITUTE(BN432,"0","")))&gt;=2,SUMPRODUCT(--ISNUMBER(SEARCH({"a0","a-0","a_0","a/0","a.0","a#0","0a","0-a","0_a","0/a"},BN432)))&gt;0),AND((LEN(BN432)-LEN(SUBSTITUTE(BN432,"a","")))=0,(LEN(BN432)-LEN(SUBSTITUTE(BN432,"0","")))&gt;=5)))),1,0),0)</f>
        <v>0</v>
      </c>
    </row>
    <row r="433" customFormat="false" ht="39.75" hidden="false" customHeight="true" outlineLevel="0" collapsed="false">
      <c r="A433" s="57" t="s">
        <v>1066</v>
      </c>
      <c r="B433" s="57" t="s">
        <v>272</v>
      </c>
      <c r="C433" s="57" t="str">
        <f aca="false">Flights!$F$17</f>
        <v>MH0138</v>
      </c>
      <c r="D433" s="58" t="n">
        <f aca="false">Flights!$D$17</f>
        <v>46309</v>
      </c>
      <c r="E433" s="57" t="str">
        <f aca="false">Flights!$G$17&amp;"-"&amp;Flights!$H$17</f>
        <v>ADL-KUL</v>
      </c>
      <c r="F433" s="57" t="str">
        <f aca="false">Flights!$K$17</f>
        <v>EY</v>
      </c>
      <c r="G433" s="57" t="s">
        <v>81</v>
      </c>
      <c r="H433" s="57" t="s">
        <v>378</v>
      </c>
      <c r="I433" s="57" t="s">
        <v>405</v>
      </c>
      <c r="J433" s="57" t="s">
        <v>406</v>
      </c>
      <c r="K433" s="67" t="s">
        <v>407</v>
      </c>
      <c r="L433" s="67" t="s">
        <v>382</v>
      </c>
      <c r="M433" s="67"/>
      <c r="N433" s="67" t="s">
        <v>383</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60"/>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open",IF(AND(NOT(OR(LEN(AZ433)&lt;15,ISNUMBER(MATCH(AZ433,L_Placeholder,0)))),BK433=0,NOT(OR(LEN(AU433)&lt;2,ISNUMBER(MATCH(AU433,L_Placeholder,0)))),NOT(OR(LEN(AX433)&lt;2,ISNUMBER(MATCH(AX433,L_Placeholder,0)))),TRIM(AE433)&lt;&gt;TRIM(T433)),"N/A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missing",IF(OR(OR(LEN(AU433)&lt;2,ISNUMBER(MATCH(AU433,L_Placeholder,0))),BR433&lt;3),"INVALID – PIC missing or not a named person (a role such as QA / CSM is not a name)",IF(OR(LEN(AV433)&lt;2,ISNUMBER(MATCH(AV433,L_Placeholder,0))),"INVALID – result / assessment missing",IF(OR(OR(LEN(AW433)&lt;3,ISNUMBER(MATCH(AW433,L_Placeholder,0))),SUMPRODUCT(--ISNUMBER(SEARCH(" "&amp;L_EvidencePhrase&amp;" ",BD433)))&gt;0,BI433=1),"INVALID – evidence missing, placeholder or not yet on file",IF(ISNA(MATCH(TRIM(S433),L_EvidenceType,0)),"INVALID – choose the evidence type from the list (column S)",IF(BL433=0,"INVALID – evidence ID must be the record's ID only (e.g. SF-2210, IMG_2231, 1045521), or a link / path for links",IF(OR(OR(LEN(AX433)&lt;2,ISNUMBER(MATCH(AX433,L_Placeholder,0))),BS433&lt;3),"INVALID – verifier missing or not a named person (a role such as QA / CSM is not a name)",IF(OR(AX433=AU433,AND(LEN(AU433)&gt;=4,ISNUMBER(SEARCH(AU433,AX433))),AND(LEN(AX433)&gt;=4,ISNUMBER(SEARCH(AX433,AU433)))),"INVALID – verifier must be a different, named person (not the PIC or a role)",IF(BH433=1,"INVALID – result not yet available (awaiting / TBC)",IF(BV433=1,"INVALID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future",IF(AND(ISNUMBER(BY433),AG433&lt;BY433),IF(H433="Physical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t="n">
        <f aca="false">IF(ISNA(MATCH(TRIM(S433),L_EvidenceType,0)),0,BZ433)</f>
        <v>0</v>
      </c>
      <c r="BM433" s="61" t="str">
        <f aca="false">SUBSTITUTE(SUBSTITUTE(SUBSTITUTE(SUBSTITUTE(SUBSTITUTE(SUBSTITUTE(SUBSTITUTE(SUBSTITUTE(SUBSTITUTE(LOWER(Z433&amp;""),"1","0"),"2","0"),"3","0"),"4","0"),"5","0"),"6","0"),"7","0"),"8","0"),"9","0")</f>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433,"jan",""),"feb",""),"mar",""),"apr",""),"may",""),"jun",""),"jul",""),"aug",""),"sep",""),"oct",""),"nov",""),"dec",""),"hrs",""),"hr",""),"lt",""),"utc",""),"am",""),"pm",""),"rev",""),"ver",""),"b","a"),"c","a"),"d","a"),"e","a"),"f","a"),"g","a"),"h","a"),"i","a"),"j","a"),"k","a"),"l","a"),"m","a"),"n","a"),"o","a"),"p","a"),"q","a"),"r","a"),"s","a"),"t","a"),"u","a"),"v","a"),"w","a"),"x","a"),"y","a"),"z","a")</f>
        <v/>
      </c>
      <c r="BO433" s="61" t="str">
        <f aca="false">SUBSTITUTE(SUBSTITUTE(SUBSTITUTE(SUBSTITUTE(SUBSTITUTE(SUBSTITUTE(SUBSTITUTE(SUBSTITUTE(SUBSTITUTE(LOWER(W433&amp;""),"1","0"),"2","0"),"3","0"),"4","0"),"5","0"),"6","0"),"7","0"),"8","0"),"9","0")</f>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c>
      <c r="BQ433" s="61" t="n">
        <f aca="false">IFERROR(IF(AND(ISERROR(SEARCH(" mh"," "&amp;LOWER(W433))),ISNA(MATCH(LEFT(TRIM(BP433),255),{"0000a","000a","00a","0000aa","000aa","00.00.0000","00/00/0000","00-00-0000","0000-00-00","00.00.00","00/00/00","00-00-00","0.00.0000","0/00/0000","0-00-0000"},0)),OR(SUMPRODUCT(--ISNUMBER(SEARCH({"a0","a-0","a_0","a/0","a.0","a#0","0a","0-a","0_a","0/a"},BP433)))&gt;0,ISNUMBER(SEARCH("000000",BP433)))),1,0),0)</f>
        <v>0</v>
      </c>
      <c r="BR4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433,"supervisor",""),"inspector",""),"controller",""),"executive",""),"catering",""),"manager",""),"officer",""),"caterer",""),"station",""),"captain",""),"verified",""),"verifier",""),"checked",""),"senior",""),"leader",""),"cabin",""),"staff",""),"crew",""),"team",""),"duty",""),"lead",""),"head",""),"chef",""),"pasb",""),"mcat",""),"magcs",""),"qaqc",""),"ccic",""),"cic",""),"csm",""),"ops",""),"pic",""),"self",""),"qa",""),"qc",""),"by",""),"sr",""))</f>
        <v>0</v>
      </c>
      <c r="BS4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433,"supervisor",""),"inspector",""),"controller",""),"executive",""),"catering",""),"manager",""),"officer",""),"caterer",""),"station",""),"captain",""),"verified",""),"verifier",""),"checked",""),"senior",""),"leader",""),"cabin",""),"staff",""),"crew",""),"team",""),"duty",""),"lead",""),"head",""),"chef",""),"pasb",""),"mcat",""),"magcs",""),"qaqc",""),"ccic",""),"cic",""),"csm",""),"ops",""),"pic",""),"self",""),"qa",""),"qc",""),"by",""),"sr",""))</f>
        <v>0</v>
      </c>
      <c r="BT433" s="61"/>
      <c r="BU433" s="61"/>
      <c r="BV433" s="61" t="n">
        <f aca="false">0</f>
        <v>0</v>
      </c>
      <c r="BW433" s="61"/>
      <c r="BX433" s="61"/>
      <c r="BY433" s="62" t="n">
        <f aca="false">Q433-T7EarlyD*24/24</f>
        <v>46288.0104166667</v>
      </c>
      <c r="BZ433" s="61" t="n">
        <f aca="false">IFERROR(IF(IF(TRIM(S433)="Link / file path",AND(LEN(TRIM(Z433))&gt;=5,SUMPRODUCT(--ISNUMBER(SEARCH({"http","www.","\\",":\",".pdf",".jpg",".jpeg",".png",".heic",".xls",".doc",".msg",".eml",".ppt",".txt",".zip"},Z433)))&gt;0),AND(ISERROR(FIND(" ",TRIM(Z433))),NOT(OR(LOWER(TRIM(Z433))=LOWER(Flights!$F$17),AND(LEFT(LOWER(TRIM(Z433)),2)="mh",(LEN(BN433)-LEN(SUBSTITUTE(BN433,"a","")))&lt;=2))),NOT(ISNUMBER(MATCH(LEFT(BN433,255),{"0000a","000a","00a","0000aa","000aa","00.00.0000","00/00/0000","00-00-0000","0000-00-00","00.00.00","00/00/00","00-00-00","0.00.0000","0/00/0000","0-00-0000"},0))),OR(AND((LEN(BN433)-LEN(SUBSTITUTE(BN433,"a","")))&gt;=1,(LEN(BN433)-LEN(SUBSTITUTE(BN433,"0","")))&gt;=2,SUMPRODUCT(--ISNUMBER(SEARCH({"a0","a-0","a_0","a/0","a.0","a#0","0a","0-a","0_a","0/a"},BN433)))&gt;0),AND((LEN(BN433)-LEN(SUBSTITUTE(BN433,"a","")))=0,(LEN(BN433)-LEN(SUBSTITUTE(BN433,"0","")))&gt;=5)))),1,0),0)</f>
        <v>0</v>
      </c>
    </row>
    <row r="434" customFormat="false" ht="39.75" hidden="false" customHeight="true" outlineLevel="0" collapsed="false">
      <c r="A434" s="57" t="s">
        <v>1067</v>
      </c>
      <c r="B434" s="57" t="s">
        <v>272</v>
      </c>
      <c r="C434" s="57" t="str">
        <f aca="false">Flights!$F$17</f>
        <v>MH0138</v>
      </c>
      <c r="D434" s="58" t="n">
        <f aca="false">Flights!$D$17</f>
        <v>46309</v>
      </c>
      <c r="E434" s="57" t="str">
        <f aca="false">Flights!$G$17&amp;"-"&amp;Flights!$H$17</f>
        <v>ADL-KUL</v>
      </c>
      <c r="F434" s="57" t="str">
        <f aca="false">Flights!$K$17</f>
        <v>EY</v>
      </c>
      <c r="G434" s="57" t="s">
        <v>81</v>
      </c>
      <c r="H434" s="57" t="s">
        <v>378</v>
      </c>
      <c r="I434" s="57" t="s">
        <v>405</v>
      </c>
      <c r="J434" s="57" t="s">
        <v>409</v>
      </c>
      <c r="K434" s="67" t="s">
        <v>407</v>
      </c>
      <c r="L434" s="67" t="s">
        <v>382</v>
      </c>
      <c r="M434" s="67"/>
      <c r="N434" s="67" t="s">
        <v>383</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60"/>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open",IF(AND(NOT(OR(LEN(AZ434)&lt;15,ISNUMBER(MATCH(AZ434,L_Placeholder,0)))),BK434=0,NOT(OR(LEN(AU434)&lt;2,ISNUMBER(MATCH(AU434,L_Placeholder,0)))),NOT(OR(LEN(AX434)&lt;2,ISNUMBER(MATCH(AX434,L_Placeholder,0)))),TRIM(AE434)&lt;&gt;TRIM(T434)),"N/A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missing",IF(OR(OR(LEN(AU434)&lt;2,ISNUMBER(MATCH(AU434,L_Placeholder,0))),BR434&lt;3),"INVALID – PIC missing or not a named person (a role such as QA / CSM is not a name)",IF(OR(LEN(AV434)&lt;2,ISNUMBER(MATCH(AV434,L_Placeholder,0))),"INVALID – result / assessment missing",IF(OR(OR(LEN(AW434)&lt;3,ISNUMBER(MATCH(AW434,L_Placeholder,0))),SUMPRODUCT(--ISNUMBER(SEARCH(" "&amp;L_EvidencePhrase&amp;" ",BD434)))&gt;0,BI434=1),"INVALID – evidence missing, placeholder or not yet on file",IF(ISNA(MATCH(TRIM(S434),L_EvidenceType,0)),"INVALID – choose the evidence type from the list (column S)",IF(BL434=0,"INVALID – evidence ID must be the record's ID only (e.g. SF-2210, IMG_2231, 1045521), or a link / path for links",IF(OR(OR(LEN(AX434)&lt;2,ISNUMBER(MATCH(AX434,L_Placeholder,0))),BS434&lt;3),"INVALID – verifier missing or not a named person (a role such as QA / CSM is not a name)",IF(OR(AX434=AU434,AND(LEN(AU434)&gt;=4,ISNUMBER(SEARCH(AU434,AX434))),AND(LEN(AX434)&gt;=4,ISNUMBER(SEARCH(AX434,AU434)))),"INVALID – verifier must be a different, named person (not the PIC or a role)",IF(BH434=1,"INVALID – result not yet available (awaiting / TBC)",IF(BV434=1,"INVALID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future",IF(AND(ISNUMBER(BY434),AG434&lt;BY434),IF(H434="Physical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t="n">
        <f aca="false">IF(ISNA(MATCH(TRIM(S434),L_EvidenceType,0)),0,BZ434)</f>
        <v>0</v>
      </c>
      <c r="BM434" s="61" t="str">
        <f aca="false">SUBSTITUTE(SUBSTITUTE(SUBSTITUTE(SUBSTITUTE(SUBSTITUTE(SUBSTITUTE(SUBSTITUTE(SUBSTITUTE(SUBSTITUTE(LOWER(Z434&amp;""),"1","0"),"2","0"),"3","0"),"4","0"),"5","0"),"6","0"),"7","0"),"8","0"),"9","0")</f>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434,"jan",""),"feb",""),"mar",""),"apr",""),"may",""),"jun",""),"jul",""),"aug",""),"sep",""),"oct",""),"nov",""),"dec",""),"hrs",""),"hr",""),"lt",""),"utc",""),"am",""),"pm",""),"rev",""),"ver",""),"b","a"),"c","a"),"d","a"),"e","a"),"f","a"),"g","a"),"h","a"),"i","a"),"j","a"),"k","a"),"l","a"),"m","a"),"n","a"),"o","a"),"p","a"),"q","a"),"r","a"),"s","a"),"t","a"),"u","a"),"v","a"),"w","a"),"x","a"),"y","a"),"z","a")</f>
        <v/>
      </c>
      <c r="BO434" s="61" t="str">
        <f aca="false">SUBSTITUTE(SUBSTITUTE(SUBSTITUTE(SUBSTITUTE(SUBSTITUTE(SUBSTITUTE(SUBSTITUTE(SUBSTITUTE(SUBSTITUTE(LOWER(W434&amp;""),"1","0"),"2","0"),"3","0"),"4","0"),"5","0"),"6","0"),"7","0"),"8","0"),"9","0")</f>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c>
      <c r="BQ434" s="61" t="n">
        <f aca="false">IFERROR(IF(AND(ISERROR(SEARCH(" mh"," "&amp;LOWER(W434))),ISNA(MATCH(LEFT(TRIM(BP434),255),{"0000a","000a","00a","0000aa","000aa","00.00.0000","00/00/0000","00-00-0000","0000-00-00","00.00.00","00/00/00","00-00-00","0.00.0000","0/00/0000","0-00-0000"},0)),OR(SUMPRODUCT(--ISNUMBER(SEARCH({"a0","a-0","a_0","a/0","a.0","a#0","0a","0-a","0_a","0/a"},BP434)))&gt;0,ISNUMBER(SEARCH("000000",BP434)))),1,0),0)</f>
        <v>0</v>
      </c>
      <c r="BR4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434,"supervisor",""),"inspector",""),"controller",""),"executive",""),"catering",""),"manager",""),"officer",""),"caterer",""),"station",""),"captain",""),"verified",""),"verifier",""),"checked",""),"senior",""),"leader",""),"cabin",""),"staff",""),"crew",""),"team",""),"duty",""),"lead",""),"head",""),"chef",""),"pasb",""),"mcat",""),"magcs",""),"qaqc",""),"ccic",""),"cic",""),"csm",""),"ops",""),"pic",""),"self",""),"qa",""),"qc",""),"by",""),"sr",""))</f>
        <v>0</v>
      </c>
      <c r="BS4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434,"supervisor",""),"inspector",""),"controller",""),"executive",""),"catering",""),"manager",""),"officer",""),"caterer",""),"station",""),"captain",""),"verified",""),"verifier",""),"checked",""),"senior",""),"leader",""),"cabin",""),"staff",""),"crew",""),"team",""),"duty",""),"lead",""),"head",""),"chef",""),"pasb",""),"mcat",""),"magcs",""),"qaqc",""),"ccic",""),"cic",""),"csm",""),"ops",""),"pic",""),"self",""),"qa",""),"qc",""),"by",""),"sr",""))</f>
        <v>0</v>
      </c>
      <c r="BT434" s="61"/>
      <c r="BU434" s="61"/>
      <c r="BV434" s="61" t="n">
        <f aca="false">0</f>
        <v>0</v>
      </c>
      <c r="BW434" s="61"/>
      <c r="BX434" s="61"/>
      <c r="BY434" s="62" t="n">
        <f aca="false">Q434-T7EarlyD*24/24</f>
        <v>46288.0104166667</v>
      </c>
      <c r="BZ434" s="61" t="n">
        <f aca="false">IFERROR(IF(IF(TRIM(S434)="Link / file path",AND(LEN(TRIM(Z434))&gt;=5,SUMPRODUCT(--ISNUMBER(SEARCH({"http","www.","\\",":\",".pdf",".jpg",".jpeg",".png",".heic",".xls",".doc",".msg",".eml",".ppt",".txt",".zip"},Z434)))&gt;0),AND(ISERROR(FIND(" ",TRIM(Z434))),NOT(OR(LOWER(TRIM(Z434))=LOWER(Flights!$F$17),AND(LEFT(LOWER(TRIM(Z434)),2)="mh",(LEN(BN434)-LEN(SUBSTITUTE(BN434,"a","")))&lt;=2))),NOT(ISNUMBER(MATCH(LEFT(BN434,255),{"0000a","000a","00a","0000aa","000aa","00.00.0000","00/00/0000","00-00-0000","0000-00-00","00.00.00","00/00/00","00-00-00","0.00.0000","0/00/0000","0-00-0000"},0))),OR(AND((LEN(BN434)-LEN(SUBSTITUTE(BN434,"a","")))&gt;=1,(LEN(BN434)-LEN(SUBSTITUTE(BN434,"0","")))&gt;=2,SUMPRODUCT(--ISNUMBER(SEARCH({"a0","a-0","a_0","a/0","a.0","a#0","0a","0-a","0_a","0/a"},BN434)))&gt;0),AND((LEN(BN434)-LEN(SUBSTITUTE(BN434,"a","")))=0,(LEN(BN434)-LEN(SUBSTITUTE(BN434,"0","")))&gt;=5)))),1,0),0)</f>
        <v>0</v>
      </c>
    </row>
    <row r="435" customFormat="false" ht="39.75" hidden="false" customHeight="true" outlineLevel="0" collapsed="false">
      <c r="A435" s="57" t="s">
        <v>1068</v>
      </c>
      <c r="B435" s="57" t="s">
        <v>272</v>
      </c>
      <c r="C435" s="57" t="str">
        <f aca="false">Flights!$F$17</f>
        <v>MH0138</v>
      </c>
      <c r="D435" s="58" t="n">
        <f aca="false">Flights!$D$17</f>
        <v>46309</v>
      </c>
      <c r="E435" s="57" t="str">
        <f aca="false">Flights!$G$17&amp;"-"&amp;Flights!$H$17</f>
        <v>ADL-KUL</v>
      </c>
      <c r="F435" s="57" t="str">
        <f aca="false">Flights!$K$17</f>
        <v>EY</v>
      </c>
      <c r="G435" s="57" t="s">
        <v>81</v>
      </c>
      <c r="H435" s="57" t="s">
        <v>378</v>
      </c>
      <c r="I435" s="57" t="s">
        <v>411</v>
      </c>
      <c r="J435" s="57" t="s">
        <v>412</v>
      </c>
      <c r="K435" s="67" t="s">
        <v>1069</v>
      </c>
      <c r="L435" s="67" t="s">
        <v>1003</v>
      </c>
      <c r="M435" s="67"/>
      <c r="N435" s="67" t="s">
        <v>383</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60"/>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open",IF(AND(NOT(OR(LEN(AZ435)&lt;15,ISNUMBER(MATCH(AZ435,L_Placeholder,0)))),BK435=0,NOT(OR(LEN(AU435)&lt;2,ISNUMBER(MATCH(AU435,L_Placeholder,0)))),NOT(OR(LEN(AX435)&lt;2,ISNUMBER(MATCH(AX435,L_Placeholder,0)))),TRIM(AE435)&lt;&gt;TRIM(T435)),"N/A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missing",IF(OR(OR(LEN(AU435)&lt;2,ISNUMBER(MATCH(AU435,L_Placeholder,0))),BR435&lt;3),"INVALID – PIC missing or not a named person (a role such as QA / CSM is not a name)",IF(OR(LEN(AV435)&lt;2,ISNUMBER(MATCH(AV435,L_Placeholder,0))),"INVALID – result / assessment missing",IF(OR(OR(LEN(AW435)&lt;3,ISNUMBER(MATCH(AW435,L_Placeholder,0))),SUMPRODUCT(--ISNUMBER(SEARCH(" "&amp;L_EvidencePhrase&amp;" ",BD435)))&gt;0,BI435=1),"INVALID – evidence missing, placeholder or not yet on file",IF(ISNA(MATCH(TRIM(S435),L_EvidenceType,0)),"INVALID – choose the evidence type from the list (column S)",IF(BL435=0,"INVALID – evidence ID must be the record's ID only (e.g. SF-2210, IMG_2231, 1045521), or a link / path for links",IF(OR(OR(LEN(AX435)&lt;2,ISNUMBER(MATCH(AX435,L_Placeholder,0))),BS435&lt;3),"INVALID – verifier missing or not a named person (a role such as QA / CSM is not a name)",IF(OR(AX435=AU435,AND(LEN(AU435)&gt;=4,ISNUMBER(SEARCH(AU435,AX435))),AND(LEN(AX435)&gt;=4,ISNUMBER(SEARCH(AX435,AU435)))),"INVALID – verifier must be a different, named person (not the PIC or a role)",IF(BH435=1,"INVALID – result not yet available (awaiting / TBC)",IF(BV435=1,"INVALID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future",IF(AND(ISNUMBER(BY435),AG435&lt;BY435),IF(H435="Physical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t="n">
        <f aca="false">IF(ISNA(MATCH(TRIM(S435),L_EvidenceType,0)),0,BZ435)</f>
        <v>0</v>
      </c>
      <c r="BM435" s="61" t="str">
        <f aca="false">SUBSTITUTE(SUBSTITUTE(SUBSTITUTE(SUBSTITUTE(SUBSTITUTE(SUBSTITUTE(SUBSTITUTE(SUBSTITUTE(SUBSTITUTE(LOWER(Z435&amp;""),"1","0"),"2","0"),"3","0"),"4","0"),"5","0"),"6","0"),"7","0"),"8","0"),"9","0")</f>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435,"jan",""),"feb",""),"mar",""),"apr",""),"may",""),"jun",""),"jul",""),"aug",""),"sep",""),"oct",""),"nov",""),"dec",""),"hrs",""),"hr",""),"lt",""),"utc",""),"am",""),"pm",""),"rev",""),"ver",""),"b","a"),"c","a"),"d","a"),"e","a"),"f","a"),"g","a"),"h","a"),"i","a"),"j","a"),"k","a"),"l","a"),"m","a"),"n","a"),"o","a"),"p","a"),"q","a"),"r","a"),"s","a"),"t","a"),"u","a"),"v","a"),"w","a"),"x","a"),"y","a"),"z","a")</f>
        <v/>
      </c>
      <c r="BO435" s="61" t="str">
        <f aca="false">SUBSTITUTE(SUBSTITUTE(SUBSTITUTE(SUBSTITUTE(SUBSTITUTE(SUBSTITUTE(SUBSTITUTE(SUBSTITUTE(SUBSTITUTE(LOWER(W435&amp;""),"1","0"),"2","0"),"3","0"),"4","0"),"5","0"),"6","0"),"7","0"),"8","0"),"9","0")</f>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c>
      <c r="BQ435" s="61" t="n">
        <f aca="false">IFERROR(IF(AND(ISERROR(SEARCH(" mh"," "&amp;LOWER(W435))),ISNA(MATCH(LEFT(TRIM(BP435),255),{"0000a","000a","00a","0000aa","000aa","00.00.0000","00/00/0000","00-00-0000","0000-00-00","00.00.00","00/00/00","00-00-00","0.00.0000","0/00/0000","0-00-0000"},0)),OR(SUMPRODUCT(--ISNUMBER(SEARCH({"a0","a-0","a_0","a/0","a.0","a#0","0a","0-a","0_a","0/a"},BP435)))&gt;0,ISNUMBER(SEARCH("000000",BP435)))),1,0),0)</f>
        <v>0</v>
      </c>
      <c r="BR4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435,"supervisor",""),"inspector",""),"controller",""),"executive",""),"catering",""),"manager",""),"officer",""),"caterer",""),"station",""),"captain",""),"verified",""),"verifier",""),"checked",""),"senior",""),"leader",""),"cabin",""),"staff",""),"crew",""),"team",""),"duty",""),"lead",""),"head",""),"chef",""),"pasb",""),"mcat",""),"magcs",""),"qaqc",""),"ccic",""),"cic",""),"csm",""),"ops",""),"pic",""),"self",""),"qa",""),"qc",""),"by",""),"sr",""))</f>
        <v>0</v>
      </c>
      <c r="BS4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435,"supervisor",""),"inspector",""),"controller",""),"executive",""),"catering",""),"manager",""),"officer",""),"caterer",""),"station",""),"captain",""),"verified",""),"verifier",""),"checked",""),"senior",""),"leader",""),"cabin",""),"staff",""),"crew",""),"team",""),"duty",""),"lead",""),"head",""),"chef",""),"pasb",""),"mcat",""),"magcs",""),"qaqc",""),"ccic",""),"cic",""),"csm",""),"ops",""),"pic",""),"self",""),"qa",""),"qc",""),"by",""),"sr",""))</f>
        <v>0</v>
      </c>
      <c r="BT435" s="61"/>
      <c r="BU435" s="61"/>
      <c r="BV435" s="61" t="n">
        <f aca="false">0</f>
        <v>0</v>
      </c>
      <c r="BW435" s="61"/>
      <c r="BX435" s="61"/>
      <c r="BY435" s="62" t="n">
        <f aca="false">Q435-T7EarlyD*24/24</f>
        <v>46288.0104166667</v>
      </c>
      <c r="BZ435" s="61" t="n">
        <f aca="false">IFERROR(IF(IF(TRIM(S435)="Link / file path",AND(LEN(TRIM(Z435))&gt;=5,SUMPRODUCT(--ISNUMBER(SEARCH({"http","www.","\\",":\",".pdf",".jpg",".jpeg",".png",".heic",".xls",".doc",".msg",".eml",".ppt",".txt",".zip"},Z435)))&gt;0),AND(ISERROR(FIND(" ",TRIM(Z435))),NOT(OR(LOWER(TRIM(Z435))=LOWER(Flights!$F$17),AND(LEFT(LOWER(TRIM(Z435)),2)="mh",(LEN(BN435)-LEN(SUBSTITUTE(BN435,"a","")))&lt;=2))),NOT(ISNUMBER(MATCH(LEFT(BN435,255),{"0000a","000a","00a","0000aa","000aa","00.00.0000","00/00/0000","00-00-0000","0000-00-00","00.00.00","00/00/00","00-00-00","0.00.0000","0/00/0000","0-00-0000"},0))),OR(AND((LEN(BN435)-LEN(SUBSTITUTE(BN435,"a","")))&gt;=1,(LEN(BN435)-LEN(SUBSTITUTE(BN435,"0","")))&gt;=2,SUMPRODUCT(--ISNUMBER(SEARCH({"a0","a-0","a_0","a/0","a.0","a#0","0a","0-a","0_a","0/a"},BN435)))&gt;0),AND((LEN(BN435)-LEN(SUBSTITUTE(BN435,"a","")))=0,(LEN(BN435)-LEN(SUBSTITUTE(BN435,"0","")))&gt;=5)))),1,0),0)</f>
        <v>0</v>
      </c>
    </row>
    <row r="436" customFormat="false" ht="91.5" hidden="false" customHeight="true" outlineLevel="0" collapsed="false">
      <c r="A436" s="57" t="s">
        <v>1070</v>
      </c>
      <c r="B436" s="57" t="s">
        <v>272</v>
      </c>
      <c r="C436" s="57" t="str">
        <f aca="false">Flights!$F$17</f>
        <v>MH0138</v>
      </c>
      <c r="D436" s="58" t="n">
        <f aca="false">Flights!$D$17</f>
        <v>46309</v>
      </c>
      <c r="E436" s="57" t="str">
        <f aca="false">Flights!$G$17&amp;"-"&amp;Flights!$H$17</f>
        <v>ADL-KUL</v>
      </c>
      <c r="F436" s="57" t="str">
        <f aca="false">Flights!$K$17</f>
        <v>EY</v>
      </c>
      <c r="G436" s="57" t="s">
        <v>81</v>
      </c>
      <c r="H436" s="57" t="s">
        <v>378</v>
      </c>
      <c r="I436" s="57" t="s">
        <v>411</v>
      </c>
      <c r="J436" s="57" t="s">
        <v>1071</v>
      </c>
      <c r="K436" s="67" t="s">
        <v>1072</v>
      </c>
      <c r="L436" s="67" t="s">
        <v>674</v>
      </c>
      <c r="M436" s="67"/>
      <c r="N436" s="67" t="s">
        <v>444</v>
      </c>
      <c r="O436" s="67" t="s">
        <v>1073</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60"/>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open",IF(AND(NOT(OR(LEN(AZ436)&lt;15,ISNUMBER(MATCH(AZ436,L_Placeholder,0)))),BK436=0,NOT(OR(LEN(AU436)&lt;2,ISNUMBER(MATCH(AU436,L_Placeholder,0)))),NOT(OR(LEN(AX436)&lt;2,ISNUMBER(MATCH(AX436,L_Placeholder,0)))),TRIM(AE436)&lt;&gt;TRIM(T436)),"N/A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missing",IF(OR(OR(LEN(AU436)&lt;2,ISNUMBER(MATCH(AU436,L_Placeholder,0))),BR436&lt;3),"INVALID – PIC missing or not a named person (a role such as QA / CSM is not a name)",IF(OR(LEN(AV436)&lt;2,ISNUMBER(MATCH(AV436,L_Placeholder,0))),"INVALID – result / assessment missing",IF(OR(OR(LEN(AW436)&lt;3,ISNUMBER(MATCH(AW436,L_Placeholder,0))),SUMPRODUCT(--ISNUMBER(SEARCH(" "&amp;L_EvidencePhrase&amp;" ",BD436)))&gt;0,BI436=1),"INVALID – evidence missing, placeholder or not yet on file",IF(ISNA(MATCH(TRIM(S436),L_EvidenceType,0)),"INVALID – choose the evidence type from the list (column S)",IF(BL436=0,"INVALID – evidence ID must be the record's ID only (e.g. SF-2210, IMG_2231, 1045521), or a link / path for links",IF(OR(OR(LEN(AX436)&lt;2,ISNUMBER(MATCH(AX436,L_Placeholder,0))),BS436&lt;3),"INVALID – verifier missing or not a named person (a role such as QA / CSM is not a name)",IF(OR(AX436=AU436,AND(LEN(AU436)&gt;=4,ISNUMBER(SEARCH(AU436,AX436))),AND(LEN(AX436)&gt;=4,ISNUMBER(SEARCH(AX436,AU436)))),"INVALID – verifier must be a different, named person (not the PIC or a role)",IF(BH436=1,"INVALID – result not yet available (awaiting / TBC)",IF(BV436=1,"INVALID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future",IF(AND(ISNUMBER(BY436),AG436&lt;BY436),IF(H436="Physical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t="n">
        <f aca="false">IF(ISNA(MATCH(TRIM(S436),L_EvidenceType,0)),0,BZ436)</f>
        <v>0</v>
      </c>
      <c r="BM436" s="61" t="str">
        <f aca="false">SUBSTITUTE(SUBSTITUTE(SUBSTITUTE(SUBSTITUTE(SUBSTITUTE(SUBSTITUTE(SUBSTITUTE(SUBSTITUTE(SUBSTITUTE(LOWER(Z436&amp;""),"1","0"),"2","0"),"3","0"),"4","0"),"5","0"),"6","0"),"7","0"),"8","0"),"9","0")</f>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436,"jan",""),"feb",""),"mar",""),"apr",""),"may",""),"jun",""),"jul",""),"aug",""),"sep",""),"oct",""),"nov",""),"dec",""),"hrs",""),"hr",""),"lt",""),"utc",""),"am",""),"pm",""),"rev",""),"ver",""),"b","a"),"c","a"),"d","a"),"e","a"),"f","a"),"g","a"),"h","a"),"i","a"),"j","a"),"k","a"),"l","a"),"m","a"),"n","a"),"o","a"),"p","a"),"q","a"),"r","a"),"s","a"),"t","a"),"u","a"),"v","a"),"w","a"),"x","a"),"y","a"),"z","a")</f>
        <v/>
      </c>
      <c r="BO436" s="61" t="str">
        <f aca="false">SUBSTITUTE(SUBSTITUTE(SUBSTITUTE(SUBSTITUTE(SUBSTITUTE(SUBSTITUTE(SUBSTITUTE(SUBSTITUTE(SUBSTITUTE(LOWER(W436&amp;""),"1","0"),"2","0"),"3","0"),"4","0"),"5","0"),"6","0"),"7","0"),"8","0"),"9","0")</f>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c>
      <c r="BQ436" s="61" t="n">
        <f aca="false">IFERROR(IF(AND(ISERROR(SEARCH(" mh"," "&amp;LOWER(W436))),ISNA(MATCH(LEFT(TRIM(BP436),255),{"0000a","000a","00a","0000aa","000aa","00.00.0000","00/00/0000","00-00-0000","0000-00-00","00.00.00","00/00/00","00-00-00","0.00.0000","0/00/0000","0-00-0000"},0)),OR(SUMPRODUCT(--ISNUMBER(SEARCH({"a0","a-0","a_0","a/0","a.0","a#0","0a","0-a","0_a","0/a"},BP436)))&gt;0,ISNUMBER(SEARCH("000000",BP436)))),1,0),0)</f>
        <v>0</v>
      </c>
      <c r="BR4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436,"supervisor",""),"inspector",""),"controller",""),"executive",""),"catering",""),"manager",""),"officer",""),"caterer",""),"station",""),"captain",""),"verified",""),"verifier",""),"checked",""),"senior",""),"leader",""),"cabin",""),"staff",""),"crew",""),"team",""),"duty",""),"lead",""),"head",""),"chef",""),"pasb",""),"mcat",""),"magcs",""),"qaqc",""),"ccic",""),"cic",""),"csm",""),"ops",""),"pic",""),"self",""),"qa",""),"qc",""),"by",""),"sr",""))</f>
        <v>0</v>
      </c>
      <c r="BS4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436,"supervisor",""),"inspector",""),"controller",""),"executive",""),"catering",""),"manager",""),"officer",""),"caterer",""),"station",""),"captain",""),"verified",""),"verifier",""),"checked",""),"senior",""),"leader",""),"cabin",""),"staff",""),"crew",""),"team",""),"duty",""),"lead",""),"head",""),"chef",""),"pasb",""),"mcat",""),"magcs",""),"qaqc",""),"ccic",""),"cic",""),"csm",""),"ops",""),"pic",""),"self",""),"qa",""),"qc",""),"by",""),"sr",""))</f>
        <v>0</v>
      </c>
      <c r="BT436" s="61"/>
      <c r="BU436" s="61"/>
      <c r="BV436" s="61" t="n">
        <f aca="false">0</f>
        <v>0</v>
      </c>
      <c r="BW436" s="61"/>
      <c r="BX436" s="61"/>
      <c r="BY436" s="62" t="n">
        <f aca="false">Q436-T7EarlyD*24/24</f>
        <v>46288.0104166667</v>
      </c>
      <c r="BZ436" s="61" t="n">
        <f aca="false">IFERROR(IF(IF(TRIM(S436)="Link / file path",AND(LEN(TRIM(Z436))&gt;=5,SUMPRODUCT(--ISNUMBER(SEARCH({"http","www.","\\",":\",".pdf",".jpg",".jpeg",".png",".heic",".xls",".doc",".msg",".eml",".ppt",".txt",".zip"},Z436)))&gt;0),AND(ISERROR(FIND(" ",TRIM(Z436))),NOT(OR(LOWER(TRIM(Z436))=LOWER(Flights!$F$17),AND(LEFT(LOWER(TRIM(Z436)),2)="mh",(LEN(BN436)-LEN(SUBSTITUTE(BN436,"a","")))&lt;=2))),NOT(ISNUMBER(MATCH(LEFT(BN436,255),{"0000a","000a","00a","0000aa","000aa","00.00.0000","00/00/0000","00-00-0000","0000-00-00","00.00.00","00/00/00","00-00-00","0.00.0000","0/00/0000","0-00-0000"},0))),OR(AND((LEN(BN436)-LEN(SUBSTITUTE(BN436,"a","")))&gt;=1,(LEN(BN436)-LEN(SUBSTITUTE(BN436,"0","")))&gt;=2,SUMPRODUCT(--ISNUMBER(SEARCH({"a0","a-0","a_0","a/0","a.0","a#0","0a","0-a","0_a","0/a"},BN436)))&gt;0),AND((LEN(BN436)-LEN(SUBSTITUTE(BN436,"a","")))=0,(LEN(BN436)-LEN(SUBSTITUTE(BN436,"0","")))&gt;=5)))),1,0),0)</f>
        <v>0</v>
      </c>
    </row>
    <row r="437" customFormat="false" ht="39.75" hidden="false" customHeight="true" outlineLevel="0" collapsed="false">
      <c r="A437" s="57" t="s">
        <v>1074</v>
      </c>
      <c r="B437" s="57" t="s">
        <v>272</v>
      </c>
      <c r="C437" s="57" t="str">
        <f aca="false">Flights!$F$17</f>
        <v>MH0138</v>
      </c>
      <c r="D437" s="58" t="n">
        <f aca="false">Flights!$D$17</f>
        <v>46309</v>
      </c>
      <c r="E437" s="57" t="str">
        <f aca="false">Flights!$G$17&amp;"-"&amp;Flights!$H$17</f>
        <v>ADL-KUL</v>
      </c>
      <c r="F437" s="57" t="str">
        <f aca="false">Flights!$K$17</f>
        <v>EY</v>
      </c>
      <c r="G437" s="57" t="s">
        <v>83</v>
      </c>
      <c r="H437" s="57" t="s">
        <v>378</v>
      </c>
      <c r="I437" s="57" t="s">
        <v>379</v>
      </c>
      <c r="J437" s="57" t="s">
        <v>416</v>
      </c>
      <c r="K437" s="67" t="s">
        <v>417</v>
      </c>
      <c r="L437" s="67" t="s">
        <v>418</v>
      </c>
      <c r="M437" s="67"/>
      <c r="N437" s="67" t="s">
        <v>383</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60"/>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open",IF(AND(NOT(OR(LEN(AZ437)&lt;15,ISNUMBER(MATCH(AZ437,L_Placeholder,0)))),BK437=0,NOT(OR(LEN(AU437)&lt;2,ISNUMBER(MATCH(AU437,L_Placeholder,0)))),NOT(OR(LEN(AX437)&lt;2,ISNUMBER(MATCH(AX437,L_Placeholder,0)))),TRIM(AE437)&lt;&gt;TRIM(T437)),"N/A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missing",IF(OR(OR(LEN(AU437)&lt;2,ISNUMBER(MATCH(AU437,L_Placeholder,0))),BR437&lt;3),"INVALID – PIC missing or not a named person (a role such as QA / CSM is not a name)",IF(OR(LEN(AV437)&lt;2,ISNUMBER(MATCH(AV437,L_Placeholder,0))),"INVALID – result / assessment missing",IF(OR(OR(LEN(AW437)&lt;3,ISNUMBER(MATCH(AW437,L_Placeholder,0))),SUMPRODUCT(--ISNUMBER(SEARCH(" "&amp;L_EvidencePhrase&amp;" ",BD437)))&gt;0,BI437=1),"INVALID – evidence missing, placeholder or not yet on file",IF(ISNA(MATCH(TRIM(S437),L_EvidenceType,0)),"INVALID – choose the evidence type from the list (column S)",IF(BL437=0,"INVALID – evidence ID must be the record's ID only (e.g. SF-2210, IMG_2231, 1045521), or a link / path for links",IF(OR(OR(LEN(AX437)&lt;2,ISNUMBER(MATCH(AX437,L_Placeholder,0))),BS437&lt;3),"INVALID – verifier missing or not a named person (a role such as QA / CSM is not a name)",IF(OR(AX437=AU437,AND(LEN(AU437)&gt;=4,ISNUMBER(SEARCH(AU437,AX437))),AND(LEN(AX437)&gt;=4,ISNUMBER(SEARCH(AX437,AU437)))),"INVALID – verifier must be a different, named person (not the PIC or a role)",IF(BH437=1,"INVALID – result not yet available (awaiting / TBC)",IF(BV437=1,"INVALID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future",IF(AND(ISNUMBER(BY437),AG437&lt;BY437),IF(H437="Physical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t="n">
        <f aca="false">IF(ISNA(MATCH(TRIM(S437),L_EvidenceType,0)),0,BZ437)</f>
        <v>0</v>
      </c>
      <c r="BM437" s="61" t="str">
        <f aca="false">SUBSTITUTE(SUBSTITUTE(SUBSTITUTE(SUBSTITUTE(SUBSTITUTE(SUBSTITUTE(SUBSTITUTE(SUBSTITUTE(SUBSTITUTE(LOWER(Z437&amp;""),"1","0"),"2","0"),"3","0"),"4","0"),"5","0"),"6","0"),"7","0"),"8","0"),"9","0")</f>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437,"jan",""),"feb",""),"mar",""),"apr",""),"may",""),"jun",""),"jul",""),"aug",""),"sep",""),"oct",""),"nov",""),"dec",""),"hrs",""),"hr",""),"lt",""),"utc",""),"am",""),"pm",""),"rev",""),"ver",""),"b","a"),"c","a"),"d","a"),"e","a"),"f","a"),"g","a"),"h","a"),"i","a"),"j","a"),"k","a"),"l","a"),"m","a"),"n","a"),"o","a"),"p","a"),"q","a"),"r","a"),"s","a"),"t","a"),"u","a"),"v","a"),"w","a"),"x","a"),"y","a"),"z","a")</f>
        <v/>
      </c>
      <c r="BO437" s="61" t="str">
        <f aca="false">SUBSTITUTE(SUBSTITUTE(SUBSTITUTE(SUBSTITUTE(SUBSTITUTE(SUBSTITUTE(SUBSTITUTE(SUBSTITUTE(SUBSTITUTE(LOWER(W437&amp;""),"1","0"),"2","0"),"3","0"),"4","0"),"5","0"),"6","0"),"7","0"),"8","0"),"9","0")</f>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c>
      <c r="BQ437" s="61" t="n">
        <f aca="false">IFERROR(IF(AND(ISERROR(SEARCH(" mh"," "&amp;LOWER(W437))),ISNA(MATCH(LEFT(TRIM(BP437),255),{"0000a","000a","00a","0000aa","000aa","00.00.0000","00/00/0000","00-00-0000","0000-00-00","00.00.00","00/00/00","00-00-00","0.00.0000","0/00/0000","0-00-0000"},0)),OR(SUMPRODUCT(--ISNUMBER(SEARCH({"a0","a-0","a_0","a/0","a.0","a#0","0a","0-a","0_a","0/a"},BP437)))&gt;0,ISNUMBER(SEARCH("000000",BP437)))),1,0),0)</f>
        <v>0</v>
      </c>
      <c r="BR4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437,"supervisor",""),"inspector",""),"controller",""),"executive",""),"catering",""),"manager",""),"officer",""),"caterer",""),"station",""),"captain",""),"verified",""),"verifier",""),"checked",""),"senior",""),"leader",""),"cabin",""),"staff",""),"crew",""),"team",""),"duty",""),"lead",""),"head",""),"chef",""),"pasb",""),"mcat",""),"magcs",""),"qaqc",""),"ccic",""),"cic",""),"csm",""),"ops",""),"pic",""),"self",""),"qa",""),"qc",""),"by",""),"sr",""))</f>
        <v>0</v>
      </c>
      <c r="BS4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437,"supervisor",""),"inspector",""),"controller",""),"executive",""),"catering",""),"manager",""),"officer",""),"caterer",""),"station",""),"captain",""),"verified",""),"verifier",""),"checked",""),"senior",""),"leader",""),"cabin",""),"staff",""),"crew",""),"team",""),"duty",""),"lead",""),"head",""),"chef",""),"pasb",""),"mcat",""),"magcs",""),"qaqc",""),"ccic",""),"cic",""),"csm",""),"ops",""),"pic",""),"self",""),"qa",""),"qc",""),"by",""),"sr",""))</f>
        <v>0</v>
      </c>
      <c r="BT437" s="61"/>
      <c r="BU437" s="61"/>
      <c r="BV437" s="61" t="n">
        <f aca="false">0</f>
        <v>0</v>
      </c>
      <c r="BW437" s="61"/>
      <c r="BX437" s="61"/>
      <c r="BY437" s="62" t="n">
        <f aca="false">Q437-T24EarlyH/24</f>
        <v>46307.0104166667</v>
      </c>
      <c r="BZ437" s="61" t="n">
        <f aca="false">IFERROR(IF(IF(TRIM(S437)="Link / file path",AND(LEN(TRIM(Z437))&gt;=5,SUMPRODUCT(--ISNUMBER(SEARCH({"http","www.","\\",":\",".pdf",".jpg",".jpeg",".png",".heic",".xls",".doc",".msg",".eml",".ppt",".txt",".zip"},Z437)))&gt;0),AND(ISERROR(FIND(" ",TRIM(Z437))),NOT(OR(LOWER(TRIM(Z437))=LOWER(Flights!$F$17),AND(LEFT(LOWER(TRIM(Z437)),2)="mh",(LEN(BN437)-LEN(SUBSTITUTE(BN437,"a","")))&lt;=2))),NOT(ISNUMBER(MATCH(LEFT(BN437,255),{"0000a","000a","00a","0000aa","000aa","00.00.0000","00/00/0000","00-00-0000","0000-00-00","00.00.00","00/00/00","00-00-00","0.00.0000","0/00/0000","0-00-0000"},0))),OR(AND((LEN(BN437)-LEN(SUBSTITUTE(BN437,"a","")))&gt;=1,(LEN(BN437)-LEN(SUBSTITUTE(BN437,"0","")))&gt;=2,SUMPRODUCT(--ISNUMBER(SEARCH({"a0","a-0","a_0","a/0","a.0","a#0","0a","0-a","0_a","0/a"},BN437)))&gt;0),AND((LEN(BN437)-LEN(SUBSTITUTE(BN437,"a","")))=0,(LEN(BN437)-LEN(SUBSTITUTE(BN437,"0","")))&gt;=5)))),1,0),0)</f>
        <v>0</v>
      </c>
    </row>
    <row r="438" customFormat="false" ht="39.75" hidden="false" customHeight="true" outlineLevel="0" collapsed="false">
      <c r="A438" s="57" t="s">
        <v>1075</v>
      </c>
      <c r="B438" s="57" t="s">
        <v>272</v>
      </c>
      <c r="C438" s="57" t="str">
        <f aca="false">Flights!$F$17</f>
        <v>MH0138</v>
      </c>
      <c r="D438" s="58" t="n">
        <f aca="false">Flights!$D$17</f>
        <v>46309</v>
      </c>
      <c r="E438" s="57" t="str">
        <f aca="false">Flights!$G$17&amp;"-"&amp;Flights!$H$17</f>
        <v>ADL-KUL</v>
      </c>
      <c r="F438" s="57" t="str">
        <f aca="false">Flights!$K$17</f>
        <v>EY</v>
      </c>
      <c r="G438" s="57" t="s">
        <v>420</v>
      </c>
      <c r="H438" s="57" t="s">
        <v>378</v>
      </c>
      <c r="I438" s="57" t="s">
        <v>379</v>
      </c>
      <c r="J438" s="57" t="s">
        <v>421</v>
      </c>
      <c r="K438" s="67"/>
      <c r="L438" s="67" t="s">
        <v>422</v>
      </c>
      <c r="M438" s="67"/>
      <c r="N438" s="67" t="s">
        <v>383</v>
      </c>
      <c r="O438" s="67" t="s">
        <v>423</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60"/>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open",IF(AND(NOT(OR(LEN(AZ438)&lt;15,ISNUMBER(MATCH(AZ438,L_Placeholder,0)))),BK438=0,NOT(OR(LEN(AU438)&lt;2,ISNUMBER(MATCH(AU438,L_Placeholder,0)))),NOT(OR(LEN(AX438)&lt;2,ISNUMBER(MATCH(AX438,L_Placeholder,0)))),TRIM(AE438)&lt;&gt;TRIM(T438)),"N/A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missing",IF(OR(OR(LEN(AU438)&lt;2,ISNUMBER(MATCH(AU438,L_Placeholder,0))),BR438&lt;3),"INVALID – PIC missing or not a named person (a role such as QA / CSM is not a name)",IF(OR(LEN(AV438)&lt;2,ISNUMBER(MATCH(AV438,L_Placeholder,0))),"INVALID – result / assessment missing",IF(OR(OR(LEN(AW438)&lt;3,ISNUMBER(MATCH(AW438,L_Placeholder,0))),SUMPRODUCT(--ISNUMBER(SEARCH(" "&amp;L_EvidencePhrase&amp;" ",BD438)))&gt;0,BI438=1),"INVALID – evidence missing, placeholder or not yet on file",IF(ISNA(MATCH(TRIM(S438),L_EvidenceType,0)),"INVALID – choose the evidence type from the list (column S)",IF(BL438=0,"INVALID – evidence ID must be the record's ID only (e.g. SF-2210, IMG_2231, 1045521), or a link / path for links",IF(OR(OR(LEN(AX438)&lt;2,ISNUMBER(MATCH(AX438,L_Placeholder,0))),BS438&lt;3),"INVALID – verifier missing or not a named person (a role such as QA / CSM is not a name)",IF(OR(AX438=AU438,AND(LEN(AU438)&gt;=4,ISNUMBER(SEARCH(AU438,AX438))),AND(LEN(AX438)&gt;=4,ISNUMBER(SEARCH(AX438,AU438)))),"INVALID – verifier must be a different, named person (not the PIC or a role)",IF(BH438=1,"INVALID – result not yet available (awaiting / TBC)",IF(BV438=1,"INVALID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future",IF(AND(ISNUMBER(BY438),AG438&lt;BY438),IF(H438="Physical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t="n">
        <f aca="false">IF(ISNA(MATCH(TRIM(S438),L_EvidenceType,0)),0,BZ438)</f>
        <v>0</v>
      </c>
      <c r="BM438" s="61" t="str">
        <f aca="false">SUBSTITUTE(SUBSTITUTE(SUBSTITUTE(SUBSTITUTE(SUBSTITUTE(SUBSTITUTE(SUBSTITUTE(SUBSTITUTE(SUBSTITUTE(LOWER(Z438&amp;""),"1","0"),"2","0"),"3","0"),"4","0"),"5","0"),"6","0"),"7","0"),"8","0"),"9","0")</f>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438,"jan",""),"feb",""),"mar",""),"apr",""),"may",""),"jun",""),"jul",""),"aug",""),"sep",""),"oct",""),"nov",""),"dec",""),"hrs",""),"hr",""),"lt",""),"utc",""),"am",""),"pm",""),"rev",""),"ver",""),"b","a"),"c","a"),"d","a"),"e","a"),"f","a"),"g","a"),"h","a"),"i","a"),"j","a"),"k","a"),"l","a"),"m","a"),"n","a"),"o","a"),"p","a"),"q","a"),"r","a"),"s","a"),"t","a"),"u","a"),"v","a"),"w","a"),"x","a"),"y","a"),"z","a")</f>
        <v/>
      </c>
      <c r="BO438" s="61" t="str">
        <f aca="false">SUBSTITUTE(SUBSTITUTE(SUBSTITUTE(SUBSTITUTE(SUBSTITUTE(SUBSTITUTE(SUBSTITUTE(SUBSTITUTE(SUBSTITUTE(LOWER(W438&amp;""),"1","0"),"2","0"),"3","0"),"4","0"),"5","0"),"6","0"),"7","0"),"8","0"),"9","0")</f>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c>
      <c r="BQ438" s="61" t="n">
        <f aca="false">IFERROR(IF(AND(ISERROR(SEARCH(" mh"," "&amp;LOWER(W438))),ISNA(MATCH(LEFT(TRIM(BP438),255),{"0000a","000a","00a","0000aa","000aa","00.00.0000","00/00/0000","00-00-0000","0000-00-00","00.00.00","00/00/00","00-00-00","0.00.0000","0/00/0000","0-00-0000"},0)),OR(SUMPRODUCT(--ISNUMBER(SEARCH({"a0","a-0","a_0","a/0","a.0","a#0","0a","0-a","0_a","0/a"},BP438)))&gt;0,ISNUMBER(SEARCH("000000",BP438)))),1,0),0)</f>
        <v>0</v>
      </c>
      <c r="BR4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438,"supervisor",""),"inspector",""),"controller",""),"executive",""),"catering",""),"manager",""),"officer",""),"caterer",""),"station",""),"captain",""),"verified",""),"verifier",""),"checked",""),"senior",""),"leader",""),"cabin",""),"staff",""),"crew",""),"team",""),"duty",""),"lead",""),"head",""),"chef",""),"pasb",""),"mcat",""),"magcs",""),"qaqc",""),"ccic",""),"cic",""),"csm",""),"ops",""),"pic",""),"self",""),"qa",""),"qc",""),"by",""),"sr",""))</f>
        <v>0</v>
      </c>
      <c r="BS4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438,"supervisor",""),"inspector",""),"controller",""),"executive",""),"catering",""),"manager",""),"officer",""),"caterer",""),"station",""),"captain",""),"verified",""),"verifier",""),"checked",""),"senior",""),"leader",""),"cabin",""),"staff",""),"crew",""),"team",""),"duty",""),"lead",""),"head",""),"chef",""),"pasb",""),"mcat",""),"magcs",""),"qaqc",""),"ccic",""),"cic",""),"csm",""),"ops",""),"pic",""),"self",""),"qa",""),"qc",""),"by",""),"sr",""))</f>
        <v>0</v>
      </c>
      <c r="BT438" s="61"/>
      <c r="BU438" s="61"/>
      <c r="BV438" s="61" t="n">
        <f aca="false">0</f>
        <v>0</v>
      </c>
      <c r="BW438" s="61"/>
      <c r="BX438" s="61"/>
      <c r="BY438" s="62" t="n">
        <f aca="false">Q438-T12EarlyH/24</f>
        <v>46308.0104166667</v>
      </c>
      <c r="BZ438" s="61" t="n">
        <f aca="false">IFERROR(IF(IF(TRIM(S438)="Link / file path",AND(LEN(TRIM(Z438))&gt;=5,SUMPRODUCT(--ISNUMBER(SEARCH({"http","www.","\\",":\",".pdf",".jpg",".jpeg",".png",".heic",".xls",".doc",".msg",".eml",".ppt",".txt",".zip"},Z438)))&gt;0),AND(ISERROR(FIND(" ",TRIM(Z438))),NOT(OR(LOWER(TRIM(Z438))=LOWER(Flights!$F$17),AND(LEFT(LOWER(TRIM(Z438)),2)="mh",(LEN(BN438)-LEN(SUBSTITUTE(BN438,"a","")))&lt;=2))),NOT(ISNUMBER(MATCH(LEFT(BN438,255),{"0000a","000a","00a","0000aa","000aa","00.00.0000","00/00/0000","00-00-0000","0000-00-00","00.00.00","00/00/00","00-00-00","0.00.0000","0/00/0000","0-00-0000"},0))),OR(AND((LEN(BN438)-LEN(SUBSTITUTE(BN438,"a","")))&gt;=1,(LEN(BN438)-LEN(SUBSTITUTE(BN438,"0","")))&gt;=2,SUMPRODUCT(--ISNUMBER(SEARCH({"a0","a-0","a_0","a/0","a.0","a#0","0a","0-a","0_a","0/a"},BN438)))&gt;0),AND((LEN(BN438)-LEN(SUBSTITUTE(BN438,"a","")))=0,(LEN(BN438)-LEN(SUBSTITUTE(BN438,"0","")))&gt;=5)))),1,0),0)</f>
        <v>0</v>
      </c>
    </row>
    <row r="439" customFormat="false" ht="39.75" hidden="false" customHeight="true" outlineLevel="0" collapsed="false">
      <c r="A439" s="57" t="s">
        <v>1076</v>
      </c>
      <c r="B439" s="57" t="s">
        <v>272</v>
      </c>
      <c r="C439" s="57" t="str">
        <f aca="false">Flights!$F$17</f>
        <v>MH0138</v>
      </c>
      <c r="D439" s="58" t="n">
        <f aca="false">Flights!$D$17</f>
        <v>46309</v>
      </c>
      <c r="E439" s="57" t="str">
        <f aca="false">Flights!$G$17&amp;"-"&amp;Flights!$H$17</f>
        <v>ADL-KUL</v>
      </c>
      <c r="F439" s="57" t="str">
        <f aca="false">Flights!$K$17</f>
        <v>EY</v>
      </c>
      <c r="G439" s="57" t="s">
        <v>420</v>
      </c>
      <c r="H439" s="57" t="s">
        <v>378</v>
      </c>
      <c r="I439" s="57" t="s">
        <v>379</v>
      </c>
      <c r="J439" s="57" t="s">
        <v>425</v>
      </c>
      <c r="K439" s="67" t="s">
        <v>426</v>
      </c>
      <c r="L439" s="67" t="s">
        <v>422</v>
      </c>
      <c r="M439" s="67"/>
      <c r="N439" s="67" t="s">
        <v>383</v>
      </c>
      <c r="O439" s="67" t="s">
        <v>423</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60"/>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open",IF(AND(NOT(OR(LEN(AZ439)&lt;15,ISNUMBER(MATCH(AZ439,L_Placeholder,0)))),BK439=0,NOT(OR(LEN(AU439)&lt;2,ISNUMBER(MATCH(AU439,L_Placeholder,0)))),NOT(OR(LEN(AX439)&lt;2,ISNUMBER(MATCH(AX439,L_Placeholder,0)))),TRIM(AE439)&lt;&gt;TRIM(T439)),"N/A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missing",IF(OR(OR(LEN(AU439)&lt;2,ISNUMBER(MATCH(AU439,L_Placeholder,0))),BR439&lt;3),"INVALID – PIC missing or not a named person (a role such as QA / CSM is not a name)",IF(OR(LEN(AV439)&lt;2,ISNUMBER(MATCH(AV439,L_Placeholder,0))),"INVALID – result / assessment missing",IF(OR(OR(LEN(AW439)&lt;3,ISNUMBER(MATCH(AW439,L_Placeholder,0))),SUMPRODUCT(--ISNUMBER(SEARCH(" "&amp;L_EvidencePhrase&amp;" ",BD439)))&gt;0,BI439=1),"INVALID – evidence missing, placeholder or not yet on file",IF(ISNA(MATCH(TRIM(S439),L_EvidenceType,0)),"INVALID – choose the evidence type from the list (column S)",IF(BL439=0,"INVALID – evidence ID must be the record's ID only (e.g. SF-2210, IMG_2231, 1045521), or a link / path for links",IF(OR(OR(LEN(AX439)&lt;2,ISNUMBER(MATCH(AX439,L_Placeholder,0))),BS439&lt;3),"INVALID – verifier missing or not a named person (a role such as QA / CSM is not a name)",IF(OR(AX439=AU439,AND(LEN(AU439)&gt;=4,ISNUMBER(SEARCH(AU439,AX439))),AND(LEN(AX439)&gt;=4,ISNUMBER(SEARCH(AX439,AU439)))),"INVALID – verifier must be a different, named person (not the PIC or a role)",IF(BH439=1,"INVALID – result not yet available (awaiting / TBC)",IF(BV439=1,"INVALID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future",IF(AND(ISNUMBER(BY439),AG439&lt;BY439),IF(H439="Physical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t="n">
        <f aca="false">IF(ISNA(MATCH(TRIM(S439),L_EvidenceType,0)),0,BZ439)</f>
        <v>0</v>
      </c>
      <c r="BM439" s="61" t="str">
        <f aca="false">SUBSTITUTE(SUBSTITUTE(SUBSTITUTE(SUBSTITUTE(SUBSTITUTE(SUBSTITUTE(SUBSTITUTE(SUBSTITUTE(SUBSTITUTE(LOWER(Z439&amp;""),"1","0"),"2","0"),"3","0"),"4","0"),"5","0"),"6","0"),"7","0"),"8","0"),"9","0")</f>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439,"jan",""),"feb",""),"mar",""),"apr",""),"may",""),"jun",""),"jul",""),"aug",""),"sep",""),"oct",""),"nov",""),"dec",""),"hrs",""),"hr",""),"lt",""),"utc",""),"am",""),"pm",""),"rev",""),"ver",""),"b","a"),"c","a"),"d","a"),"e","a"),"f","a"),"g","a"),"h","a"),"i","a"),"j","a"),"k","a"),"l","a"),"m","a"),"n","a"),"o","a"),"p","a"),"q","a"),"r","a"),"s","a"),"t","a"),"u","a"),"v","a"),"w","a"),"x","a"),"y","a"),"z","a")</f>
        <v/>
      </c>
      <c r="BO439" s="61" t="str">
        <f aca="false">SUBSTITUTE(SUBSTITUTE(SUBSTITUTE(SUBSTITUTE(SUBSTITUTE(SUBSTITUTE(SUBSTITUTE(SUBSTITUTE(SUBSTITUTE(LOWER(W439&amp;""),"1","0"),"2","0"),"3","0"),"4","0"),"5","0"),"6","0"),"7","0"),"8","0"),"9","0")</f>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c>
      <c r="BQ439" s="61" t="n">
        <f aca="false">IFERROR(IF(AND(ISERROR(SEARCH(" mh"," "&amp;LOWER(W439))),ISNA(MATCH(LEFT(TRIM(BP439),255),{"0000a","000a","00a","0000aa","000aa","00.00.0000","00/00/0000","00-00-0000","0000-00-00","00.00.00","00/00/00","00-00-00","0.00.0000","0/00/0000","0-00-0000"},0)),OR(SUMPRODUCT(--ISNUMBER(SEARCH({"a0","a-0","a_0","a/0","a.0","a#0","0a","0-a","0_a","0/a"},BP439)))&gt;0,ISNUMBER(SEARCH("000000",BP439)))),1,0),0)</f>
        <v>0</v>
      </c>
      <c r="BR4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439,"supervisor",""),"inspector",""),"controller",""),"executive",""),"catering",""),"manager",""),"officer",""),"caterer",""),"station",""),"captain",""),"verified",""),"verifier",""),"checked",""),"senior",""),"leader",""),"cabin",""),"staff",""),"crew",""),"team",""),"duty",""),"lead",""),"head",""),"chef",""),"pasb",""),"mcat",""),"magcs",""),"qaqc",""),"ccic",""),"cic",""),"csm",""),"ops",""),"pic",""),"self",""),"qa",""),"qc",""),"by",""),"sr",""))</f>
        <v>0</v>
      </c>
      <c r="BS4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439,"supervisor",""),"inspector",""),"controller",""),"executive",""),"catering",""),"manager",""),"officer",""),"caterer",""),"station",""),"captain",""),"verified",""),"verifier",""),"checked",""),"senior",""),"leader",""),"cabin",""),"staff",""),"crew",""),"team",""),"duty",""),"lead",""),"head",""),"chef",""),"pasb",""),"mcat",""),"magcs",""),"qaqc",""),"ccic",""),"cic",""),"csm",""),"ops",""),"pic",""),"self",""),"qa",""),"qc",""),"by",""),"sr",""))</f>
        <v>0</v>
      </c>
      <c r="BT439" s="61"/>
      <c r="BU439" s="61"/>
      <c r="BV439" s="61" t="n">
        <f aca="false">0</f>
        <v>0</v>
      </c>
      <c r="BW439" s="61"/>
      <c r="BX439" s="61"/>
      <c r="BY439" s="62" t="n">
        <f aca="false">Q439-T12EarlyH/24</f>
        <v>46308.0104166667</v>
      </c>
      <c r="BZ439" s="61" t="n">
        <f aca="false">IFERROR(IF(IF(TRIM(S439)="Link / file path",AND(LEN(TRIM(Z439))&gt;=5,SUMPRODUCT(--ISNUMBER(SEARCH({"http","www.","\\",":\",".pdf",".jpg",".jpeg",".png",".heic",".xls",".doc",".msg",".eml",".ppt",".txt",".zip"},Z439)))&gt;0),AND(ISERROR(FIND(" ",TRIM(Z439))),NOT(OR(LOWER(TRIM(Z439))=LOWER(Flights!$F$17),AND(LEFT(LOWER(TRIM(Z439)),2)="mh",(LEN(BN439)-LEN(SUBSTITUTE(BN439,"a","")))&lt;=2))),NOT(ISNUMBER(MATCH(LEFT(BN439,255),{"0000a","000a","00a","0000aa","000aa","00.00.0000","00/00/0000","00-00-0000","0000-00-00","00.00.00","00/00/00","00-00-00","0.00.0000","0/00/0000","0-00-0000"},0))),OR(AND((LEN(BN439)-LEN(SUBSTITUTE(BN439,"a","")))&gt;=1,(LEN(BN439)-LEN(SUBSTITUTE(BN439,"0","")))&gt;=2,SUMPRODUCT(--ISNUMBER(SEARCH({"a0","a-0","a_0","a/0","a.0","a#0","0a","0-a","0_a","0/a"},BN439)))&gt;0),AND((LEN(BN439)-LEN(SUBSTITUTE(BN439,"a","")))=0,(LEN(BN439)-LEN(SUBSTITUTE(BN439,"0","")))&gt;=5)))),1,0),0)</f>
        <v>0</v>
      </c>
    </row>
    <row r="440" customFormat="false" ht="39.75" hidden="false" customHeight="true" outlineLevel="0" collapsed="false">
      <c r="A440" s="57" t="s">
        <v>1077</v>
      </c>
      <c r="B440" s="57" t="s">
        <v>272</v>
      </c>
      <c r="C440" s="57" t="str">
        <f aca="false">Flights!$F$17</f>
        <v>MH0138</v>
      </c>
      <c r="D440" s="58" t="n">
        <f aca="false">Flights!$D$17</f>
        <v>46309</v>
      </c>
      <c r="E440" s="57" t="str">
        <f aca="false">Flights!$G$17&amp;"-"&amp;Flights!$H$17</f>
        <v>ADL-KUL</v>
      </c>
      <c r="F440" s="57" t="str">
        <f aca="false">Flights!$K$17</f>
        <v>EY</v>
      </c>
      <c r="G440" s="57" t="s">
        <v>420</v>
      </c>
      <c r="H440" s="57" t="s">
        <v>378</v>
      </c>
      <c r="I440" s="57" t="s">
        <v>428</v>
      </c>
      <c r="J440" s="57" t="s">
        <v>429</v>
      </c>
      <c r="K440" s="67"/>
      <c r="L440" s="67" t="s">
        <v>422</v>
      </c>
      <c r="M440" s="67"/>
      <c r="N440" s="67" t="s">
        <v>383</v>
      </c>
      <c r="O440" s="67" t="s">
        <v>423</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60"/>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open",IF(AND(NOT(OR(LEN(AZ440)&lt;15,ISNUMBER(MATCH(AZ440,L_Placeholder,0)))),BK440=0,NOT(OR(LEN(AU440)&lt;2,ISNUMBER(MATCH(AU440,L_Placeholder,0)))),NOT(OR(LEN(AX440)&lt;2,ISNUMBER(MATCH(AX440,L_Placeholder,0)))),TRIM(AE440)&lt;&gt;TRIM(T440)),"N/A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missing",IF(OR(OR(LEN(AU440)&lt;2,ISNUMBER(MATCH(AU440,L_Placeholder,0))),BR440&lt;3),"INVALID – PIC missing or not a named person (a role such as QA / CSM is not a name)",IF(OR(LEN(AV440)&lt;2,ISNUMBER(MATCH(AV440,L_Placeholder,0))),"INVALID – result / assessment missing",IF(OR(OR(LEN(AW440)&lt;3,ISNUMBER(MATCH(AW440,L_Placeholder,0))),SUMPRODUCT(--ISNUMBER(SEARCH(" "&amp;L_EvidencePhrase&amp;" ",BD440)))&gt;0,BI440=1),"INVALID – evidence missing, placeholder or not yet on file",IF(ISNA(MATCH(TRIM(S440),L_EvidenceType,0)),"INVALID – choose the evidence type from the list (column S)",IF(BL440=0,"INVALID – evidence ID must be the record's ID only (e.g. SF-2210, IMG_2231, 1045521), or a link / path for links",IF(OR(OR(LEN(AX440)&lt;2,ISNUMBER(MATCH(AX440,L_Placeholder,0))),BS440&lt;3),"INVALID – verifier missing or not a named person (a role such as QA / CSM is not a name)",IF(OR(AX440=AU440,AND(LEN(AU440)&gt;=4,ISNUMBER(SEARCH(AU440,AX440))),AND(LEN(AX440)&gt;=4,ISNUMBER(SEARCH(AX440,AU440)))),"INVALID – verifier must be a different, named person (not the PIC or a role)",IF(BH440=1,"INVALID – result not yet available (awaiting / TBC)",IF(BV440=1,"INVALID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future",IF(AND(ISNUMBER(BY440),AG440&lt;BY440),IF(H440="Physical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t="n">
        <f aca="false">IF(ISNA(MATCH(TRIM(S440),L_EvidenceType,0)),0,BZ440)</f>
        <v>0</v>
      </c>
      <c r="BM440" s="61" t="str">
        <f aca="false">SUBSTITUTE(SUBSTITUTE(SUBSTITUTE(SUBSTITUTE(SUBSTITUTE(SUBSTITUTE(SUBSTITUTE(SUBSTITUTE(SUBSTITUTE(LOWER(Z440&amp;""),"1","0"),"2","0"),"3","0"),"4","0"),"5","0"),"6","0"),"7","0"),"8","0"),"9","0")</f>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440,"jan",""),"feb",""),"mar",""),"apr",""),"may",""),"jun",""),"jul",""),"aug",""),"sep",""),"oct",""),"nov",""),"dec",""),"hrs",""),"hr",""),"lt",""),"utc",""),"am",""),"pm",""),"rev",""),"ver",""),"b","a"),"c","a"),"d","a"),"e","a"),"f","a"),"g","a"),"h","a"),"i","a"),"j","a"),"k","a"),"l","a"),"m","a"),"n","a"),"o","a"),"p","a"),"q","a"),"r","a"),"s","a"),"t","a"),"u","a"),"v","a"),"w","a"),"x","a"),"y","a"),"z","a")</f>
        <v/>
      </c>
      <c r="BO440" s="61" t="str">
        <f aca="false">SUBSTITUTE(SUBSTITUTE(SUBSTITUTE(SUBSTITUTE(SUBSTITUTE(SUBSTITUTE(SUBSTITUTE(SUBSTITUTE(SUBSTITUTE(LOWER(W440&amp;""),"1","0"),"2","0"),"3","0"),"4","0"),"5","0"),"6","0"),"7","0"),"8","0"),"9","0")</f>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c>
      <c r="BQ440" s="61" t="n">
        <f aca="false">IFERROR(IF(AND(ISERROR(SEARCH(" mh"," "&amp;LOWER(W440))),ISNA(MATCH(LEFT(TRIM(BP440),255),{"0000a","000a","00a","0000aa","000aa","00.00.0000","00/00/0000","00-00-0000","0000-00-00","00.00.00","00/00/00","00-00-00","0.00.0000","0/00/0000","0-00-0000"},0)),OR(SUMPRODUCT(--ISNUMBER(SEARCH({"a0","a-0","a_0","a/0","a.0","a#0","0a","0-a","0_a","0/a"},BP440)))&gt;0,ISNUMBER(SEARCH("000000",BP440)))),1,0),0)</f>
        <v>0</v>
      </c>
      <c r="BR4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440,"supervisor",""),"inspector",""),"controller",""),"executive",""),"catering",""),"manager",""),"officer",""),"caterer",""),"station",""),"captain",""),"verified",""),"verifier",""),"checked",""),"senior",""),"leader",""),"cabin",""),"staff",""),"crew",""),"team",""),"duty",""),"lead",""),"head",""),"chef",""),"pasb",""),"mcat",""),"magcs",""),"qaqc",""),"ccic",""),"cic",""),"csm",""),"ops",""),"pic",""),"self",""),"qa",""),"qc",""),"by",""),"sr",""))</f>
        <v>0</v>
      </c>
      <c r="BS4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440,"supervisor",""),"inspector",""),"controller",""),"executive",""),"catering",""),"manager",""),"officer",""),"caterer",""),"station",""),"captain",""),"verified",""),"verifier",""),"checked",""),"senior",""),"leader",""),"cabin",""),"staff",""),"crew",""),"team",""),"duty",""),"lead",""),"head",""),"chef",""),"pasb",""),"mcat",""),"magcs",""),"qaqc",""),"ccic",""),"cic",""),"csm",""),"ops",""),"pic",""),"self",""),"qa",""),"qc",""),"by",""),"sr",""))</f>
        <v>0</v>
      </c>
      <c r="BT440" s="61"/>
      <c r="BU440" s="61"/>
      <c r="BV440" s="61" t="n">
        <f aca="false">0</f>
        <v>0</v>
      </c>
      <c r="BW440" s="61"/>
      <c r="BX440" s="61"/>
      <c r="BY440" s="62" t="n">
        <f aca="false">Q440-T12EarlyH/24</f>
        <v>46308.0104166667</v>
      </c>
      <c r="BZ440" s="61" t="n">
        <f aca="false">IFERROR(IF(IF(TRIM(S440)="Link / file path",AND(LEN(TRIM(Z440))&gt;=5,SUMPRODUCT(--ISNUMBER(SEARCH({"http","www.","\\",":\",".pdf",".jpg",".jpeg",".png",".heic",".xls",".doc",".msg",".eml",".ppt",".txt",".zip"},Z440)))&gt;0),AND(ISERROR(FIND(" ",TRIM(Z440))),NOT(OR(LOWER(TRIM(Z440))=LOWER(Flights!$F$17),AND(LEFT(LOWER(TRIM(Z440)),2)="mh",(LEN(BN440)-LEN(SUBSTITUTE(BN440,"a","")))&lt;=2))),NOT(ISNUMBER(MATCH(LEFT(BN440,255),{"0000a","000a","00a","0000aa","000aa","00.00.0000","00/00/0000","00-00-0000","0000-00-00","00.00.00","00/00/00","00-00-00","0.00.0000","0/00/0000","0-00-0000"},0))),OR(AND((LEN(BN440)-LEN(SUBSTITUTE(BN440,"a","")))&gt;=1,(LEN(BN440)-LEN(SUBSTITUTE(BN440,"0","")))&gt;=2,SUMPRODUCT(--ISNUMBER(SEARCH({"a0","a-0","a_0","a/0","a.0","a#0","0a","0-a","0_a","0/a"},BN440)))&gt;0),AND((LEN(BN440)-LEN(SUBSTITUTE(BN440,"a","")))=0,(LEN(BN440)-LEN(SUBSTITUTE(BN440,"0","")))&gt;=5)))),1,0),0)</f>
        <v>0</v>
      </c>
    </row>
    <row r="441" customFormat="false" ht="39.75" hidden="false" customHeight="true" outlineLevel="0" collapsed="false">
      <c r="A441" s="57" t="s">
        <v>1078</v>
      </c>
      <c r="B441" s="57" t="s">
        <v>272</v>
      </c>
      <c r="C441" s="57" t="str">
        <f aca="false">Flights!$F$17</f>
        <v>MH0138</v>
      </c>
      <c r="D441" s="58" t="n">
        <f aca="false">Flights!$D$17</f>
        <v>46309</v>
      </c>
      <c r="E441" s="57" t="str">
        <f aca="false">Flights!$G$17&amp;"-"&amp;Flights!$H$17</f>
        <v>ADL-KUL</v>
      </c>
      <c r="F441" s="57" t="str">
        <f aca="false">Flights!$K$17</f>
        <v>EY</v>
      </c>
      <c r="G441" s="57" t="s">
        <v>420</v>
      </c>
      <c r="H441" s="57" t="s">
        <v>378</v>
      </c>
      <c r="I441" s="57" t="s">
        <v>428</v>
      </c>
      <c r="J441" s="57" t="s">
        <v>431</v>
      </c>
      <c r="K441" s="67"/>
      <c r="L441" s="67" t="s">
        <v>422</v>
      </c>
      <c r="M441" s="67"/>
      <c r="N441" s="67" t="s">
        <v>383</v>
      </c>
      <c r="O441" s="67" t="s">
        <v>423</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60"/>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open",IF(AND(NOT(OR(LEN(AZ441)&lt;15,ISNUMBER(MATCH(AZ441,L_Placeholder,0)))),BK441=0,NOT(OR(LEN(AU441)&lt;2,ISNUMBER(MATCH(AU441,L_Placeholder,0)))),NOT(OR(LEN(AX441)&lt;2,ISNUMBER(MATCH(AX441,L_Placeholder,0)))),TRIM(AE441)&lt;&gt;TRIM(T441)),"N/A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missing",IF(OR(OR(LEN(AU441)&lt;2,ISNUMBER(MATCH(AU441,L_Placeholder,0))),BR441&lt;3),"INVALID – PIC missing or not a named person (a role such as QA / CSM is not a name)",IF(OR(LEN(AV441)&lt;2,ISNUMBER(MATCH(AV441,L_Placeholder,0))),"INVALID – result / assessment missing",IF(OR(OR(LEN(AW441)&lt;3,ISNUMBER(MATCH(AW441,L_Placeholder,0))),SUMPRODUCT(--ISNUMBER(SEARCH(" "&amp;L_EvidencePhrase&amp;" ",BD441)))&gt;0,BI441=1),"INVALID – evidence missing, placeholder or not yet on file",IF(ISNA(MATCH(TRIM(S441),L_EvidenceType,0)),"INVALID – choose the evidence type from the list (column S)",IF(BL441=0,"INVALID – evidence ID must be the record's ID only (e.g. SF-2210, IMG_2231, 1045521), or a link / path for links",IF(OR(OR(LEN(AX441)&lt;2,ISNUMBER(MATCH(AX441,L_Placeholder,0))),BS441&lt;3),"INVALID – verifier missing or not a named person (a role such as QA / CSM is not a name)",IF(OR(AX441=AU441,AND(LEN(AU441)&gt;=4,ISNUMBER(SEARCH(AU441,AX441))),AND(LEN(AX441)&gt;=4,ISNUMBER(SEARCH(AX441,AU441)))),"INVALID – verifier must be a different, named person (not the PIC or a role)",IF(BH441=1,"INVALID – result not yet available (awaiting / TBC)",IF(BV441=1,"INVALID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future",IF(AND(ISNUMBER(BY441),AG441&lt;BY441),IF(H441="Physical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t="n">
        <f aca="false">IF(ISNA(MATCH(TRIM(S441),L_EvidenceType,0)),0,BZ441)</f>
        <v>0</v>
      </c>
      <c r="BM441" s="61" t="str">
        <f aca="false">SUBSTITUTE(SUBSTITUTE(SUBSTITUTE(SUBSTITUTE(SUBSTITUTE(SUBSTITUTE(SUBSTITUTE(SUBSTITUTE(SUBSTITUTE(LOWER(Z441&amp;""),"1","0"),"2","0"),"3","0"),"4","0"),"5","0"),"6","0"),"7","0"),"8","0"),"9","0")</f>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441,"jan",""),"feb",""),"mar",""),"apr",""),"may",""),"jun",""),"jul",""),"aug",""),"sep",""),"oct",""),"nov",""),"dec",""),"hrs",""),"hr",""),"lt",""),"utc",""),"am",""),"pm",""),"rev",""),"ver",""),"b","a"),"c","a"),"d","a"),"e","a"),"f","a"),"g","a"),"h","a"),"i","a"),"j","a"),"k","a"),"l","a"),"m","a"),"n","a"),"o","a"),"p","a"),"q","a"),"r","a"),"s","a"),"t","a"),"u","a"),"v","a"),"w","a"),"x","a"),"y","a"),"z","a")</f>
        <v/>
      </c>
      <c r="BO441" s="61" t="str">
        <f aca="false">SUBSTITUTE(SUBSTITUTE(SUBSTITUTE(SUBSTITUTE(SUBSTITUTE(SUBSTITUTE(SUBSTITUTE(SUBSTITUTE(SUBSTITUTE(LOWER(W441&amp;""),"1","0"),"2","0"),"3","0"),"4","0"),"5","0"),"6","0"),"7","0"),"8","0"),"9","0")</f>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c>
      <c r="BQ441" s="61" t="n">
        <f aca="false">IFERROR(IF(AND(ISERROR(SEARCH(" mh"," "&amp;LOWER(W441))),ISNA(MATCH(LEFT(TRIM(BP441),255),{"0000a","000a","00a","0000aa","000aa","00.00.0000","00/00/0000","00-00-0000","0000-00-00","00.00.00","00/00/00","00-00-00","0.00.0000","0/00/0000","0-00-0000"},0)),OR(SUMPRODUCT(--ISNUMBER(SEARCH({"a0","a-0","a_0","a/0","a.0","a#0","0a","0-a","0_a","0/a"},BP441)))&gt;0,ISNUMBER(SEARCH("000000",BP441)))),1,0),0)</f>
        <v>0</v>
      </c>
      <c r="BR4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441,"supervisor",""),"inspector",""),"controller",""),"executive",""),"catering",""),"manager",""),"officer",""),"caterer",""),"station",""),"captain",""),"verified",""),"verifier",""),"checked",""),"senior",""),"leader",""),"cabin",""),"staff",""),"crew",""),"team",""),"duty",""),"lead",""),"head",""),"chef",""),"pasb",""),"mcat",""),"magcs",""),"qaqc",""),"ccic",""),"cic",""),"csm",""),"ops",""),"pic",""),"self",""),"qa",""),"qc",""),"by",""),"sr",""))</f>
        <v>0</v>
      </c>
      <c r="BS4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441,"supervisor",""),"inspector",""),"controller",""),"executive",""),"catering",""),"manager",""),"officer",""),"caterer",""),"station",""),"captain",""),"verified",""),"verifier",""),"checked",""),"senior",""),"leader",""),"cabin",""),"staff",""),"crew",""),"team",""),"duty",""),"lead",""),"head",""),"chef",""),"pasb",""),"mcat",""),"magcs",""),"qaqc",""),"ccic",""),"cic",""),"csm",""),"ops",""),"pic",""),"self",""),"qa",""),"qc",""),"by",""),"sr",""))</f>
        <v>0</v>
      </c>
      <c r="BT441" s="61"/>
      <c r="BU441" s="61"/>
      <c r="BV441" s="61" t="n">
        <f aca="false">0</f>
        <v>0</v>
      </c>
      <c r="BW441" s="61"/>
      <c r="BX441" s="61"/>
      <c r="BY441" s="62" t="n">
        <f aca="false">Q441-T12EarlyH/24</f>
        <v>46308.0104166667</v>
      </c>
      <c r="BZ441" s="61" t="n">
        <f aca="false">IFERROR(IF(IF(TRIM(S441)="Link / file path",AND(LEN(TRIM(Z441))&gt;=5,SUMPRODUCT(--ISNUMBER(SEARCH({"http","www.","\\",":\",".pdf",".jpg",".jpeg",".png",".heic",".xls",".doc",".msg",".eml",".ppt",".txt",".zip"},Z441)))&gt;0),AND(ISERROR(FIND(" ",TRIM(Z441))),NOT(OR(LOWER(TRIM(Z441))=LOWER(Flights!$F$17),AND(LEFT(LOWER(TRIM(Z441)),2)="mh",(LEN(BN441)-LEN(SUBSTITUTE(BN441,"a","")))&lt;=2))),NOT(ISNUMBER(MATCH(LEFT(BN441,255),{"0000a","000a","00a","0000aa","000aa","00.00.0000","00/00/0000","00-00-0000","0000-00-00","00.00.00","00/00/00","00-00-00","0.00.0000","0/00/0000","0-00-0000"},0))),OR(AND((LEN(BN441)-LEN(SUBSTITUTE(BN441,"a","")))&gt;=1,(LEN(BN441)-LEN(SUBSTITUTE(BN441,"0","")))&gt;=2,SUMPRODUCT(--ISNUMBER(SEARCH({"a0","a-0","a_0","a/0","a.0","a#0","0a","0-a","0_a","0/a"},BN441)))&gt;0),AND((LEN(BN441)-LEN(SUBSTITUTE(BN441,"a","")))=0,(LEN(BN441)-LEN(SUBSTITUTE(BN441,"0","")))&gt;=5)))),1,0),0)</f>
        <v>0</v>
      </c>
    </row>
    <row r="442" customFormat="false" ht="39.75" hidden="false" customHeight="true" outlineLevel="0" collapsed="false">
      <c r="A442" s="57" t="s">
        <v>1079</v>
      </c>
      <c r="B442" s="57" t="s">
        <v>272</v>
      </c>
      <c r="C442" s="57" t="str">
        <f aca="false">Flights!$F$17</f>
        <v>MH0138</v>
      </c>
      <c r="D442" s="58" t="n">
        <f aca="false">Flights!$D$17</f>
        <v>46309</v>
      </c>
      <c r="E442" s="57" t="str">
        <f aca="false">Flights!$G$17&amp;"-"&amp;Flights!$H$17</f>
        <v>ADL-KUL</v>
      </c>
      <c r="F442" s="57" t="str">
        <f aca="false">Flights!$K$17</f>
        <v>EY</v>
      </c>
      <c r="G442" s="57" t="s">
        <v>420</v>
      </c>
      <c r="H442" s="57" t="s">
        <v>378</v>
      </c>
      <c r="I442" s="57" t="s">
        <v>428</v>
      </c>
      <c r="J442" s="57" t="s">
        <v>433</v>
      </c>
      <c r="K442" s="67"/>
      <c r="L442" s="67" t="s">
        <v>422</v>
      </c>
      <c r="M442" s="67"/>
      <c r="N442" s="67" t="s">
        <v>383</v>
      </c>
      <c r="O442" s="67" t="s">
        <v>423</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60"/>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open",IF(AND(NOT(OR(LEN(AZ442)&lt;15,ISNUMBER(MATCH(AZ442,L_Placeholder,0)))),BK442=0,NOT(OR(LEN(AU442)&lt;2,ISNUMBER(MATCH(AU442,L_Placeholder,0)))),NOT(OR(LEN(AX442)&lt;2,ISNUMBER(MATCH(AX442,L_Placeholder,0)))),TRIM(AE442)&lt;&gt;TRIM(T442)),"N/A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missing",IF(OR(OR(LEN(AU442)&lt;2,ISNUMBER(MATCH(AU442,L_Placeholder,0))),BR442&lt;3),"INVALID – PIC missing or not a named person (a role such as QA / CSM is not a name)",IF(OR(LEN(AV442)&lt;2,ISNUMBER(MATCH(AV442,L_Placeholder,0))),"INVALID – result / assessment missing",IF(OR(OR(LEN(AW442)&lt;3,ISNUMBER(MATCH(AW442,L_Placeholder,0))),SUMPRODUCT(--ISNUMBER(SEARCH(" "&amp;L_EvidencePhrase&amp;" ",BD442)))&gt;0,BI442=1),"INVALID – evidence missing, placeholder or not yet on file",IF(ISNA(MATCH(TRIM(S442),L_EvidenceType,0)),"INVALID – choose the evidence type from the list (column S)",IF(BL442=0,"INVALID – evidence ID must be the record's ID only (e.g. SF-2210, IMG_2231, 1045521), or a link / path for links",IF(OR(OR(LEN(AX442)&lt;2,ISNUMBER(MATCH(AX442,L_Placeholder,0))),BS442&lt;3),"INVALID – verifier missing or not a named person (a role such as QA / CSM is not a name)",IF(OR(AX442=AU442,AND(LEN(AU442)&gt;=4,ISNUMBER(SEARCH(AU442,AX442))),AND(LEN(AX442)&gt;=4,ISNUMBER(SEARCH(AX442,AU442)))),"INVALID – verifier must be a different, named person (not the PIC or a role)",IF(BH442=1,"INVALID – result not yet available (awaiting / TBC)",IF(BV442=1,"INVALID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future",IF(AND(ISNUMBER(BY442),AG442&lt;BY442),IF(H442="Physical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t="n">
        <f aca="false">IF(ISNA(MATCH(TRIM(S442),L_EvidenceType,0)),0,BZ442)</f>
        <v>0</v>
      </c>
      <c r="BM442" s="61" t="str">
        <f aca="false">SUBSTITUTE(SUBSTITUTE(SUBSTITUTE(SUBSTITUTE(SUBSTITUTE(SUBSTITUTE(SUBSTITUTE(SUBSTITUTE(SUBSTITUTE(LOWER(Z442&amp;""),"1","0"),"2","0"),"3","0"),"4","0"),"5","0"),"6","0"),"7","0"),"8","0"),"9","0")</f>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442,"jan",""),"feb",""),"mar",""),"apr",""),"may",""),"jun",""),"jul",""),"aug",""),"sep",""),"oct",""),"nov",""),"dec",""),"hrs",""),"hr",""),"lt",""),"utc",""),"am",""),"pm",""),"rev",""),"ver",""),"b","a"),"c","a"),"d","a"),"e","a"),"f","a"),"g","a"),"h","a"),"i","a"),"j","a"),"k","a"),"l","a"),"m","a"),"n","a"),"o","a"),"p","a"),"q","a"),"r","a"),"s","a"),"t","a"),"u","a"),"v","a"),"w","a"),"x","a"),"y","a"),"z","a")</f>
        <v/>
      </c>
      <c r="BO442" s="61" t="str">
        <f aca="false">SUBSTITUTE(SUBSTITUTE(SUBSTITUTE(SUBSTITUTE(SUBSTITUTE(SUBSTITUTE(SUBSTITUTE(SUBSTITUTE(SUBSTITUTE(LOWER(W442&amp;""),"1","0"),"2","0"),"3","0"),"4","0"),"5","0"),"6","0"),"7","0"),"8","0"),"9","0")</f>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c>
      <c r="BQ442" s="61" t="n">
        <f aca="false">IFERROR(IF(AND(ISERROR(SEARCH(" mh"," "&amp;LOWER(W442))),ISNA(MATCH(LEFT(TRIM(BP442),255),{"0000a","000a","00a","0000aa","000aa","00.00.0000","00/00/0000","00-00-0000","0000-00-00","00.00.00","00/00/00","00-00-00","0.00.0000","0/00/0000","0-00-0000"},0)),OR(SUMPRODUCT(--ISNUMBER(SEARCH({"a0","a-0","a_0","a/0","a.0","a#0","0a","0-a","0_a","0/a"},BP442)))&gt;0,ISNUMBER(SEARCH("000000",BP442)))),1,0),0)</f>
        <v>0</v>
      </c>
      <c r="BR4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442,"supervisor",""),"inspector",""),"controller",""),"executive",""),"catering",""),"manager",""),"officer",""),"caterer",""),"station",""),"captain",""),"verified",""),"verifier",""),"checked",""),"senior",""),"leader",""),"cabin",""),"staff",""),"crew",""),"team",""),"duty",""),"lead",""),"head",""),"chef",""),"pasb",""),"mcat",""),"magcs",""),"qaqc",""),"ccic",""),"cic",""),"csm",""),"ops",""),"pic",""),"self",""),"qa",""),"qc",""),"by",""),"sr",""))</f>
        <v>0</v>
      </c>
      <c r="BS4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442,"supervisor",""),"inspector",""),"controller",""),"executive",""),"catering",""),"manager",""),"officer",""),"caterer",""),"station",""),"captain",""),"verified",""),"verifier",""),"checked",""),"senior",""),"leader",""),"cabin",""),"staff",""),"crew",""),"team",""),"duty",""),"lead",""),"head",""),"chef",""),"pasb",""),"mcat",""),"magcs",""),"qaqc",""),"ccic",""),"cic",""),"csm",""),"ops",""),"pic",""),"self",""),"qa",""),"qc",""),"by",""),"sr",""))</f>
        <v>0</v>
      </c>
      <c r="BT442" s="61"/>
      <c r="BU442" s="61"/>
      <c r="BV442" s="61" t="n">
        <f aca="false">0</f>
        <v>0</v>
      </c>
      <c r="BW442" s="61"/>
      <c r="BX442" s="61"/>
      <c r="BY442" s="62" t="n">
        <f aca="false">Q442-T12EarlyH/24</f>
        <v>46308.0104166667</v>
      </c>
      <c r="BZ442" s="61" t="n">
        <f aca="false">IFERROR(IF(IF(TRIM(S442)="Link / file path",AND(LEN(TRIM(Z442))&gt;=5,SUMPRODUCT(--ISNUMBER(SEARCH({"http","www.","\\",":\",".pdf",".jpg",".jpeg",".png",".heic",".xls",".doc",".msg",".eml",".ppt",".txt",".zip"},Z442)))&gt;0),AND(ISERROR(FIND(" ",TRIM(Z442))),NOT(OR(LOWER(TRIM(Z442))=LOWER(Flights!$F$17),AND(LEFT(LOWER(TRIM(Z442)),2)="mh",(LEN(BN442)-LEN(SUBSTITUTE(BN442,"a","")))&lt;=2))),NOT(ISNUMBER(MATCH(LEFT(BN442,255),{"0000a","000a","00a","0000aa","000aa","00.00.0000","00/00/0000","00-00-0000","0000-00-00","00.00.00","00/00/00","00-00-00","0.00.0000","0/00/0000","0-00-0000"},0))),OR(AND((LEN(BN442)-LEN(SUBSTITUTE(BN442,"a","")))&gt;=1,(LEN(BN442)-LEN(SUBSTITUTE(BN442,"0","")))&gt;=2,SUMPRODUCT(--ISNUMBER(SEARCH({"a0","a-0","a_0","a/0","a.0","a#0","0a","0-a","0_a","0/a"},BN442)))&gt;0),AND((LEN(BN442)-LEN(SUBSTITUTE(BN442,"a","")))=0,(LEN(BN442)-LEN(SUBSTITUTE(BN442,"0","")))&gt;=5)))),1,0),0)</f>
        <v>0</v>
      </c>
    </row>
    <row r="443" customFormat="false" ht="78.75" hidden="false" customHeight="true" outlineLevel="0" collapsed="false">
      <c r="A443" s="57" t="s">
        <v>1080</v>
      </c>
      <c r="B443" s="57" t="s">
        <v>272</v>
      </c>
      <c r="C443" s="57" t="str">
        <f aca="false">Flights!$F$17</f>
        <v>MH0138</v>
      </c>
      <c r="D443" s="58" t="n">
        <f aca="false">Flights!$D$17</f>
        <v>46309</v>
      </c>
      <c r="E443" s="57" t="str">
        <f aca="false">Flights!$G$17&amp;"-"&amp;Flights!$H$17</f>
        <v>ADL-KUL</v>
      </c>
      <c r="F443" s="57" t="str">
        <f aca="false">Flights!$K$17</f>
        <v>EY</v>
      </c>
      <c r="G443" s="57" t="s">
        <v>420</v>
      </c>
      <c r="H443" s="57" t="s">
        <v>378</v>
      </c>
      <c r="I443" s="57" t="s">
        <v>428</v>
      </c>
      <c r="J443" s="57" t="s">
        <v>435</v>
      </c>
      <c r="K443" s="67" t="s">
        <v>1011</v>
      </c>
      <c r="L443" s="67" t="s">
        <v>422</v>
      </c>
      <c r="M443" s="67"/>
      <c r="N443" s="67" t="s">
        <v>383</v>
      </c>
      <c r="O443" s="67" t="s">
        <v>423</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60"/>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open",IF(AND(NOT(OR(LEN(AZ443)&lt;15,ISNUMBER(MATCH(AZ443,L_Placeholder,0)))),BK443=0,NOT(OR(LEN(AU443)&lt;2,ISNUMBER(MATCH(AU443,L_Placeholder,0)))),NOT(OR(LEN(AX443)&lt;2,ISNUMBER(MATCH(AX443,L_Placeholder,0)))),TRIM(AE443)&lt;&gt;TRIM(T443)),"N/A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missing",IF(OR(OR(LEN(AU443)&lt;2,ISNUMBER(MATCH(AU443,L_Placeholder,0))),BR443&lt;3),"INVALID – PIC missing or not a named person (a role such as QA / CSM is not a name)",IF(OR(LEN(AV443)&lt;2,ISNUMBER(MATCH(AV443,L_Placeholder,0))),"INVALID – result / assessment missing",IF(OR(OR(LEN(AW443)&lt;3,ISNUMBER(MATCH(AW443,L_Placeholder,0))),SUMPRODUCT(--ISNUMBER(SEARCH(" "&amp;L_EvidencePhrase&amp;" ",BD443)))&gt;0,BI443=1),"INVALID – evidence missing, placeholder or not yet on file",IF(ISNA(MATCH(TRIM(S443),L_EvidenceType,0)),"INVALID – choose the evidence type from the list (column S)",IF(BL443=0,"INVALID – evidence ID must be the record's ID only (e.g. SF-2210, IMG_2231, 1045521), or a link / path for links",IF(OR(OR(LEN(AX443)&lt;2,ISNUMBER(MATCH(AX443,L_Placeholder,0))),BS443&lt;3),"INVALID – verifier missing or not a named person (a role such as QA / CSM is not a name)",IF(OR(AX443=AU443,AND(LEN(AU443)&gt;=4,ISNUMBER(SEARCH(AU443,AX443))),AND(LEN(AX443)&gt;=4,ISNUMBER(SEARCH(AX443,AU443)))),"INVALID – verifier must be a different, named person (not the PIC or a role)",IF(BH443=1,"INVALID – result not yet available (awaiting / TBC)",IF(BV443=1,"INVALID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future",IF(AND(ISNUMBER(BY443),AG443&lt;BY443),IF(H443="Physical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t="n">
        <f aca="false">IF(ISNA(MATCH(TRIM(S443),L_EvidenceType,0)),0,BZ443)</f>
        <v>0</v>
      </c>
      <c r="BM443" s="61" t="str">
        <f aca="false">SUBSTITUTE(SUBSTITUTE(SUBSTITUTE(SUBSTITUTE(SUBSTITUTE(SUBSTITUTE(SUBSTITUTE(SUBSTITUTE(SUBSTITUTE(LOWER(Z443&amp;""),"1","0"),"2","0"),"3","0"),"4","0"),"5","0"),"6","0"),"7","0"),"8","0"),"9","0")</f>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443,"jan",""),"feb",""),"mar",""),"apr",""),"may",""),"jun",""),"jul",""),"aug",""),"sep",""),"oct",""),"nov",""),"dec",""),"hrs",""),"hr",""),"lt",""),"utc",""),"am",""),"pm",""),"rev",""),"ver",""),"b","a"),"c","a"),"d","a"),"e","a"),"f","a"),"g","a"),"h","a"),"i","a"),"j","a"),"k","a"),"l","a"),"m","a"),"n","a"),"o","a"),"p","a"),"q","a"),"r","a"),"s","a"),"t","a"),"u","a"),"v","a"),"w","a"),"x","a"),"y","a"),"z","a")</f>
        <v/>
      </c>
      <c r="BO443" s="61" t="str">
        <f aca="false">SUBSTITUTE(SUBSTITUTE(SUBSTITUTE(SUBSTITUTE(SUBSTITUTE(SUBSTITUTE(SUBSTITUTE(SUBSTITUTE(SUBSTITUTE(LOWER(W443&amp;""),"1","0"),"2","0"),"3","0"),"4","0"),"5","0"),"6","0"),"7","0"),"8","0"),"9","0")</f>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c>
      <c r="BQ443" s="61" t="n">
        <f aca="false">IFERROR(IF(AND(ISERROR(SEARCH(" mh"," "&amp;LOWER(W443))),ISNA(MATCH(LEFT(TRIM(BP443),255),{"0000a","000a","00a","0000aa","000aa","00.00.0000","00/00/0000","00-00-0000","0000-00-00","00.00.00","00/00/00","00-00-00","0.00.0000","0/00/0000","0-00-0000"},0)),OR(SUMPRODUCT(--ISNUMBER(SEARCH({"a0","a-0","a_0","a/0","a.0","a#0","0a","0-a","0_a","0/a"},BP443)))&gt;0,ISNUMBER(SEARCH("000000",BP443)))),1,0),0)</f>
        <v>0</v>
      </c>
      <c r="BR4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443,"supervisor",""),"inspector",""),"controller",""),"executive",""),"catering",""),"manager",""),"officer",""),"caterer",""),"station",""),"captain",""),"verified",""),"verifier",""),"checked",""),"senior",""),"leader",""),"cabin",""),"staff",""),"crew",""),"team",""),"duty",""),"lead",""),"head",""),"chef",""),"pasb",""),"mcat",""),"magcs",""),"qaqc",""),"ccic",""),"cic",""),"csm",""),"ops",""),"pic",""),"self",""),"qa",""),"qc",""),"by",""),"sr",""))</f>
        <v>0</v>
      </c>
      <c r="BS4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443,"supervisor",""),"inspector",""),"controller",""),"executive",""),"catering",""),"manager",""),"officer",""),"caterer",""),"station",""),"captain",""),"verified",""),"verifier",""),"checked",""),"senior",""),"leader",""),"cabin",""),"staff",""),"crew",""),"team",""),"duty",""),"lead",""),"head",""),"chef",""),"pasb",""),"mcat",""),"magcs",""),"qaqc",""),"ccic",""),"cic",""),"csm",""),"ops",""),"pic",""),"self",""),"qa",""),"qc",""),"by",""),"sr",""))</f>
        <v>0</v>
      </c>
      <c r="BT443" s="61"/>
      <c r="BU443" s="61"/>
      <c r="BV443" s="61" t="n">
        <f aca="false">0</f>
        <v>0</v>
      </c>
      <c r="BW443" s="61"/>
      <c r="BX443" s="61"/>
      <c r="BY443" s="62" t="n">
        <f aca="false">Q443-T12EarlyH/24</f>
        <v>46308.0104166667</v>
      </c>
      <c r="BZ443" s="61" t="n">
        <f aca="false">IFERROR(IF(IF(TRIM(S443)="Link / file path",AND(LEN(TRIM(Z443))&gt;=5,SUMPRODUCT(--ISNUMBER(SEARCH({"http","www.","\\",":\",".pdf",".jpg",".jpeg",".png",".heic",".xls",".doc",".msg",".eml",".ppt",".txt",".zip"},Z443)))&gt;0),AND(ISERROR(FIND(" ",TRIM(Z443))),NOT(OR(LOWER(TRIM(Z443))=LOWER(Flights!$F$17),AND(LEFT(LOWER(TRIM(Z443)),2)="mh",(LEN(BN443)-LEN(SUBSTITUTE(BN443,"a","")))&lt;=2))),NOT(ISNUMBER(MATCH(LEFT(BN443,255),{"0000a","000a","00a","0000aa","000aa","00.00.0000","00/00/0000","00-00-0000","0000-00-00","00.00.00","00/00/00","00-00-00","0.00.0000","0/00/0000","0-00-0000"},0))),OR(AND((LEN(BN443)-LEN(SUBSTITUTE(BN443,"a","")))&gt;=1,(LEN(BN443)-LEN(SUBSTITUTE(BN443,"0","")))&gt;=2,SUMPRODUCT(--ISNUMBER(SEARCH({"a0","a-0","a_0","a/0","a.0","a#0","0a","0-a","0_a","0/a"},BN443)))&gt;0),AND((LEN(BN443)-LEN(SUBSTITUTE(BN443,"a","")))=0,(LEN(BN443)-LEN(SUBSTITUTE(BN443,"0","")))&gt;=5)))),1,0),0)</f>
        <v>0</v>
      </c>
    </row>
    <row r="444" customFormat="false" ht="39.75" hidden="false" customHeight="true" outlineLevel="0" collapsed="false">
      <c r="A444" s="57" t="s">
        <v>1081</v>
      </c>
      <c r="B444" s="57" t="s">
        <v>272</v>
      </c>
      <c r="C444" s="57" t="str">
        <f aca="false">Flights!$F$17</f>
        <v>MH0138</v>
      </c>
      <c r="D444" s="58" t="n">
        <f aca="false">Flights!$D$17</f>
        <v>46309</v>
      </c>
      <c r="E444" s="57" t="str">
        <f aca="false">Flights!$G$17&amp;"-"&amp;Flights!$H$17</f>
        <v>ADL-KUL</v>
      </c>
      <c r="F444" s="57" t="str">
        <f aca="false">Flights!$K$17</f>
        <v>EY</v>
      </c>
      <c r="G444" s="57" t="s">
        <v>420</v>
      </c>
      <c r="H444" s="57" t="s">
        <v>378</v>
      </c>
      <c r="I444" s="57" t="s">
        <v>428</v>
      </c>
      <c r="J444" s="57" t="s">
        <v>438</v>
      </c>
      <c r="K444" s="67"/>
      <c r="L444" s="67" t="s">
        <v>422</v>
      </c>
      <c r="M444" s="67"/>
      <c r="N444" s="67" t="s">
        <v>383</v>
      </c>
      <c r="O444" s="67" t="s">
        <v>423</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60"/>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open",IF(AND(NOT(OR(LEN(AZ444)&lt;15,ISNUMBER(MATCH(AZ444,L_Placeholder,0)))),BK444=0,NOT(OR(LEN(AU444)&lt;2,ISNUMBER(MATCH(AU444,L_Placeholder,0)))),NOT(OR(LEN(AX444)&lt;2,ISNUMBER(MATCH(AX444,L_Placeholder,0)))),TRIM(AE444)&lt;&gt;TRIM(T444)),"N/A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missing",IF(OR(OR(LEN(AU444)&lt;2,ISNUMBER(MATCH(AU444,L_Placeholder,0))),BR444&lt;3),"INVALID – PIC missing or not a named person (a role such as QA / CSM is not a name)",IF(OR(LEN(AV444)&lt;2,ISNUMBER(MATCH(AV444,L_Placeholder,0))),"INVALID – result / assessment missing",IF(OR(OR(LEN(AW444)&lt;3,ISNUMBER(MATCH(AW444,L_Placeholder,0))),SUMPRODUCT(--ISNUMBER(SEARCH(" "&amp;L_EvidencePhrase&amp;" ",BD444)))&gt;0,BI444=1),"INVALID – evidence missing, placeholder or not yet on file",IF(ISNA(MATCH(TRIM(S444),L_EvidenceType,0)),"INVALID – choose the evidence type from the list (column S)",IF(BL444=0,"INVALID – evidence ID must be the record's ID only (e.g. SF-2210, IMG_2231, 1045521), or a link / path for links",IF(OR(OR(LEN(AX444)&lt;2,ISNUMBER(MATCH(AX444,L_Placeholder,0))),BS444&lt;3),"INVALID – verifier missing or not a named person (a role such as QA / CSM is not a name)",IF(OR(AX444=AU444,AND(LEN(AU444)&gt;=4,ISNUMBER(SEARCH(AU444,AX444))),AND(LEN(AX444)&gt;=4,ISNUMBER(SEARCH(AX444,AU444)))),"INVALID – verifier must be a different, named person (not the PIC or a role)",IF(BH444=1,"INVALID – result not yet available (awaiting / TBC)",IF(BV444=1,"INVALID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future",IF(AND(ISNUMBER(BY444),AG444&lt;BY444),IF(H444="Physical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t="n">
        <f aca="false">IF(ISNA(MATCH(TRIM(S444),L_EvidenceType,0)),0,BZ444)</f>
        <v>0</v>
      </c>
      <c r="BM444" s="61" t="str">
        <f aca="false">SUBSTITUTE(SUBSTITUTE(SUBSTITUTE(SUBSTITUTE(SUBSTITUTE(SUBSTITUTE(SUBSTITUTE(SUBSTITUTE(SUBSTITUTE(LOWER(Z444&amp;""),"1","0"),"2","0"),"3","0"),"4","0"),"5","0"),"6","0"),"7","0"),"8","0"),"9","0")</f>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444,"jan",""),"feb",""),"mar",""),"apr",""),"may",""),"jun",""),"jul",""),"aug",""),"sep",""),"oct",""),"nov",""),"dec",""),"hrs",""),"hr",""),"lt",""),"utc",""),"am",""),"pm",""),"rev",""),"ver",""),"b","a"),"c","a"),"d","a"),"e","a"),"f","a"),"g","a"),"h","a"),"i","a"),"j","a"),"k","a"),"l","a"),"m","a"),"n","a"),"o","a"),"p","a"),"q","a"),"r","a"),"s","a"),"t","a"),"u","a"),"v","a"),"w","a"),"x","a"),"y","a"),"z","a")</f>
        <v/>
      </c>
      <c r="BO444" s="61" t="str">
        <f aca="false">SUBSTITUTE(SUBSTITUTE(SUBSTITUTE(SUBSTITUTE(SUBSTITUTE(SUBSTITUTE(SUBSTITUTE(SUBSTITUTE(SUBSTITUTE(LOWER(W444&amp;""),"1","0"),"2","0"),"3","0"),"4","0"),"5","0"),"6","0"),"7","0"),"8","0"),"9","0")</f>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c>
      <c r="BQ444" s="61" t="n">
        <f aca="false">IFERROR(IF(AND(ISERROR(SEARCH(" mh"," "&amp;LOWER(W444))),ISNA(MATCH(LEFT(TRIM(BP444),255),{"0000a","000a","00a","0000aa","000aa","00.00.0000","00/00/0000","00-00-0000","0000-00-00","00.00.00","00/00/00","00-00-00","0.00.0000","0/00/0000","0-00-0000"},0)),OR(SUMPRODUCT(--ISNUMBER(SEARCH({"a0","a-0","a_0","a/0","a.0","a#0","0a","0-a","0_a","0/a"},BP444)))&gt;0,ISNUMBER(SEARCH("000000",BP444)))),1,0),0)</f>
        <v>0</v>
      </c>
      <c r="BR4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444,"supervisor",""),"inspector",""),"controller",""),"executive",""),"catering",""),"manager",""),"officer",""),"caterer",""),"station",""),"captain",""),"verified",""),"verifier",""),"checked",""),"senior",""),"leader",""),"cabin",""),"staff",""),"crew",""),"team",""),"duty",""),"lead",""),"head",""),"chef",""),"pasb",""),"mcat",""),"magcs",""),"qaqc",""),"ccic",""),"cic",""),"csm",""),"ops",""),"pic",""),"self",""),"qa",""),"qc",""),"by",""),"sr",""))</f>
        <v>0</v>
      </c>
      <c r="BS4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444,"supervisor",""),"inspector",""),"controller",""),"executive",""),"catering",""),"manager",""),"officer",""),"caterer",""),"station",""),"captain",""),"verified",""),"verifier",""),"checked",""),"senior",""),"leader",""),"cabin",""),"staff",""),"crew",""),"team",""),"duty",""),"lead",""),"head",""),"chef",""),"pasb",""),"mcat",""),"magcs",""),"qaqc",""),"ccic",""),"cic",""),"csm",""),"ops",""),"pic",""),"self",""),"qa",""),"qc",""),"by",""),"sr",""))</f>
        <v>0</v>
      </c>
      <c r="BT444" s="61"/>
      <c r="BU444" s="61"/>
      <c r="BV444" s="61" t="n">
        <f aca="false">0</f>
        <v>0</v>
      </c>
      <c r="BW444" s="61"/>
      <c r="BX444" s="61"/>
      <c r="BY444" s="62" t="n">
        <f aca="false">Q444-T12EarlyH/24</f>
        <v>46308.0104166667</v>
      </c>
      <c r="BZ444" s="61" t="n">
        <f aca="false">IFERROR(IF(IF(TRIM(S444)="Link / file path",AND(LEN(TRIM(Z444))&gt;=5,SUMPRODUCT(--ISNUMBER(SEARCH({"http","www.","\\",":\",".pdf",".jpg",".jpeg",".png",".heic",".xls",".doc",".msg",".eml",".ppt",".txt",".zip"},Z444)))&gt;0),AND(ISERROR(FIND(" ",TRIM(Z444))),NOT(OR(LOWER(TRIM(Z444))=LOWER(Flights!$F$17),AND(LEFT(LOWER(TRIM(Z444)),2)="mh",(LEN(BN444)-LEN(SUBSTITUTE(BN444,"a","")))&lt;=2))),NOT(ISNUMBER(MATCH(LEFT(BN444,255),{"0000a","000a","00a","0000aa","000aa","00.00.0000","00/00/0000","00-00-0000","0000-00-00","00.00.00","00/00/00","00-00-00","0.00.0000","0/00/0000","0-00-0000"},0))),OR(AND((LEN(BN444)-LEN(SUBSTITUTE(BN444,"a","")))&gt;=1,(LEN(BN444)-LEN(SUBSTITUTE(BN444,"0","")))&gt;=2,SUMPRODUCT(--ISNUMBER(SEARCH({"a0","a-0","a_0","a/0","a.0","a#0","0a","0-a","0_a","0/a"},BN444)))&gt;0),AND((LEN(BN444)-LEN(SUBSTITUTE(BN444,"a","")))=0,(LEN(BN444)-LEN(SUBSTITUTE(BN444,"0","")))&gt;=5)))),1,0),0)</f>
        <v>0</v>
      </c>
    </row>
    <row r="445" customFormat="false" ht="78.75" hidden="false" customHeight="true" outlineLevel="0" collapsed="false">
      <c r="A445" s="57" t="s">
        <v>1082</v>
      </c>
      <c r="B445" s="57" t="s">
        <v>272</v>
      </c>
      <c r="C445" s="57" t="str">
        <f aca="false">Flights!$F$17</f>
        <v>MH0138</v>
      </c>
      <c r="D445" s="58" t="n">
        <f aca="false">Flights!$D$17</f>
        <v>46309</v>
      </c>
      <c r="E445" s="57" t="str">
        <f aca="false">Flights!$G$17&amp;"-"&amp;Flights!$H$17</f>
        <v>ADL-KUL</v>
      </c>
      <c r="F445" s="57" t="str">
        <f aca="false">Flights!$K$17</f>
        <v>EY</v>
      </c>
      <c r="G445" s="57" t="s">
        <v>420</v>
      </c>
      <c r="H445" s="57" t="s">
        <v>378</v>
      </c>
      <c r="I445" s="57" t="s">
        <v>440</v>
      </c>
      <c r="J445" s="57" t="s">
        <v>441</v>
      </c>
      <c r="K445" s="67" t="s">
        <v>442</v>
      </c>
      <c r="L445" s="67" t="s">
        <v>1014</v>
      </c>
      <c r="M445" s="67" t="s">
        <v>187</v>
      </c>
      <c r="N445" s="67" t="s">
        <v>444</v>
      </c>
      <c r="O445" s="67" t="s">
        <v>1083</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60"/>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open",IF(AND(NOT(OR(LEN(AZ445)&lt;15,ISNUMBER(MATCH(AZ445,L_Placeholder,0)))),BK445=0,NOT(OR(LEN(AU445)&lt;2,ISNUMBER(MATCH(AU445,L_Placeholder,0)))),NOT(OR(LEN(AX445)&lt;2,ISNUMBER(MATCH(AX445,L_Placeholder,0)))),TRIM(AE445)&lt;&gt;TRIM(T445)),"N/A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missing",IF(OR(OR(LEN(AU445)&lt;2,ISNUMBER(MATCH(AU445,L_Placeholder,0))),BR445&lt;3),"INVALID – PIC missing or not a named person (a role such as QA / CSM is not a name)",IF(OR(LEN(AV445)&lt;2,ISNUMBER(MATCH(AV445,L_Placeholder,0))),"INVALID – result / assessment missing",IF(OR(OR(LEN(AW445)&lt;3,ISNUMBER(MATCH(AW445,L_Placeholder,0))),SUMPRODUCT(--ISNUMBER(SEARCH(" "&amp;L_EvidencePhrase&amp;" ",BD445)))&gt;0,BI445=1),"INVALID – evidence missing, placeholder or not yet on file",IF(ISNA(MATCH(TRIM(S445),L_EvidenceType,0)),"INVALID – choose the evidence type from the list (column S)",IF(BL445=0,"INVALID – evidence ID must be the record's ID only (e.g. SF-2210, IMG_2231, 1045521), or a link / path for links",IF(OR(OR(LEN(AX445)&lt;2,ISNUMBER(MATCH(AX445,L_Placeholder,0))),BS445&lt;3),"INVALID – verifier missing or not a named person (a role such as QA / CSM is not a name)",IF(OR(AX445=AU445,AND(LEN(AU445)&gt;=4,ISNUMBER(SEARCH(AU445,AX445))),AND(LEN(AX445)&gt;=4,ISNUMBER(SEARCH(AX445,AU445)))),"INVALID – verifier must be a different, named person (not the PIC or a role)",IF(BH445=1,"INVALID – result not yet available (awaiting / TBC)",IF(BV445=1,"INVALID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future",IF(AND(ISNUMBER(BY445),AG445&lt;BY445),IF(H445="Physical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t="n">
        <f aca="false">IF(ISNA(MATCH(TRIM(S445),L_EvidenceType,0)),0,BZ445)</f>
        <v>0</v>
      </c>
      <c r="BM445" s="61" t="str">
        <f aca="false">SUBSTITUTE(SUBSTITUTE(SUBSTITUTE(SUBSTITUTE(SUBSTITUTE(SUBSTITUTE(SUBSTITUTE(SUBSTITUTE(SUBSTITUTE(LOWER(Z445&amp;""),"1","0"),"2","0"),"3","0"),"4","0"),"5","0"),"6","0"),"7","0"),"8","0"),"9","0")</f>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445,"jan",""),"feb",""),"mar",""),"apr",""),"may",""),"jun",""),"jul",""),"aug",""),"sep",""),"oct",""),"nov",""),"dec",""),"hrs",""),"hr",""),"lt",""),"utc",""),"am",""),"pm",""),"rev",""),"ver",""),"b","a"),"c","a"),"d","a"),"e","a"),"f","a"),"g","a"),"h","a"),"i","a"),"j","a"),"k","a"),"l","a"),"m","a"),"n","a"),"o","a"),"p","a"),"q","a"),"r","a"),"s","a"),"t","a"),"u","a"),"v","a"),"w","a"),"x","a"),"y","a"),"z","a")</f>
        <v/>
      </c>
      <c r="BO445" s="61" t="str">
        <f aca="false">SUBSTITUTE(SUBSTITUTE(SUBSTITUTE(SUBSTITUTE(SUBSTITUTE(SUBSTITUTE(SUBSTITUTE(SUBSTITUTE(SUBSTITUTE(LOWER(W445&amp;""),"1","0"),"2","0"),"3","0"),"4","0"),"5","0"),"6","0"),"7","0"),"8","0"),"9","0")</f>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c>
      <c r="BQ445" s="61" t="n">
        <f aca="false">IFERROR(IF(AND(ISERROR(SEARCH(" mh"," "&amp;LOWER(W445))),ISNA(MATCH(LEFT(TRIM(BP445),255),{"0000a","000a","00a","0000aa","000aa","00.00.0000","00/00/0000","00-00-0000","0000-00-00","00.00.00","00/00/00","00-00-00","0.00.0000","0/00/0000","0-00-0000"},0)),OR(SUMPRODUCT(--ISNUMBER(SEARCH({"a0","a-0","a_0","a/0","a.0","a#0","0a","0-a","0_a","0/a"},BP445)))&gt;0,ISNUMBER(SEARCH("000000",BP445)))),1,0),0)</f>
        <v>0</v>
      </c>
      <c r="BR4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445,"supervisor",""),"inspector",""),"controller",""),"executive",""),"catering",""),"manager",""),"officer",""),"caterer",""),"station",""),"captain",""),"verified",""),"verifier",""),"checked",""),"senior",""),"leader",""),"cabin",""),"staff",""),"crew",""),"team",""),"duty",""),"lead",""),"head",""),"chef",""),"pasb",""),"mcat",""),"magcs",""),"qaqc",""),"ccic",""),"cic",""),"csm",""),"ops",""),"pic",""),"self",""),"qa",""),"qc",""),"by",""),"sr",""))</f>
        <v>0</v>
      </c>
      <c r="BS4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445,"supervisor",""),"inspector",""),"controller",""),"executive",""),"catering",""),"manager",""),"officer",""),"caterer",""),"station",""),"captain",""),"verified",""),"verifier",""),"checked",""),"senior",""),"leader",""),"cabin",""),"staff",""),"crew",""),"team",""),"duty",""),"lead",""),"head",""),"chef",""),"pasb",""),"mcat",""),"magcs",""),"qaqc",""),"ccic",""),"cic",""),"csm",""),"ops",""),"pic",""),"self",""),"qa",""),"qc",""),"by",""),"sr",""))</f>
        <v>0</v>
      </c>
      <c r="BT445" s="61"/>
      <c r="BU445" s="61"/>
      <c r="BV445" s="61" t="n">
        <f aca="false">0</f>
        <v>0</v>
      </c>
      <c r="BW445" s="61"/>
      <c r="BX445" s="61"/>
      <c r="BY445" s="62" t="n">
        <f aca="false">Q445-T12EarlyH/24</f>
        <v>46306.8506944444</v>
      </c>
      <c r="BZ445" s="61" t="n">
        <f aca="false">IFERROR(IF(IF(TRIM(S445)="Link / file path",AND(LEN(TRIM(Z445))&gt;=5,SUMPRODUCT(--ISNUMBER(SEARCH({"http","www.","\\",":\",".pdf",".jpg",".jpeg",".png",".heic",".xls",".doc",".msg",".eml",".ppt",".txt",".zip"},Z445)))&gt;0),AND(ISERROR(FIND(" ",TRIM(Z445))),NOT(OR(LOWER(TRIM(Z445))=LOWER(Flights!$F$17),AND(LEFT(LOWER(TRIM(Z445)),2)="mh",(LEN(BN445)-LEN(SUBSTITUTE(BN445,"a","")))&lt;=2))),NOT(ISNUMBER(MATCH(LEFT(BN445,255),{"0000a","000a","00a","0000aa","000aa","00.00.0000","00/00/0000","00-00-0000","0000-00-00","00.00.00","00/00/00","00-00-00","0.00.0000","0/00/0000","0-00-0000"},0))),OR(AND((LEN(BN445)-LEN(SUBSTITUTE(BN445,"a","")))&gt;=1,(LEN(BN445)-LEN(SUBSTITUTE(BN445,"0","")))&gt;=2,SUMPRODUCT(--ISNUMBER(SEARCH({"a0","a-0","a_0","a/0","a.0","a#0","0a","0-a","0_a","0/a"},BN445)))&gt;0),AND((LEN(BN445)-LEN(SUBSTITUTE(BN445,"a","")))=0,(LEN(BN445)-LEN(SUBSTITUTE(BN445,"0","")))&gt;=5)))),1,0),0)</f>
        <v>0</v>
      </c>
    </row>
    <row r="446" customFormat="false" ht="41.25" hidden="false" customHeight="true" outlineLevel="0" collapsed="false">
      <c r="A446" s="57" t="s">
        <v>1084</v>
      </c>
      <c r="B446" s="57" t="s">
        <v>272</v>
      </c>
      <c r="C446" s="57" t="str">
        <f aca="false">Flights!$F$17</f>
        <v>MH0138</v>
      </c>
      <c r="D446" s="58" t="n">
        <f aca="false">Flights!$D$17</f>
        <v>46309</v>
      </c>
      <c r="E446" s="57" t="str">
        <f aca="false">Flights!$G$17&amp;"-"&amp;Flights!$H$17</f>
        <v>ADL-KUL</v>
      </c>
      <c r="F446" s="57" t="str">
        <f aca="false">Flights!$K$17</f>
        <v>EY</v>
      </c>
      <c r="G446" s="57" t="s">
        <v>420</v>
      </c>
      <c r="H446" s="57" t="s">
        <v>378</v>
      </c>
      <c r="I446" s="57" t="s">
        <v>447</v>
      </c>
      <c r="J446" s="57" t="s">
        <v>448</v>
      </c>
      <c r="K446" s="67" t="s">
        <v>449</v>
      </c>
      <c r="L446" s="67" t="s">
        <v>1085</v>
      </c>
      <c r="M446" s="67" t="s">
        <v>451</v>
      </c>
      <c r="N446" s="67" t="s">
        <v>383</v>
      </c>
      <c r="O446" s="67" t="s">
        <v>1086</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60"/>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open",IF(AND(NOT(OR(LEN(AZ446)&lt;15,ISNUMBER(MATCH(AZ446,L_Placeholder,0)))),BK446=0,NOT(OR(LEN(AU446)&lt;2,ISNUMBER(MATCH(AU446,L_Placeholder,0)))),NOT(OR(LEN(AX446)&lt;2,ISNUMBER(MATCH(AX446,L_Placeholder,0)))),TRIM(AE446)&lt;&gt;TRIM(T446)),"N/A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missing",IF(OR(OR(LEN(AU446)&lt;2,ISNUMBER(MATCH(AU446,L_Placeholder,0))),BR446&lt;3),"INVALID – PIC missing or not a named person (a role such as QA / CSM is not a name)",IF(OR(LEN(AV446)&lt;2,ISNUMBER(MATCH(AV446,L_Placeholder,0))),"INVALID – result / assessment missing",IF(OR(OR(LEN(AW446)&lt;3,ISNUMBER(MATCH(AW446,L_Placeholder,0))),SUMPRODUCT(--ISNUMBER(SEARCH(" "&amp;L_EvidencePhrase&amp;" ",BD446)))&gt;0,BI446=1),"INVALID – evidence missing, placeholder or not yet on file",IF(ISNA(MATCH(TRIM(S446),L_EvidenceType,0)),"INVALID – choose the evidence type from the list (column S)",IF(BL446=0,"INVALID – evidence ID must be the record's ID only (e.g. SF-2210, IMG_2231, 1045521), or a link / path for links",IF(OR(OR(LEN(AX446)&lt;2,ISNUMBER(MATCH(AX446,L_Placeholder,0))),BS446&lt;3),"INVALID – verifier missing or not a named person (a role such as QA / CSM is not a name)",IF(OR(AX446=AU446,AND(LEN(AU446)&gt;=4,ISNUMBER(SEARCH(AU446,AX446))),AND(LEN(AX446)&gt;=4,ISNUMBER(SEARCH(AX446,AU446)))),"INVALID – verifier must be a different, named person (not the PIC or a role)",IF(BH446=1,"INVALID – result not yet available (awaiting / TBC)",IF(BV446=1,"INVALID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future",IF(AND(ISNUMBER(BY446),AG446&lt;BY446),IF(H446="Physical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t="n">
        <f aca="false">IF(ISNA(MATCH(TRIM(S446),L_EvidenceType,0)),0,BZ446)</f>
        <v>0</v>
      </c>
      <c r="BM446" s="61" t="str">
        <f aca="false">SUBSTITUTE(SUBSTITUTE(SUBSTITUTE(SUBSTITUTE(SUBSTITUTE(SUBSTITUTE(SUBSTITUTE(SUBSTITUTE(SUBSTITUTE(LOWER(Z446&amp;""),"1","0"),"2","0"),"3","0"),"4","0"),"5","0"),"6","0"),"7","0"),"8","0"),"9","0")</f>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446,"jan",""),"feb",""),"mar",""),"apr",""),"may",""),"jun",""),"jul",""),"aug",""),"sep",""),"oct",""),"nov",""),"dec",""),"hrs",""),"hr",""),"lt",""),"utc",""),"am",""),"pm",""),"rev",""),"ver",""),"b","a"),"c","a"),"d","a"),"e","a"),"f","a"),"g","a"),"h","a"),"i","a"),"j","a"),"k","a"),"l","a"),"m","a"),"n","a"),"o","a"),"p","a"),"q","a"),"r","a"),"s","a"),"t","a"),"u","a"),"v","a"),"w","a"),"x","a"),"y","a"),"z","a")</f>
        <v/>
      </c>
      <c r="BO446" s="61" t="str">
        <f aca="false">SUBSTITUTE(SUBSTITUTE(SUBSTITUTE(SUBSTITUTE(SUBSTITUTE(SUBSTITUTE(SUBSTITUTE(SUBSTITUTE(SUBSTITUTE(LOWER(W446&amp;""),"1","0"),"2","0"),"3","0"),"4","0"),"5","0"),"6","0"),"7","0"),"8","0"),"9","0")</f>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c>
      <c r="BQ446" s="61" t="n">
        <f aca="false">IFERROR(IF(AND(ISERROR(SEARCH(" mh"," "&amp;LOWER(W446))),ISNA(MATCH(LEFT(TRIM(BP446),255),{"0000a","000a","00a","0000aa","000aa","00.00.0000","00/00/0000","00-00-0000","0000-00-00","00.00.00","00/00/00","00-00-00","0.00.0000","0/00/0000","0-00-0000"},0)),OR(SUMPRODUCT(--ISNUMBER(SEARCH({"a0","a-0","a_0","a/0","a.0","a#0","0a","0-a","0_a","0/a"},BP446)))&gt;0,ISNUMBER(SEARCH("000000",BP446)))),1,0),0)</f>
        <v>0</v>
      </c>
      <c r="BR4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446,"supervisor",""),"inspector",""),"controller",""),"executive",""),"catering",""),"manager",""),"officer",""),"caterer",""),"station",""),"captain",""),"verified",""),"verifier",""),"checked",""),"senior",""),"leader",""),"cabin",""),"staff",""),"crew",""),"team",""),"duty",""),"lead",""),"head",""),"chef",""),"pasb",""),"mcat",""),"magcs",""),"qaqc",""),"ccic",""),"cic",""),"csm",""),"ops",""),"pic",""),"self",""),"qa",""),"qc",""),"by",""),"sr",""))</f>
        <v>0</v>
      </c>
      <c r="BS4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446,"supervisor",""),"inspector",""),"controller",""),"executive",""),"catering",""),"manager",""),"officer",""),"caterer",""),"station",""),"captain",""),"verified",""),"verifier",""),"checked",""),"senior",""),"leader",""),"cabin",""),"staff",""),"crew",""),"team",""),"duty",""),"lead",""),"head",""),"chef",""),"pasb",""),"mcat",""),"magcs",""),"qaqc",""),"ccic",""),"cic",""),"csm",""),"ops",""),"pic",""),"self",""),"qa",""),"qc",""),"by",""),"sr",""))</f>
        <v>0</v>
      </c>
      <c r="BT446" s="61"/>
      <c r="BU446" s="61"/>
      <c r="BV446" s="61" t="n">
        <f aca="false">0</f>
        <v>0</v>
      </c>
      <c r="BW446" s="61"/>
      <c r="BX446" s="61"/>
      <c r="BY446" s="62" t="n">
        <f aca="false">Q446-T12EarlyH/24</f>
        <v>46308.0104166667</v>
      </c>
      <c r="BZ446" s="61" t="n">
        <f aca="false">IFERROR(IF(IF(TRIM(S446)="Link / file path",AND(LEN(TRIM(Z446))&gt;=5,SUMPRODUCT(--ISNUMBER(SEARCH({"http","www.","\\",":\",".pdf",".jpg",".jpeg",".png",".heic",".xls",".doc",".msg",".eml",".ppt",".txt",".zip"},Z446)))&gt;0),AND(ISERROR(FIND(" ",TRIM(Z446))),NOT(OR(LOWER(TRIM(Z446))=LOWER(Flights!$F$17),AND(LEFT(LOWER(TRIM(Z446)),2)="mh",(LEN(BN446)-LEN(SUBSTITUTE(BN446,"a","")))&lt;=2))),NOT(ISNUMBER(MATCH(LEFT(BN446,255),{"0000a","000a","00a","0000aa","000aa","00.00.0000","00/00/0000","00-00-0000","0000-00-00","00.00.00","00/00/00","00-00-00","0.00.0000","0/00/0000","0-00-0000"},0))),OR(AND((LEN(BN446)-LEN(SUBSTITUTE(BN446,"a","")))&gt;=1,(LEN(BN446)-LEN(SUBSTITUTE(BN446,"0","")))&gt;=2,SUMPRODUCT(--ISNUMBER(SEARCH({"a0","a-0","a_0","a/0","a.0","a#0","0a","0-a","0_a","0/a"},BN446)))&gt;0),AND((LEN(BN446)-LEN(SUBSTITUTE(BN446,"a","")))=0,(LEN(BN446)-LEN(SUBSTITUTE(BN446,"0","")))&gt;=5)))),1,0),0)</f>
        <v>0</v>
      </c>
    </row>
    <row r="447" customFormat="false" ht="78.75" hidden="false" customHeight="true" outlineLevel="0" collapsed="false">
      <c r="A447" s="57" t="s">
        <v>1087</v>
      </c>
      <c r="B447" s="57" t="s">
        <v>272</v>
      </c>
      <c r="C447" s="57" t="str">
        <f aca="false">Flights!$F$17</f>
        <v>MH0138</v>
      </c>
      <c r="D447" s="58" t="n">
        <f aca="false">Flights!$D$17</f>
        <v>46309</v>
      </c>
      <c r="E447" s="57" t="str">
        <f aca="false">Flights!$G$17&amp;"-"&amp;Flights!$H$17</f>
        <v>ADL-KUL</v>
      </c>
      <c r="F447" s="57" t="str">
        <f aca="false">Flights!$K$17</f>
        <v>EY</v>
      </c>
      <c r="G447" s="57" t="s">
        <v>420</v>
      </c>
      <c r="H447" s="57" t="s">
        <v>378</v>
      </c>
      <c r="I447" s="57" t="s">
        <v>447</v>
      </c>
      <c r="J447" s="57" t="s">
        <v>454</v>
      </c>
      <c r="K447" s="67" t="s">
        <v>1088</v>
      </c>
      <c r="L447" s="67" t="s">
        <v>1089</v>
      </c>
      <c r="M447" s="67" t="s">
        <v>451</v>
      </c>
      <c r="N447" s="67" t="s">
        <v>383</v>
      </c>
      <c r="O447" s="67" t="s">
        <v>1090</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60"/>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open",IF(AND(NOT(OR(LEN(AZ447)&lt;15,ISNUMBER(MATCH(AZ447,L_Placeholder,0)))),BK447=0,NOT(OR(LEN(AU447)&lt;2,ISNUMBER(MATCH(AU447,L_Placeholder,0)))),NOT(OR(LEN(AX447)&lt;2,ISNUMBER(MATCH(AX447,L_Placeholder,0)))),TRIM(AE447)&lt;&gt;TRIM(T447)),"N/A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missing",IF(OR(OR(LEN(AU447)&lt;2,ISNUMBER(MATCH(AU447,L_Placeholder,0))),BR447&lt;3),"INVALID – PIC missing or not a named person (a role such as QA / CSM is not a name)",IF(OR(LEN(AV447)&lt;2,ISNUMBER(MATCH(AV447,L_Placeholder,0))),"INVALID – result / assessment missing",IF(OR(OR(LEN(AW447)&lt;3,ISNUMBER(MATCH(AW447,L_Placeholder,0))),SUMPRODUCT(--ISNUMBER(SEARCH(" "&amp;L_EvidencePhrase&amp;" ",BD447)))&gt;0,BI447=1),"INVALID – evidence missing, placeholder or not yet on file",IF(ISNA(MATCH(TRIM(S447),L_EvidenceType,0)),"INVALID – choose the evidence type from the list (column S)",IF(BL447=0,"INVALID – evidence ID must be the record's ID only (e.g. SF-2210, IMG_2231, 1045521), or a link / path for links",IF(OR(OR(LEN(AX447)&lt;2,ISNUMBER(MATCH(AX447,L_Placeholder,0))),BS447&lt;3),"INVALID – verifier missing or not a named person (a role such as QA / CSM is not a name)",IF(OR(AX447=AU447,AND(LEN(AU447)&gt;=4,ISNUMBER(SEARCH(AU447,AX447))),AND(LEN(AX447)&gt;=4,ISNUMBER(SEARCH(AX447,AU447)))),"INVALID – verifier must be a different, named person (not the PIC or a role)",IF(BH447=1,"INVALID – result not yet available (awaiting / TBC)",IF(BV447=1,"INVALID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future",IF(AND(ISNUMBER(BY447),AG447&lt;BY447),IF(H447="Physical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t="n">
        <f aca="false">IF(ISNA(MATCH(TRIM(S447),L_EvidenceType,0)),0,BZ447)</f>
        <v>0</v>
      </c>
      <c r="BM447" s="61" t="str">
        <f aca="false">SUBSTITUTE(SUBSTITUTE(SUBSTITUTE(SUBSTITUTE(SUBSTITUTE(SUBSTITUTE(SUBSTITUTE(SUBSTITUTE(SUBSTITUTE(LOWER(Z447&amp;""),"1","0"),"2","0"),"3","0"),"4","0"),"5","0"),"6","0"),"7","0"),"8","0"),"9","0")</f>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447,"jan",""),"feb",""),"mar",""),"apr",""),"may",""),"jun",""),"jul",""),"aug",""),"sep",""),"oct",""),"nov",""),"dec",""),"hrs",""),"hr",""),"lt",""),"utc",""),"am",""),"pm",""),"rev",""),"ver",""),"b","a"),"c","a"),"d","a"),"e","a"),"f","a"),"g","a"),"h","a"),"i","a"),"j","a"),"k","a"),"l","a"),"m","a"),"n","a"),"o","a"),"p","a"),"q","a"),"r","a"),"s","a"),"t","a"),"u","a"),"v","a"),"w","a"),"x","a"),"y","a"),"z","a")</f>
        <v/>
      </c>
      <c r="BO447" s="61" t="str">
        <f aca="false">SUBSTITUTE(SUBSTITUTE(SUBSTITUTE(SUBSTITUTE(SUBSTITUTE(SUBSTITUTE(SUBSTITUTE(SUBSTITUTE(SUBSTITUTE(LOWER(W447&amp;""),"1","0"),"2","0"),"3","0"),"4","0"),"5","0"),"6","0"),"7","0"),"8","0"),"9","0")</f>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c>
      <c r="BQ447" s="61" t="n">
        <f aca="false">IFERROR(IF(AND(ISERROR(SEARCH(" mh"," "&amp;LOWER(W447))),ISNA(MATCH(LEFT(TRIM(BP447),255),{"0000a","000a","00a","0000aa","000aa","00.00.0000","00/00/0000","00-00-0000","0000-00-00","00.00.00","00/00/00","00-00-00","0.00.0000","0/00/0000","0-00-0000"},0)),OR(SUMPRODUCT(--ISNUMBER(SEARCH({"a0","a-0","a_0","a/0","a.0","a#0","0a","0-a","0_a","0/a"},BP447)))&gt;0,ISNUMBER(SEARCH("000000",BP447)))),1,0),0)</f>
        <v>0</v>
      </c>
      <c r="BR4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447,"supervisor",""),"inspector",""),"controller",""),"executive",""),"catering",""),"manager",""),"officer",""),"caterer",""),"station",""),"captain",""),"verified",""),"verifier",""),"checked",""),"senior",""),"leader",""),"cabin",""),"staff",""),"crew",""),"team",""),"duty",""),"lead",""),"head",""),"chef",""),"pasb",""),"mcat",""),"magcs",""),"qaqc",""),"ccic",""),"cic",""),"csm",""),"ops",""),"pic",""),"self",""),"qa",""),"qc",""),"by",""),"sr",""))</f>
        <v>0</v>
      </c>
      <c r="BS4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447,"supervisor",""),"inspector",""),"controller",""),"executive",""),"catering",""),"manager",""),"officer",""),"caterer",""),"station",""),"captain",""),"verified",""),"verifier",""),"checked",""),"senior",""),"leader",""),"cabin",""),"staff",""),"crew",""),"team",""),"duty",""),"lead",""),"head",""),"chef",""),"pasb",""),"mcat",""),"magcs",""),"qaqc",""),"ccic",""),"cic",""),"csm",""),"ops",""),"pic",""),"self",""),"qa",""),"qc",""),"by",""),"sr",""))</f>
        <v>0</v>
      </c>
      <c r="BT447" s="61"/>
      <c r="BU447" s="61"/>
      <c r="BV447" s="61" t="n">
        <f aca="false">0</f>
        <v>0</v>
      </c>
      <c r="BW447" s="61"/>
      <c r="BX447" s="61"/>
      <c r="BY447" s="62" t="n">
        <f aca="false">Q447-T12EarlyH/24</f>
        <v>46308.0104166667</v>
      </c>
      <c r="BZ447" s="61" t="n">
        <f aca="false">IFERROR(IF(IF(TRIM(S447)="Link / file path",AND(LEN(TRIM(Z447))&gt;=5,SUMPRODUCT(--ISNUMBER(SEARCH({"http","www.","\\",":\",".pdf",".jpg",".jpeg",".png",".heic",".xls",".doc",".msg",".eml",".ppt",".txt",".zip"},Z447)))&gt;0),AND(ISERROR(FIND(" ",TRIM(Z447))),NOT(OR(LOWER(TRIM(Z447))=LOWER(Flights!$F$17),AND(LEFT(LOWER(TRIM(Z447)),2)="mh",(LEN(BN447)-LEN(SUBSTITUTE(BN447,"a","")))&lt;=2))),NOT(ISNUMBER(MATCH(LEFT(BN447,255),{"0000a","000a","00a","0000aa","000aa","00.00.0000","00/00/0000","00-00-0000","0000-00-00","00.00.00","00/00/00","00-00-00","0.00.0000","0/00/0000","0-00-0000"},0))),OR(AND((LEN(BN447)-LEN(SUBSTITUTE(BN447,"a","")))&gt;=1,(LEN(BN447)-LEN(SUBSTITUTE(BN447,"0","")))&gt;=2,SUMPRODUCT(--ISNUMBER(SEARCH({"a0","a-0","a_0","a/0","a.0","a#0","0a","0-a","0_a","0/a"},BN447)))&gt;0),AND((LEN(BN447)-LEN(SUBSTITUTE(BN447,"a","")))=0,(LEN(BN447)-LEN(SUBSTITUTE(BN447,"0","")))&gt;=5)))),1,0),0)</f>
        <v>0</v>
      </c>
    </row>
    <row r="448" customFormat="false" ht="91.5" hidden="false" customHeight="true" outlineLevel="0" collapsed="false">
      <c r="A448" s="57" t="s">
        <v>1091</v>
      </c>
      <c r="B448" s="57" t="s">
        <v>272</v>
      </c>
      <c r="C448" s="57" t="str">
        <f aca="false">Flights!$F$17</f>
        <v>MH0138</v>
      </c>
      <c r="D448" s="58" t="n">
        <f aca="false">Flights!$D$17</f>
        <v>46309</v>
      </c>
      <c r="E448" s="57" t="str">
        <f aca="false">Flights!$G$17&amp;"-"&amp;Flights!$H$17</f>
        <v>ADL-KUL</v>
      </c>
      <c r="F448" s="57" t="str">
        <f aca="false">Flights!$K$17</f>
        <v>EY</v>
      </c>
      <c r="G448" s="57" t="s">
        <v>420</v>
      </c>
      <c r="H448" s="57" t="s">
        <v>378</v>
      </c>
      <c r="I448" s="57" t="s">
        <v>634</v>
      </c>
      <c r="J448" s="57" t="s">
        <v>635</v>
      </c>
      <c r="K448" s="67" t="s">
        <v>1040</v>
      </c>
      <c r="L448" s="67" t="s">
        <v>1041</v>
      </c>
      <c r="M448" s="67" t="s">
        <v>451</v>
      </c>
      <c r="N448" s="67" t="s">
        <v>444</v>
      </c>
      <c r="O448" s="67" t="s">
        <v>1092</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60"/>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open",IF(AND(NOT(OR(LEN(AZ448)&lt;15,ISNUMBER(MATCH(AZ448,L_Placeholder,0)))),BK448=0,NOT(OR(LEN(AU448)&lt;2,ISNUMBER(MATCH(AU448,L_Placeholder,0)))),NOT(OR(LEN(AX448)&lt;2,ISNUMBER(MATCH(AX448,L_Placeholder,0)))),TRIM(AE448)&lt;&gt;TRIM(T448)),"N/A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missing",IF(OR(OR(LEN(AU448)&lt;2,ISNUMBER(MATCH(AU448,L_Placeholder,0))),BR448&lt;3),"INVALID – PIC missing or not a named person (a role such as QA / CSM is not a name)",IF(OR(LEN(AV448)&lt;2,ISNUMBER(MATCH(AV448,L_Placeholder,0))),"INVALID – result / assessment missing",IF(OR(OR(LEN(AW448)&lt;3,ISNUMBER(MATCH(AW448,L_Placeholder,0))),SUMPRODUCT(--ISNUMBER(SEARCH(" "&amp;L_EvidencePhrase&amp;" ",BD448)))&gt;0,BI448=1),"INVALID – evidence missing, placeholder or not yet on file",IF(ISNA(MATCH(TRIM(S448),L_EvidenceType,0)),"INVALID – choose the evidence type from the list (column S)",IF(BL448=0,"INVALID – evidence ID must be the record's ID only (e.g. SF-2210, IMG_2231, 1045521), or a link / path for links",IF(OR(OR(LEN(AX448)&lt;2,ISNUMBER(MATCH(AX448,L_Placeholder,0))),BS448&lt;3),"INVALID – verifier missing or not a named person (a role such as QA / CSM is not a name)",IF(OR(AX448=AU448,AND(LEN(AU448)&gt;=4,ISNUMBER(SEARCH(AU448,AX448))),AND(LEN(AX448)&gt;=4,ISNUMBER(SEARCH(AX448,AU448)))),"INVALID – verifier must be a different, named person (not the PIC or a role)",IF(BH448=1,"INVALID – result not yet available (awaiting / TBC)",IF(BV448=1,"INVALID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future",IF(AND(ISNUMBER(BY448),AG448&lt;BY448),IF(H448="Physical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t="n">
        <f aca="false">IF(ISNA(MATCH(TRIM(S448),L_EvidenceType,0)),0,BZ448)</f>
        <v>0</v>
      </c>
      <c r="BM448" s="61" t="str">
        <f aca="false">SUBSTITUTE(SUBSTITUTE(SUBSTITUTE(SUBSTITUTE(SUBSTITUTE(SUBSTITUTE(SUBSTITUTE(SUBSTITUTE(SUBSTITUTE(LOWER(Z448&amp;""),"1","0"),"2","0"),"3","0"),"4","0"),"5","0"),"6","0"),"7","0"),"8","0"),"9","0")</f>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448,"jan",""),"feb",""),"mar",""),"apr",""),"may",""),"jun",""),"jul",""),"aug",""),"sep",""),"oct",""),"nov",""),"dec",""),"hrs",""),"hr",""),"lt",""),"utc",""),"am",""),"pm",""),"rev",""),"ver",""),"b","a"),"c","a"),"d","a"),"e","a"),"f","a"),"g","a"),"h","a"),"i","a"),"j","a"),"k","a"),"l","a"),"m","a"),"n","a"),"o","a"),"p","a"),"q","a"),"r","a"),"s","a"),"t","a"),"u","a"),"v","a"),"w","a"),"x","a"),"y","a"),"z","a")</f>
        <v/>
      </c>
      <c r="BO448" s="61" t="str">
        <f aca="false">SUBSTITUTE(SUBSTITUTE(SUBSTITUTE(SUBSTITUTE(SUBSTITUTE(SUBSTITUTE(SUBSTITUTE(SUBSTITUTE(SUBSTITUTE(LOWER(W448&amp;""),"1","0"),"2","0"),"3","0"),"4","0"),"5","0"),"6","0"),"7","0"),"8","0"),"9","0")</f>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c>
      <c r="BQ448" s="61" t="n">
        <f aca="false">IFERROR(IF(AND(ISERROR(SEARCH(" mh"," "&amp;LOWER(W448))),ISNA(MATCH(LEFT(TRIM(BP448),255),{"0000a","000a","00a","0000aa","000aa","00.00.0000","00/00/0000","00-00-0000","0000-00-00","00.00.00","00/00/00","00-00-00","0.00.0000","0/00/0000","0-00-0000"},0)),OR(SUMPRODUCT(--ISNUMBER(SEARCH({"a0","a-0","a_0","a/0","a.0","a#0","0a","0-a","0_a","0/a"},BP448)))&gt;0,ISNUMBER(SEARCH("000000",BP448)))),1,0),0)</f>
        <v>0</v>
      </c>
      <c r="BR4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448,"supervisor",""),"inspector",""),"controller",""),"executive",""),"catering",""),"manager",""),"officer",""),"caterer",""),"station",""),"captain",""),"verified",""),"verifier",""),"checked",""),"senior",""),"leader",""),"cabin",""),"staff",""),"crew",""),"team",""),"duty",""),"lead",""),"head",""),"chef",""),"pasb",""),"mcat",""),"magcs",""),"qaqc",""),"ccic",""),"cic",""),"csm",""),"ops",""),"pic",""),"self",""),"qa",""),"qc",""),"by",""),"sr",""))</f>
        <v>0</v>
      </c>
      <c r="BS4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448,"supervisor",""),"inspector",""),"controller",""),"executive",""),"catering",""),"manager",""),"officer",""),"caterer",""),"station",""),"captain",""),"verified",""),"verifier",""),"checked",""),"senior",""),"leader",""),"cabin",""),"staff",""),"crew",""),"team",""),"duty",""),"lead",""),"head",""),"chef",""),"pasb",""),"mcat",""),"magcs",""),"qaqc",""),"ccic",""),"cic",""),"csm",""),"ops",""),"pic",""),"self",""),"qa",""),"qc",""),"by",""),"sr",""))</f>
        <v>0</v>
      </c>
      <c r="BT448" s="61"/>
      <c r="BU448" s="61"/>
      <c r="BV448" s="61" t="n">
        <f aca="false">0</f>
        <v>0</v>
      </c>
      <c r="BW448" s="61"/>
      <c r="BX448" s="61"/>
      <c r="BY448" s="62" t="n">
        <f aca="false">Q448-T12EarlyH/24</f>
        <v>46308.0104166667</v>
      </c>
      <c r="BZ448" s="61" t="n">
        <f aca="false">IFERROR(IF(IF(TRIM(S448)="Link / file path",AND(LEN(TRIM(Z448))&gt;=5,SUMPRODUCT(--ISNUMBER(SEARCH({"http","www.","\\",":\",".pdf",".jpg",".jpeg",".png",".heic",".xls",".doc",".msg",".eml",".ppt",".txt",".zip"},Z448)))&gt;0),AND(ISERROR(FIND(" ",TRIM(Z448))),NOT(OR(LOWER(TRIM(Z448))=LOWER(Flights!$F$17),AND(LEFT(LOWER(TRIM(Z448)),2)="mh",(LEN(BN448)-LEN(SUBSTITUTE(BN448,"a","")))&lt;=2))),NOT(ISNUMBER(MATCH(LEFT(BN448,255),{"0000a","000a","00a","0000aa","000aa","00.00.0000","00/00/0000","00-00-0000","0000-00-00","00.00.00","00/00/00","00-00-00","0.00.0000","0/00/0000","0-00-0000"},0))),OR(AND((LEN(BN448)-LEN(SUBSTITUTE(BN448,"a","")))&gt;=1,(LEN(BN448)-LEN(SUBSTITUTE(BN448,"0","")))&gt;=2,SUMPRODUCT(--ISNUMBER(SEARCH({"a0","a-0","a_0","a/0","a.0","a#0","0a","0-a","0_a","0/a"},BN448)))&gt;0),AND((LEN(BN448)-LEN(SUBSTITUTE(BN448,"a","")))=0,(LEN(BN448)-LEN(SUBSTITUTE(BN448,"0","")))&gt;=5)))),1,0),0)</f>
        <v>0</v>
      </c>
    </row>
    <row r="449" customFormat="false" ht="39.75" hidden="false" customHeight="true" outlineLevel="0" collapsed="false">
      <c r="A449" s="57" t="s">
        <v>1093</v>
      </c>
      <c r="B449" s="57" t="s">
        <v>272</v>
      </c>
      <c r="C449" s="57" t="str">
        <f aca="false">Flights!$F$17</f>
        <v>MH0138</v>
      </c>
      <c r="D449" s="58" t="n">
        <f aca="false">Flights!$D$17</f>
        <v>46309</v>
      </c>
      <c r="E449" s="57" t="str">
        <f aca="false">Flights!$G$17&amp;"-"&amp;Flights!$H$17</f>
        <v>ADL-KUL</v>
      </c>
      <c r="F449" s="57" t="str">
        <f aca="false">Flights!$K$17</f>
        <v>EY</v>
      </c>
      <c r="G449" s="57" t="s">
        <v>459</v>
      </c>
      <c r="H449" s="57" t="s">
        <v>460</v>
      </c>
      <c r="I449" s="57" t="s">
        <v>379</v>
      </c>
      <c r="J449" s="57" t="s">
        <v>461</v>
      </c>
      <c r="K449" s="67" t="s">
        <v>426</v>
      </c>
      <c r="L449" s="67" t="s">
        <v>462</v>
      </c>
      <c r="M449" s="67"/>
      <c r="N449" s="67" t="s">
        <v>383</v>
      </c>
      <c r="O449" s="67" t="s">
        <v>463</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60"/>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open",IF(AND(NOT(OR(LEN(AZ449)&lt;15,ISNUMBER(MATCH(AZ449,L_Placeholder,0)))),BK449=0,NOT(OR(LEN(AU449)&lt;2,ISNUMBER(MATCH(AU449,L_Placeholder,0)))),NOT(OR(LEN(AX449)&lt;2,ISNUMBER(MATCH(AX449,L_Placeholder,0)))),TRIM(AE449)&lt;&gt;TRIM(T449)),"N/A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missing",IF(OR(OR(LEN(AU449)&lt;2,ISNUMBER(MATCH(AU449,L_Placeholder,0))),BR449&lt;3),"INVALID – PIC missing or not a named person (a role such as QA / CSM is not a name)",IF(OR(LEN(AV449)&lt;2,ISNUMBER(MATCH(AV449,L_Placeholder,0))),"INVALID – result / assessment missing",IF(OR(OR(LEN(AW449)&lt;3,ISNUMBER(MATCH(AW449,L_Placeholder,0))),SUMPRODUCT(--ISNUMBER(SEARCH(" "&amp;L_EvidencePhrase&amp;" ",BD449)))&gt;0,BI449=1),"INVALID – evidence missing, placeholder or not yet on file",IF(ISNA(MATCH(TRIM(S449),L_EvidenceType,0)),"INVALID – choose the evidence type from the list (column S)",IF(BL449=0,"INVALID – evidence ID must be the record's ID only (e.g. SF-2210, IMG_2231, 1045521), or a link / path for links",IF(OR(OR(LEN(AX449)&lt;2,ISNUMBER(MATCH(AX449,L_Placeholder,0))),BS449&lt;3),"INVALID – verifier missing or not a named person (a role such as QA / CSM is not a name)",IF(OR(AX449=AU449,AND(LEN(AU449)&gt;=4,ISNUMBER(SEARCH(AU449,AX449))),AND(LEN(AX449)&gt;=4,ISNUMBER(SEARCH(AX449,AU449)))),"INVALID – verifier must be a different, named person (not the PIC or a role)",IF(BH449=1,"INVALID – result not yet available (awaiting / TBC)",IF(BV449=1,"INVALID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future",IF(AND(ISNUMBER(BY449),AG449&lt;BY449),IF(H449="Physical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IF(ISNA(MATCH(TRIM(S449),L_EvidenceType,0)),0,BZ449)</f>
        <v>0</v>
      </c>
      <c r="BM449" s="61" t="str">
        <f aca="false">SUBSTITUTE(SUBSTITUTE(SUBSTITUTE(SUBSTITUTE(SUBSTITUTE(SUBSTITUTE(SUBSTITUTE(SUBSTITUTE(SUBSTITUTE(LOWER(Z449&amp;""),"1","0"),"2","0"),"3","0"),"4","0"),"5","0"),"6","0"),"7","0"),"8","0"),"9","0")</f>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449,"jan",""),"feb",""),"mar",""),"apr",""),"may",""),"jun",""),"jul",""),"aug",""),"sep",""),"oct",""),"nov",""),"dec",""),"hrs",""),"hr",""),"lt",""),"utc",""),"am",""),"pm",""),"rev",""),"ver",""),"b","a"),"c","a"),"d","a"),"e","a"),"f","a"),"g","a"),"h","a"),"i","a"),"j","a"),"k","a"),"l","a"),"m","a"),"n","a"),"o","a"),"p","a"),"q","a"),"r","a"),"s","a"),"t","a"),"u","a"),"v","a"),"w","a"),"x","a"),"y","a"),"z","a")</f>
        <v/>
      </c>
      <c r="BO449" s="61" t="str">
        <f aca="false">SUBSTITUTE(SUBSTITUTE(SUBSTITUTE(SUBSTITUTE(SUBSTITUTE(SUBSTITUTE(SUBSTITUTE(SUBSTITUTE(SUBSTITUTE(LOWER(W449&amp;""),"1","0"),"2","0"),"3","0"),"4","0"),"5","0"),"6","0"),"7","0"),"8","0"),"9","0")</f>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c>
      <c r="BQ449" s="61" t="n">
        <f aca="false">IFERROR(IF(AND(ISERROR(SEARCH(" mh"," "&amp;LOWER(W449))),ISNA(MATCH(LEFT(TRIM(BP449),255),{"0000a","000a","00a","0000aa","000aa","00.00.0000","00/00/0000","00-00-0000","0000-00-00","00.00.00","00/00/00","00-00-00","0.00.0000","0/00/0000","0-00-0000"},0)),OR(SUMPRODUCT(--ISNUMBER(SEARCH({"a0","a-0","a_0","a/0","a.0","a#0","0a","0-a","0_a","0/a"},BP449)))&gt;0,ISNUMBER(SEARCH("000000",BP449)))),1,0),0)</f>
        <v>0</v>
      </c>
      <c r="BR4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449,"supervisor",""),"inspector",""),"controller",""),"executive",""),"catering",""),"manager",""),"officer",""),"caterer",""),"station",""),"captain",""),"verified",""),"verifier",""),"checked",""),"senior",""),"leader",""),"cabin",""),"staff",""),"crew",""),"team",""),"duty",""),"lead",""),"head",""),"chef",""),"pasb",""),"mcat",""),"magcs",""),"qaqc",""),"ccic",""),"cic",""),"csm",""),"ops",""),"pic",""),"self",""),"qa",""),"qc",""),"by",""),"sr",""))</f>
        <v>0</v>
      </c>
      <c r="BS4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449,"supervisor",""),"inspector",""),"controller",""),"executive",""),"catering",""),"manager",""),"officer",""),"caterer",""),"station",""),"captain",""),"verified",""),"verifier",""),"checked",""),"senior",""),"leader",""),"cabin",""),"staff",""),"crew",""),"team",""),"duty",""),"lead",""),"head",""),"chef",""),"pasb",""),"mcat",""),"magcs",""),"qaqc",""),"ccic",""),"cic",""),"csm",""),"ops",""),"pic",""),"self",""),"qa",""),"qc",""),"by",""),"sr",""))</f>
        <v>0</v>
      </c>
      <c r="BT449" s="61"/>
      <c r="BU449" s="61"/>
      <c r="BV449" s="61" t="n">
        <f aca="false">IFERROR(IF(OR(SUMPRODUCT((LEN(BC449)-LEN(SUBSTITUTE(BC449," "&amp;L_NotLoaded&amp;" "," ")))/(LEN(L_NotLoaded)+1))&gt;SUMPRODUCT((LEN(BC449)-LEN(SUBSTITUTE(BC449," "&amp;L_NotLoadedNeg&amp;" "," ")))/(LEN(L_NotLoadedNeg)+1)),SUMPRODUCT((LEN(BD449)-LEN(SUBSTITUTE(BD449," "&amp;L_NotLoaded&amp;" "," ")))/(LEN(L_NotLoaded)+1))&gt;SUMPRODUCT((LEN(BD449)-LEN(SUBSTITUTE(BD449," "&amp;L_NotLoadedNeg&amp;" "," ")))/(LEN(L_NotLoadedNeg)+1))),1,0),0)</f>
        <v>0</v>
      </c>
      <c r="BW449" s="61"/>
      <c r="BX449" s="61"/>
      <c r="BY449" s="62" t="n">
        <f aca="false">IF(ISNUMBER(Flights!$AZ$17),MAX(Q449-UpliftWindowH/24,Flights!$AZ$17),Q449-UpliftWindowH/24)</f>
        <v>46308.7604166667</v>
      </c>
      <c r="BZ449" s="61" t="n">
        <f aca="false">IFERROR(IF(IF(TRIM(S449)="Link / file path",AND(LEN(TRIM(Z449))&gt;=5,SUMPRODUCT(--ISNUMBER(SEARCH({"http","www.","\\",":\",".pdf",".jpg",".jpeg",".png",".heic",".xls",".doc",".msg",".eml",".ppt",".txt",".zip"},Z449)))&gt;0),AND(ISERROR(FIND(" ",TRIM(Z449))),NOT(OR(LOWER(TRIM(Z449))=LOWER(Flights!$F$17),AND(LEFT(LOWER(TRIM(Z449)),2)="mh",(LEN(BN449)-LEN(SUBSTITUTE(BN449,"a","")))&lt;=2))),NOT(ISNUMBER(MATCH(LEFT(BN449,255),{"0000a","000a","00a","0000aa","000aa","00.00.0000","00/00/0000","00-00-0000","0000-00-00","00.00.00","00/00/00","00-00-00","0.00.0000","0/00/0000","0-00-0000"},0))),OR(AND((LEN(BN449)-LEN(SUBSTITUTE(BN449,"a","")))&gt;=1,(LEN(BN449)-LEN(SUBSTITUTE(BN449,"0","")))&gt;=2,SUMPRODUCT(--ISNUMBER(SEARCH({"a0","a-0","a_0","a/0","a.0","a#0","0a","0-a","0_a","0/a"},BN449)))&gt;0),AND((LEN(BN449)-LEN(SUBSTITUTE(BN449,"a","")))=0,(LEN(BN449)-LEN(SUBSTITUTE(BN449,"0","")))&gt;=5)))),1,0),0)</f>
        <v>0</v>
      </c>
    </row>
    <row r="450" customFormat="false" ht="39.75" hidden="false" customHeight="true" outlineLevel="0" collapsed="false">
      <c r="A450" s="57" t="s">
        <v>1094</v>
      </c>
      <c r="B450" s="57" t="s">
        <v>272</v>
      </c>
      <c r="C450" s="57" t="str">
        <f aca="false">Flights!$F$17</f>
        <v>MH0138</v>
      </c>
      <c r="D450" s="58" t="n">
        <f aca="false">Flights!$D$17</f>
        <v>46309</v>
      </c>
      <c r="E450" s="57" t="str">
        <f aca="false">Flights!$G$17&amp;"-"&amp;Flights!$H$17</f>
        <v>ADL-KUL</v>
      </c>
      <c r="F450" s="57" t="str">
        <f aca="false">Flights!$K$17</f>
        <v>EY</v>
      </c>
      <c r="G450" s="57" t="s">
        <v>459</v>
      </c>
      <c r="H450" s="57" t="s">
        <v>460</v>
      </c>
      <c r="I450" s="57" t="s">
        <v>428</v>
      </c>
      <c r="J450" s="57" t="s">
        <v>465</v>
      </c>
      <c r="K450" s="67" t="s">
        <v>426</v>
      </c>
      <c r="L450" s="67" t="s">
        <v>462</v>
      </c>
      <c r="M450" s="67"/>
      <c r="N450" s="67" t="s">
        <v>383</v>
      </c>
      <c r="O450" s="67" t="s">
        <v>463</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60"/>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open",IF(AND(NOT(OR(LEN(AZ450)&lt;15,ISNUMBER(MATCH(AZ450,L_Placeholder,0)))),BK450=0,NOT(OR(LEN(AU450)&lt;2,ISNUMBER(MATCH(AU450,L_Placeholder,0)))),NOT(OR(LEN(AX450)&lt;2,ISNUMBER(MATCH(AX450,L_Placeholder,0)))),TRIM(AE450)&lt;&gt;TRIM(T450)),"N/A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missing",IF(OR(OR(LEN(AU450)&lt;2,ISNUMBER(MATCH(AU450,L_Placeholder,0))),BR450&lt;3),"INVALID – PIC missing or not a named person (a role such as QA / CSM is not a name)",IF(OR(LEN(AV450)&lt;2,ISNUMBER(MATCH(AV450,L_Placeholder,0))),"INVALID – result / assessment missing",IF(OR(OR(LEN(AW450)&lt;3,ISNUMBER(MATCH(AW450,L_Placeholder,0))),SUMPRODUCT(--ISNUMBER(SEARCH(" "&amp;L_EvidencePhrase&amp;" ",BD450)))&gt;0,BI450=1),"INVALID – evidence missing, placeholder or not yet on file",IF(ISNA(MATCH(TRIM(S450),L_EvidenceType,0)),"INVALID – choose the evidence type from the list (column S)",IF(BL450=0,"INVALID – evidence ID must be the record's ID only (e.g. SF-2210, IMG_2231, 1045521), or a link / path for links",IF(OR(OR(LEN(AX450)&lt;2,ISNUMBER(MATCH(AX450,L_Placeholder,0))),BS450&lt;3),"INVALID – verifier missing or not a named person (a role such as QA / CSM is not a name)",IF(OR(AX450=AU450,AND(LEN(AU450)&gt;=4,ISNUMBER(SEARCH(AU450,AX450))),AND(LEN(AX450)&gt;=4,ISNUMBER(SEARCH(AX450,AU450)))),"INVALID – verifier must be a different, named person (not the PIC or a role)",IF(BH450=1,"INVALID – result not yet available (awaiting / TBC)",IF(BV450=1,"INVALID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future",IF(AND(ISNUMBER(BY450),AG450&lt;BY450),IF(H450="Physical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IF(ISNA(MATCH(TRIM(S450),L_EvidenceType,0)),0,BZ450)</f>
        <v>0</v>
      </c>
      <c r="BM450" s="61" t="str">
        <f aca="false">SUBSTITUTE(SUBSTITUTE(SUBSTITUTE(SUBSTITUTE(SUBSTITUTE(SUBSTITUTE(SUBSTITUTE(SUBSTITUTE(SUBSTITUTE(LOWER(Z450&amp;""),"1","0"),"2","0"),"3","0"),"4","0"),"5","0"),"6","0"),"7","0"),"8","0"),"9","0")</f>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450,"jan",""),"feb",""),"mar",""),"apr",""),"may",""),"jun",""),"jul",""),"aug",""),"sep",""),"oct",""),"nov",""),"dec",""),"hrs",""),"hr",""),"lt",""),"utc",""),"am",""),"pm",""),"rev",""),"ver",""),"b","a"),"c","a"),"d","a"),"e","a"),"f","a"),"g","a"),"h","a"),"i","a"),"j","a"),"k","a"),"l","a"),"m","a"),"n","a"),"o","a"),"p","a"),"q","a"),"r","a"),"s","a"),"t","a"),"u","a"),"v","a"),"w","a"),"x","a"),"y","a"),"z","a")</f>
        <v/>
      </c>
      <c r="BO450" s="61" t="str">
        <f aca="false">SUBSTITUTE(SUBSTITUTE(SUBSTITUTE(SUBSTITUTE(SUBSTITUTE(SUBSTITUTE(SUBSTITUTE(SUBSTITUTE(SUBSTITUTE(LOWER(W450&amp;""),"1","0"),"2","0"),"3","0"),"4","0"),"5","0"),"6","0"),"7","0"),"8","0"),"9","0")</f>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c>
      <c r="BQ450" s="61" t="n">
        <f aca="false">IFERROR(IF(AND(ISERROR(SEARCH(" mh"," "&amp;LOWER(W450))),ISNA(MATCH(LEFT(TRIM(BP450),255),{"0000a","000a","00a","0000aa","000aa","00.00.0000","00/00/0000","00-00-0000","0000-00-00","00.00.00","00/00/00","00-00-00","0.00.0000","0/00/0000","0-00-0000"},0)),OR(SUMPRODUCT(--ISNUMBER(SEARCH({"a0","a-0","a_0","a/0","a.0","a#0","0a","0-a","0_a","0/a"},BP450)))&gt;0,ISNUMBER(SEARCH("000000",BP450)))),1,0),0)</f>
        <v>0</v>
      </c>
      <c r="BR4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450,"supervisor",""),"inspector",""),"controller",""),"executive",""),"catering",""),"manager",""),"officer",""),"caterer",""),"station",""),"captain",""),"verified",""),"verifier",""),"checked",""),"senior",""),"leader",""),"cabin",""),"staff",""),"crew",""),"team",""),"duty",""),"lead",""),"head",""),"chef",""),"pasb",""),"mcat",""),"magcs",""),"qaqc",""),"ccic",""),"cic",""),"csm",""),"ops",""),"pic",""),"self",""),"qa",""),"qc",""),"by",""),"sr",""))</f>
        <v>0</v>
      </c>
      <c r="BS4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450,"supervisor",""),"inspector",""),"controller",""),"executive",""),"catering",""),"manager",""),"officer",""),"caterer",""),"station",""),"captain",""),"verified",""),"verifier",""),"checked",""),"senior",""),"leader",""),"cabin",""),"staff",""),"crew",""),"team",""),"duty",""),"lead",""),"head",""),"chef",""),"pasb",""),"mcat",""),"magcs",""),"qaqc",""),"ccic",""),"cic",""),"csm",""),"ops",""),"pic",""),"self",""),"qa",""),"qc",""),"by",""),"sr",""))</f>
        <v>0</v>
      </c>
      <c r="BT450" s="61"/>
      <c r="BU450" s="61"/>
      <c r="BV450" s="61" t="n">
        <f aca="false">IFERROR(IF(OR(SUMPRODUCT((LEN(BC450)-LEN(SUBSTITUTE(BC450," "&amp;L_NotLoaded&amp;" "," ")))/(LEN(L_NotLoaded)+1))&gt;SUMPRODUCT((LEN(BC450)-LEN(SUBSTITUTE(BC450," "&amp;L_NotLoadedNeg&amp;" "," ")))/(LEN(L_NotLoadedNeg)+1)),SUMPRODUCT((LEN(BD450)-LEN(SUBSTITUTE(BD450," "&amp;L_NotLoaded&amp;" "," ")))/(LEN(L_NotLoaded)+1))&gt;SUMPRODUCT((LEN(BD450)-LEN(SUBSTITUTE(BD450," "&amp;L_NotLoadedNeg&amp;" "," ")))/(LEN(L_NotLoadedNeg)+1))),1,0),0)</f>
        <v>0</v>
      </c>
      <c r="BW450" s="61"/>
      <c r="BX450" s="61"/>
      <c r="BY450" s="62" t="n">
        <f aca="false">IF(ISNUMBER(Flights!$AZ$17),MAX(Q450-UpliftWindowH/24,Flights!$AZ$17),Q450-UpliftWindowH/24)</f>
        <v>46308.7604166667</v>
      </c>
      <c r="BZ450" s="61" t="n">
        <f aca="false">IFERROR(IF(IF(TRIM(S450)="Link / file path",AND(LEN(TRIM(Z450))&gt;=5,SUMPRODUCT(--ISNUMBER(SEARCH({"http","www.","\\",":\",".pdf",".jpg",".jpeg",".png",".heic",".xls",".doc",".msg",".eml",".ppt",".txt",".zip"},Z450)))&gt;0),AND(ISERROR(FIND(" ",TRIM(Z450))),NOT(OR(LOWER(TRIM(Z450))=LOWER(Flights!$F$17),AND(LEFT(LOWER(TRIM(Z450)),2)="mh",(LEN(BN450)-LEN(SUBSTITUTE(BN450,"a","")))&lt;=2))),NOT(ISNUMBER(MATCH(LEFT(BN450,255),{"0000a","000a","00a","0000aa","000aa","00.00.0000","00/00/0000","00-00-0000","0000-00-00","00.00.00","00/00/00","00-00-00","0.00.0000","0/00/0000","0-00-0000"},0))),OR(AND((LEN(BN450)-LEN(SUBSTITUTE(BN450,"a","")))&gt;=1,(LEN(BN450)-LEN(SUBSTITUTE(BN450,"0","")))&gt;=2,SUMPRODUCT(--ISNUMBER(SEARCH({"a0","a-0","a_0","a/0","a.0","a#0","0a","0-a","0_a","0/a"},BN450)))&gt;0),AND((LEN(BN450)-LEN(SUBSTITUTE(BN450,"a","")))=0,(LEN(BN450)-LEN(SUBSTITUTE(BN450,"0","")))&gt;=5)))),1,0),0)</f>
        <v>0</v>
      </c>
    </row>
    <row r="451" customFormat="false" ht="41.25" hidden="false" customHeight="true" outlineLevel="0" collapsed="false">
      <c r="A451" s="57" t="s">
        <v>1095</v>
      </c>
      <c r="B451" s="57" t="s">
        <v>272</v>
      </c>
      <c r="C451" s="57" t="str">
        <f aca="false">Flights!$F$17</f>
        <v>MH0138</v>
      </c>
      <c r="D451" s="58" t="n">
        <f aca="false">Flights!$D$17</f>
        <v>46309</v>
      </c>
      <c r="E451" s="57" t="str">
        <f aca="false">Flights!$G$17&amp;"-"&amp;Flights!$H$17</f>
        <v>ADL-KUL</v>
      </c>
      <c r="F451" s="57" t="str">
        <f aca="false">Flights!$K$17</f>
        <v>EY</v>
      </c>
      <c r="G451" s="57" t="s">
        <v>459</v>
      </c>
      <c r="H451" s="57" t="s">
        <v>460</v>
      </c>
      <c r="I451" s="57" t="s">
        <v>411</v>
      </c>
      <c r="J451" s="57" t="s">
        <v>1096</v>
      </c>
      <c r="K451" s="67" t="s">
        <v>698</v>
      </c>
      <c r="L451" s="67" t="s">
        <v>699</v>
      </c>
      <c r="M451" s="67"/>
      <c r="N451" s="67" t="s">
        <v>383</v>
      </c>
      <c r="O451" s="67" t="s">
        <v>700</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60"/>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open",IF(AND(NOT(OR(LEN(AZ451)&lt;15,ISNUMBER(MATCH(AZ451,L_Placeholder,0)))),BK451=0,NOT(OR(LEN(AU451)&lt;2,ISNUMBER(MATCH(AU451,L_Placeholder,0)))),NOT(OR(LEN(AX451)&lt;2,ISNUMBER(MATCH(AX451,L_Placeholder,0)))),TRIM(AE451)&lt;&gt;TRIM(T451)),"N/A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missing",IF(OR(OR(LEN(AU451)&lt;2,ISNUMBER(MATCH(AU451,L_Placeholder,0))),BR451&lt;3),"INVALID – PIC missing or not a named person (a role such as QA / CSM is not a name)",IF(OR(LEN(AV451)&lt;2,ISNUMBER(MATCH(AV451,L_Placeholder,0))),"INVALID – result / assessment missing",IF(OR(OR(LEN(AW451)&lt;3,ISNUMBER(MATCH(AW451,L_Placeholder,0))),SUMPRODUCT(--ISNUMBER(SEARCH(" "&amp;L_EvidencePhrase&amp;" ",BD451)))&gt;0,BI451=1),"INVALID – evidence missing, placeholder or not yet on file",IF(ISNA(MATCH(TRIM(S451),L_EvidenceType,0)),"INVALID – choose the evidence type from the list (column S)",IF(BL451=0,"INVALID – evidence ID must be the record's ID only (e.g. SF-2210, IMG_2231, 1045521), or a link / path for links",IF(OR(OR(LEN(AX451)&lt;2,ISNUMBER(MATCH(AX451,L_Placeholder,0))),BS451&lt;3),"INVALID – verifier missing or not a named person (a role such as QA / CSM is not a name)",IF(OR(AX451=AU451,AND(LEN(AU451)&gt;=4,ISNUMBER(SEARCH(AU451,AX451))),AND(LEN(AX451)&gt;=4,ISNUMBER(SEARCH(AX451,AU451)))),"INVALID – verifier must be a different, named person (not the PIC or a role)",IF(BH451=1,"INVALID – result not yet available (awaiting / TBC)",IF(BV451=1,"INVALID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future",IF(AND(ISNUMBER(BY451),AG451&lt;BY451),IF(H451="Physical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IF(ISNA(MATCH(TRIM(S451),L_EvidenceType,0)),0,BZ451)</f>
        <v>0</v>
      </c>
      <c r="BM451" s="61" t="str">
        <f aca="false">SUBSTITUTE(SUBSTITUTE(SUBSTITUTE(SUBSTITUTE(SUBSTITUTE(SUBSTITUTE(SUBSTITUTE(SUBSTITUTE(SUBSTITUTE(LOWER(Z451&amp;""),"1","0"),"2","0"),"3","0"),"4","0"),"5","0"),"6","0"),"7","0"),"8","0"),"9","0")</f>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451,"jan",""),"feb",""),"mar",""),"apr",""),"may",""),"jun",""),"jul",""),"aug",""),"sep",""),"oct",""),"nov",""),"dec",""),"hrs",""),"hr",""),"lt",""),"utc",""),"am",""),"pm",""),"rev",""),"ver",""),"b","a"),"c","a"),"d","a"),"e","a"),"f","a"),"g","a"),"h","a"),"i","a"),"j","a"),"k","a"),"l","a"),"m","a"),"n","a"),"o","a"),"p","a"),"q","a"),"r","a"),"s","a"),"t","a"),"u","a"),"v","a"),"w","a"),"x","a"),"y","a"),"z","a")</f>
        <v/>
      </c>
      <c r="BO451" s="61" t="str">
        <f aca="false">SUBSTITUTE(SUBSTITUTE(SUBSTITUTE(SUBSTITUTE(SUBSTITUTE(SUBSTITUTE(SUBSTITUTE(SUBSTITUTE(SUBSTITUTE(LOWER(W451&amp;""),"1","0"),"2","0"),"3","0"),"4","0"),"5","0"),"6","0"),"7","0"),"8","0"),"9","0")</f>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c>
      <c r="BQ451" s="61" t="n">
        <f aca="false">IFERROR(IF(AND(ISERROR(SEARCH(" mh"," "&amp;LOWER(W451))),ISNA(MATCH(LEFT(TRIM(BP451),255),{"0000a","000a","00a","0000aa","000aa","00.00.0000","00/00/0000","00-00-0000","0000-00-00","00.00.00","00/00/00","00-00-00","0.00.0000","0/00/0000","0-00-0000"},0)),OR(SUMPRODUCT(--ISNUMBER(SEARCH({"a0","a-0","a_0","a/0","a.0","a#0","0a","0-a","0_a","0/a"},BP451)))&gt;0,ISNUMBER(SEARCH("000000",BP451)))),1,0),0)</f>
        <v>0</v>
      </c>
      <c r="BR4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451,"supervisor",""),"inspector",""),"controller",""),"executive",""),"catering",""),"manager",""),"officer",""),"caterer",""),"station",""),"captain",""),"verified",""),"verifier",""),"checked",""),"senior",""),"leader",""),"cabin",""),"staff",""),"crew",""),"team",""),"duty",""),"lead",""),"head",""),"chef",""),"pasb",""),"mcat",""),"magcs",""),"qaqc",""),"ccic",""),"cic",""),"csm",""),"ops",""),"pic",""),"self",""),"qa",""),"qc",""),"by",""),"sr",""))</f>
        <v>0</v>
      </c>
      <c r="BS4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451,"supervisor",""),"inspector",""),"controller",""),"executive",""),"catering",""),"manager",""),"officer",""),"caterer",""),"station",""),"captain",""),"verified",""),"verifier",""),"checked",""),"senior",""),"leader",""),"cabin",""),"staff",""),"crew",""),"team",""),"duty",""),"lead",""),"head",""),"chef",""),"pasb",""),"mcat",""),"magcs",""),"qaqc",""),"ccic",""),"cic",""),"csm",""),"ops",""),"pic",""),"self",""),"qa",""),"qc",""),"by",""),"sr",""))</f>
        <v>0</v>
      </c>
      <c r="BT451" s="61"/>
      <c r="BU451" s="61"/>
      <c r="BV451" s="61" t="n">
        <f aca="false">IFERROR(IF(OR(SUMPRODUCT((LEN(BC451)-LEN(SUBSTITUTE(BC451," "&amp;L_NotLoaded&amp;" "," ")))/(LEN(L_NotLoaded)+1))&gt;SUMPRODUCT((LEN(BC451)-LEN(SUBSTITUTE(BC451," "&amp;L_NotLoadedNeg&amp;" "," ")))/(LEN(L_NotLoadedNeg)+1)),SUMPRODUCT((LEN(BD451)-LEN(SUBSTITUTE(BD451," "&amp;L_NotLoaded&amp;" "," ")))/(LEN(L_NotLoaded)+1))&gt;SUMPRODUCT((LEN(BD451)-LEN(SUBSTITUTE(BD451," "&amp;L_NotLoadedNeg&amp;" "," ")))/(LEN(L_NotLoadedNeg)+1))),1,0),0)</f>
        <v>0</v>
      </c>
      <c r="BW451" s="61"/>
      <c r="BX451" s="61"/>
      <c r="BY451" s="62" t="n">
        <f aca="false">Q451-UpliftWindowH/24</f>
        <v>46307.3506944444</v>
      </c>
      <c r="BZ451" s="61" t="n">
        <f aca="false">IFERROR(IF(IF(TRIM(S451)="Link / file path",AND(LEN(TRIM(Z451))&gt;=5,SUMPRODUCT(--ISNUMBER(SEARCH({"http","www.","\\",":\",".pdf",".jpg",".jpeg",".png",".heic",".xls",".doc",".msg",".eml",".ppt",".txt",".zip"},Z451)))&gt;0),AND(ISERROR(FIND(" ",TRIM(Z451))),NOT(OR(LOWER(TRIM(Z451))=LOWER(Flights!$F$17),AND(LEFT(LOWER(TRIM(Z451)),2)="mh",(LEN(BN451)-LEN(SUBSTITUTE(BN451,"a","")))&lt;=2))),NOT(ISNUMBER(MATCH(LEFT(BN451,255),{"0000a","000a","00a","0000aa","000aa","00.00.0000","00/00/0000","00-00-0000","0000-00-00","00.00.00","00/00/00","00-00-00","0.00.0000","0/00/0000","0-00-0000"},0))),OR(AND((LEN(BN451)-LEN(SUBSTITUTE(BN451,"a","")))&gt;=1,(LEN(BN451)-LEN(SUBSTITUTE(BN451,"0","")))&gt;=2,SUMPRODUCT(--ISNUMBER(SEARCH({"a0","a-0","a_0","a/0","a.0","a#0","0a","0-a","0_a","0/a"},BN451)))&gt;0),AND((LEN(BN451)-LEN(SUBSTITUTE(BN451,"a","")))=0,(LEN(BN451)-LEN(SUBSTITUTE(BN451,"0","")))&gt;=5)))),1,0),0)</f>
        <v>0</v>
      </c>
    </row>
    <row r="452" customFormat="false" ht="54" hidden="false" customHeight="true" outlineLevel="0" collapsed="false">
      <c r="A452" s="57" t="s">
        <v>1097</v>
      </c>
      <c r="B452" s="57" t="s">
        <v>272</v>
      </c>
      <c r="C452" s="57" t="str">
        <f aca="false">Flights!$F$17</f>
        <v>MH0138</v>
      </c>
      <c r="D452" s="58" t="n">
        <f aca="false">Flights!$D$17</f>
        <v>46309</v>
      </c>
      <c r="E452" s="57" t="str">
        <f aca="false">Flights!$G$17&amp;"-"&amp;Flights!$H$17</f>
        <v>ADL-KUL</v>
      </c>
      <c r="F452" s="57" t="str">
        <f aca="false">Flights!$K$17</f>
        <v>EY</v>
      </c>
      <c r="G452" s="57" t="s">
        <v>459</v>
      </c>
      <c r="H452" s="57" t="s">
        <v>460</v>
      </c>
      <c r="I452" s="57" t="s">
        <v>440</v>
      </c>
      <c r="J452" s="57" t="s">
        <v>467</v>
      </c>
      <c r="K452" s="67" t="s">
        <v>442</v>
      </c>
      <c r="L452" s="67" t="s">
        <v>1014</v>
      </c>
      <c r="M452" s="67" t="s">
        <v>187</v>
      </c>
      <c r="N452" s="67" t="s">
        <v>444</v>
      </c>
      <c r="O452" s="67" t="s">
        <v>445</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60"/>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open",IF(AND(NOT(OR(LEN(AZ452)&lt;15,ISNUMBER(MATCH(AZ452,L_Placeholder,0)))),BK452=0,NOT(OR(LEN(AU452)&lt;2,ISNUMBER(MATCH(AU452,L_Placeholder,0)))),NOT(OR(LEN(AX452)&lt;2,ISNUMBER(MATCH(AX452,L_Placeholder,0)))),TRIM(AE452)&lt;&gt;TRIM(T452)),"N/A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missing",IF(OR(OR(LEN(AU452)&lt;2,ISNUMBER(MATCH(AU452,L_Placeholder,0))),BR452&lt;3),"INVALID – PIC missing or not a named person (a role such as QA / CSM is not a name)",IF(OR(LEN(AV452)&lt;2,ISNUMBER(MATCH(AV452,L_Placeholder,0))),"INVALID – result / assessment missing",IF(OR(OR(LEN(AW452)&lt;3,ISNUMBER(MATCH(AW452,L_Placeholder,0))),SUMPRODUCT(--ISNUMBER(SEARCH(" "&amp;L_EvidencePhrase&amp;" ",BD452)))&gt;0,BI452=1),"INVALID – evidence missing, placeholder or not yet on file",IF(ISNA(MATCH(TRIM(S452),L_EvidenceType,0)),"INVALID – choose the evidence type from the list (column S)",IF(BL452=0,"INVALID – evidence ID must be the record's ID only (e.g. SF-2210, IMG_2231, 1045521), or a link / path for links",IF(OR(OR(LEN(AX452)&lt;2,ISNUMBER(MATCH(AX452,L_Placeholder,0))),BS452&lt;3),"INVALID – verifier missing or not a named person (a role such as QA / CSM is not a name)",IF(OR(AX452=AU452,AND(LEN(AU452)&gt;=4,ISNUMBER(SEARCH(AU452,AX452))),AND(LEN(AX452)&gt;=4,ISNUMBER(SEARCH(AX452,AU452)))),"INVALID – verifier must be a different, named person (not the PIC or a role)",IF(BH452=1,"INVALID – result not yet available (awaiting / TBC)",IF(BV452=1,"INVALID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future",IF(AND(ISNUMBER(BY452),AG452&lt;BY452),IF(H452="Physical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IF(ISNA(MATCH(TRIM(S452),L_EvidenceType,0)),0,BZ452)</f>
        <v>0</v>
      </c>
      <c r="BM452" s="61" t="str">
        <f aca="false">SUBSTITUTE(SUBSTITUTE(SUBSTITUTE(SUBSTITUTE(SUBSTITUTE(SUBSTITUTE(SUBSTITUTE(SUBSTITUTE(SUBSTITUTE(LOWER(Z452&amp;""),"1","0"),"2","0"),"3","0"),"4","0"),"5","0"),"6","0"),"7","0"),"8","0"),"9","0")</f>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452,"jan",""),"feb",""),"mar",""),"apr",""),"may",""),"jun",""),"jul",""),"aug",""),"sep",""),"oct",""),"nov",""),"dec",""),"hrs",""),"hr",""),"lt",""),"utc",""),"am",""),"pm",""),"rev",""),"ver",""),"b","a"),"c","a"),"d","a"),"e","a"),"f","a"),"g","a"),"h","a"),"i","a"),"j","a"),"k","a"),"l","a"),"m","a"),"n","a"),"o","a"),"p","a"),"q","a"),"r","a"),"s","a"),"t","a"),"u","a"),"v","a"),"w","a"),"x","a"),"y","a"),"z","a")</f>
        <v/>
      </c>
      <c r="BO452" s="61" t="str">
        <f aca="false">SUBSTITUTE(SUBSTITUTE(SUBSTITUTE(SUBSTITUTE(SUBSTITUTE(SUBSTITUTE(SUBSTITUTE(SUBSTITUTE(SUBSTITUTE(LOWER(W452&amp;""),"1","0"),"2","0"),"3","0"),"4","0"),"5","0"),"6","0"),"7","0"),"8","0"),"9","0")</f>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c>
      <c r="BQ452" s="61" t="n">
        <f aca="false">IFERROR(IF(AND(ISERROR(SEARCH(" mh"," "&amp;LOWER(W452))),ISNA(MATCH(LEFT(TRIM(BP452),255),{"0000a","000a","00a","0000aa","000aa","00.00.0000","00/00/0000","00-00-0000","0000-00-00","00.00.00","00/00/00","00-00-00","0.00.0000","0/00/0000","0-00-0000"},0)),OR(SUMPRODUCT(--ISNUMBER(SEARCH({"a0","a-0","a_0","a/0","a.0","a#0","0a","0-a","0_a","0/a"},BP452)))&gt;0,ISNUMBER(SEARCH("000000",BP452)))),1,0),0)</f>
        <v>0</v>
      </c>
      <c r="BR4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452,"supervisor",""),"inspector",""),"controller",""),"executive",""),"catering",""),"manager",""),"officer",""),"caterer",""),"station",""),"captain",""),"verified",""),"verifier",""),"checked",""),"senior",""),"leader",""),"cabin",""),"staff",""),"crew",""),"team",""),"duty",""),"lead",""),"head",""),"chef",""),"pasb",""),"mcat",""),"magcs",""),"qaqc",""),"ccic",""),"cic",""),"csm",""),"ops",""),"pic",""),"self",""),"qa",""),"qc",""),"by",""),"sr",""))</f>
        <v>0</v>
      </c>
      <c r="BS4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452,"supervisor",""),"inspector",""),"controller",""),"executive",""),"catering",""),"manager",""),"officer",""),"caterer",""),"station",""),"captain",""),"verified",""),"verifier",""),"checked",""),"senior",""),"leader",""),"cabin",""),"staff",""),"crew",""),"team",""),"duty",""),"lead",""),"head",""),"chef",""),"pasb",""),"mcat",""),"magcs",""),"qaqc",""),"ccic",""),"cic",""),"csm",""),"ops",""),"pic",""),"self",""),"qa",""),"qc",""),"by",""),"sr",""))</f>
        <v>0</v>
      </c>
      <c r="BT452" s="61"/>
      <c r="BU452" s="61"/>
      <c r="BV452" s="61" t="n">
        <f aca="false">IFERROR(IF(OR(SUMPRODUCT((LEN(BC452)-LEN(SUBSTITUTE(BC452," "&amp;L_NotLoaded&amp;" "," ")))/(LEN(L_NotLoaded)+1))&gt;SUMPRODUCT((LEN(BC452)-LEN(SUBSTITUTE(BC452," "&amp;L_NotLoadedNeg&amp;" "," ")))/(LEN(L_NotLoadedNeg)+1)),SUMPRODUCT((LEN(BD452)-LEN(SUBSTITUTE(BD452," "&amp;L_NotLoaded&amp;" "," ")))/(LEN(L_NotLoaded)+1))&gt;SUMPRODUCT((LEN(BD452)-LEN(SUBSTITUTE(BD452," "&amp;L_NotLoadedNeg&amp;" "," ")))/(LEN(L_NotLoadedNeg)+1))),1,0),0)</f>
        <v>0</v>
      </c>
      <c r="BW452" s="61"/>
      <c r="BX452" s="61"/>
      <c r="BY452" s="62" t="n">
        <f aca="false">IF(ISNUMBER(Flights!$AZ$17),MAX(Q452-UpliftWindowH/24,Flights!$AZ$17),Q452-UpliftWindowH/24)</f>
        <v>46308.7604166667</v>
      </c>
      <c r="BZ452" s="61" t="n">
        <f aca="false">IFERROR(IF(IF(TRIM(S452)="Link / file path",AND(LEN(TRIM(Z452))&gt;=5,SUMPRODUCT(--ISNUMBER(SEARCH({"http","www.","\\",":\",".pdf",".jpg",".jpeg",".png",".heic",".xls",".doc",".msg",".eml",".ppt",".txt",".zip"},Z452)))&gt;0),AND(ISERROR(FIND(" ",TRIM(Z452))),NOT(OR(LOWER(TRIM(Z452))=LOWER(Flights!$F$17),AND(LEFT(LOWER(TRIM(Z452)),2)="mh",(LEN(BN452)-LEN(SUBSTITUTE(BN452,"a","")))&lt;=2))),NOT(ISNUMBER(MATCH(LEFT(BN452,255),{"0000a","000a","00a","0000aa","000aa","00.00.0000","00/00/0000","00-00-0000","0000-00-00","00.00.00","00/00/00","00-00-00","0.00.0000","0/00/0000","0-00-0000"},0))),OR(AND((LEN(BN452)-LEN(SUBSTITUTE(BN452,"a","")))&gt;=1,(LEN(BN452)-LEN(SUBSTITUTE(BN452,"0","")))&gt;=2,SUMPRODUCT(--ISNUMBER(SEARCH({"a0","a-0","a_0","a/0","a.0","a#0","0a","0-a","0_a","0/a"},BN452)))&gt;0),AND((LEN(BN452)-LEN(SUBSTITUTE(BN452,"a","")))=0,(LEN(BN452)-LEN(SUBSTITUTE(BN452,"0","")))&gt;=5)))),1,0),0)</f>
        <v>0</v>
      </c>
    </row>
    <row r="453" customFormat="false" ht="39.75" hidden="false" customHeight="true" outlineLevel="0" collapsed="false">
      <c r="A453" s="57" t="s">
        <v>1098</v>
      </c>
      <c r="B453" s="57" t="s">
        <v>272</v>
      </c>
      <c r="C453" s="57" t="str">
        <f aca="false">Flights!$F$17</f>
        <v>MH0138</v>
      </c>
      <c r="D453" s="58" t="n">
        <f aca="false">Flights!$D$17</f>
        <v>46309</v>
      </c>
      <c r="E453" s="57" t="str">
        <f aca="false">Flights!$G$17&amp;"-"&amp;Flights!$H$17</f>
        <v>ADL-KUL</v>
      </c>
      <c r="F453" s="57" t="str">
        <f aca="false">Flights!$K$17</f>
        <v>EY</v>
      </c>
      <c r="G453" s="57" t="s">
        <v>459</v>
      </c>
      <c r="H453" s="57" t="s">
        <v>460</v>
      </c>
      <c r="I453" s="57" t="s">
        <v>447</v>
      </c>
      <c r="J453" s="57" t="s">
        <v>469</v>
      </c>
      <c r="K453" s="67" t="s">
        <v>449</v>
      </c>
      <c r="L453" s="67" t="s">
        <v>1085</v>
      </c>
      <c r="M453" s="67" t="s">
        <v>451</v>
      </c>
      <c r="N453" s="67" t="s">
        <v>383</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60"/>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open",IF(AND(NOT(OR(LEN(AZ453)&lt;15,ISNUMBER(MATCH(AZ453,L_Placeholder,0)))),BK453=0,NOT(OR(LEN(AU453)&lt;2,ISNUMBER(MATCH(AU453,L_Placeholder,0)))),NOT(OR(LEN(AX453)&lt;2,ISNUMBER(MATCH(AX453,L_Placeholder,0)))),TRIM(AE453)&lt;&gt;TRIM(T453)),"N/A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missing",IF(OR(OR(LEN(AU453)&lt;2,ISNUMBER(MATCH(AU453,L_Placeholder,0))),BR453&lt;3),"INVALID – PIC missing or not a named person (a role such as QA / CSM is not a name)",IF(OR(LEN(AV453)&lt;2,ISNUMBER(MATCH(AV453,L_Placeholder,0))),"INVALID – result / assessment missing",IF(OR(OR(LEN(AW453)&lt;3,ISNUMBER(MATCH(AW453,L_Placeholder,0))),SUMPRODUCT(--ISNUMBER(SEARCH(" "&amp;L_EvidencePhrase&amp;" ",BD453)))&gt;0,BI453=1),"INVALID – evidence missing, placeholder or not yet on file",IF(ISNA(MATCH(TRIM(S453),L_EvidenceType,0)),"INVALID – choose the evidence type from the list (column S)",IF(BL453=0,"INVALID – evidence ID must be the record's ID only (e.g. SF-2210, IMG_2231, 1045521), or a link / path for links",IF(OR(OR(LEN(AX453)&lt;2,ISNUMBER(MATCH(AX453,L_Placeholder,0))),BS453&lt;3),"INVALID – verifier missing or not a named person (a role such as QA / CSM is not a name)",IF(OR(AX453=AU453,AND(LEN(AU453)&gt;=4,ISNUMBER(SEARCH(AU453,AX453))),AND(LEN(AX453)&gt;=4,ISNUMBER(SEARCH(AX453,AU453)))),"INVALID – verifier must be a different, named person (not the PIC or a role)",IF(BH453=1,"INVALID – result not yet available (awaiting / TBC)",IF(BV453=1,"INVALID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future",IF(AND(ISNUMBER(BY453),AG453&lt;BY453),IF(H453="Physical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IF(ISNA(MATCH(TRIM(S453),L_EvidenceType,0)),0,BZ453)</f>
        <v>0</v>
      </c>
      <c r="BM453" s="61" t="str">
        <f aca="false">SUBSTITUTE(SUBSTITUTE(SUBSTITUTE(SUBSTITUTE(SUBSTITUTE(SUBSTITUTE(SUBSTITUTE(SUBSTITUTE(SUBSTITUTE(LOWER(Z453&amp;""),"1","0"),"2","0"),"3","0"),"4","0"),"5","0"),"6","0"),"7","0"),"8","0"),"9","0")</f>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453,"jan",""),"feb",""),"mar",""),"apr",""),"may",""),"jun",""),"jul",""),"aug",""),"sep",""),"oct",""),"nov",""),"dec",""),"hrs",""),"hr",""),"lt",""),"utc",""),"am",""),"pm",""),"rev",""),"ver",""),"b","a"),"c","a"),"d","a"),"e","a"),"f","a"),"g","a"),"h","a"),"i","a"),"j","a"),"k","a"),"l","a"),"m","a"),"n","a"),"o","a"),"p","a"),"q","a"),"r","a"),"s","a"),"t","a"),"u","a"),"v","a"),"w","a"),"x","a"),"y","a"),"z","a")</f>
        <v/>
      </c>
      <c r="BO453" s="61" t="str">
        <f aca="false">SUBSTITUTE(SUBSTITUTE(SUBSTITUTE(SUBSTITUTE(SUBSTITUTE(SUBSTITUTE(SUBSTITUTE(SUBSTITUTE(SUBSTITUTE(LOWER(W453&amp;""),"1","0"),"2","0"),"3","0"),"4","0"),"5","0"),"6","0"),"7","0"),"8","0"),"9","0")</f>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c>
      <c r="BQ453" s="61" t="n">
        <f aca="false">IFERROR(IF(AND(ISERROR(SEARCH(" mh"," "&amp;LOWER(W453))),ISNA(MATCH(LEFT(TRIM(BP453),255),{"0000a","000a","00a","0000aa","000aa","00.00.0000","00/00/0000","00-00-0000","0000-00-00","00.00.00","00/00/00","00-00-00","0.00.0000","0/00/0000","0-00-0000"},0)),OR(SUMPRODUCT(--ISNUMBER(SEARCH({"a0","a-0","a_0","a/0","a.0","a#0","0a","0-a","0_a","0/a"},BP453)))&gt;0,ISNUMBER(SEARCH("000000",BP453)))),1,0),0)</f>
        <v>0</v>
      </c>
      <c r="BR4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453,"supervisor",""),"inspector",""),"controller",""),"executive",""),"catering",""),"manager",""),"officer",""),"caterer",""),"station",""),"captain",""),"verified",""),"verifier",""),"checked",""),"senior",""),"leader",""),"cabin",""),"staff",""),"crew",""),"team",""),"duty",""),"lead",""),"head",""),"chef",""),"pasb",""),"mcat",""),"magcs",""),"qaqc",""),"ccic",""),"cic",""),"csm",""),"ops",""),"pic",""),"self",""),"qa",""),"qc",""),"by",""),"sr",""))</f>
        <v>0</v>
      </c>
      <c r="BS4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453,"supervisor",""),"inspector",""),"controller",""),"executive",""),"catering",""),"manager",""),"officer",""),"caterer",""),"station",""),"captain",""),"verified",""),"verifier",""),"checked",""),"senior",""),"leader",""),"cabin",""),"staff",""),"crew",""),"team",""),"duty",""),"lead",""),"head",""),"chef",""),"pasb",""),"mcat",""),"magcs",""),"qaqc",""),"ccic",""),"cic",""),"csm",""),"ops",""),"pic",""),"self",""),"qa",""),"qc",""),"by",""),"sr",""))</f>
        <v>0</v>
      </c>
      <c r="BT453" s="61"/>
      <c r="BU453" s="61"/>
      <c r="BV453" s="61" t="n">
        <f aca="false">IFERROR(IF(OR(SUMPRODUCT((LEN(BC453)-LEN(SUBSTITUTE(BC453," "&amp;L_NotLoaded&amp;" "," ")))/(LEN(L_NotLoaded)+1))&gt;SUMPRODUCT((LEN(BC453)-LEN(SUBSTITUTE(BC453," "&amp;L_NotLoadedNeg&amp;" "," ")))/(LEN(L_NotLoadedNeg)+1)),SUMPRODUCT((LEN(BD453)-LEN(SUBSTITUTE(BD453," "&amp;L_NotLoaded&amp;" "," ")))/(LEN(L_NotLoaded)+1))&gt;SUMPRODUCT((LEN(BD453)-LEN(SUBSTITUTE(BD453," "&amp;L_NotLoadedNeg&amp;" "," ")))/(LEN(L_NotLoadedNeg)+1))),1,0),0)</f>
        <v>0</v>
      </c>
      <c r="BW453" s="61"/>
      <c r="BX453" s="61"/>
      <c r="BY453" s="62" t="n">
        <f aca="false">IF(ISNUMBER(Flights!$AZ$17),MAX(Q453-UpliftWindowH/24,Flights!$AZ$17),Q453-UpliftWindowH/24)</f>
        <v>46308.7604166667</v>
      </c>
      <c r="BZ453" s="61" t="n">
        <f aca="false">IFERROR(IF(IF(TRIM(S453)="Link / file path",AND(LEN(TRIM(Z453))&gt;=5,SUMPRODUCT(--ISNUMBER(SEARCH({"http","www.","\\",":\",".pdf",".jpg",".jpeg",".png",".heic",".xls",".doc",".msg",".eml",".ppt",".txt",".zip"},Z453)))&gt;0),AND(ISERROR(FIND(" ",TRIM(Z453))),NOT(OR(LOWER(TRIM(Z453))=LOWER(Flights!$F$17),AND(LEFT(LOWER(TRIM(Z453)),2)="mh",(LEN(BN453)-LEN(SUBSTITUTE(BN453,"a","")))&lt;=2))),NOT(ISNUMBER(MATCH(LEFT(BN453,255),{"0000a","000a","00a","0000aa","000aa","00.00.0000","00/00/0000","00-00-0000","0000-00-00","00.00.00","00/00/00","00-00-00","0.00.0000","0/00/0000","0-00-0000"},0))),OR(AND((LEN(BN453)-LEN(SUBSTITUTE(BN453,"a","")))&gt;=1,(LEN(BN453)-LEN(SUBSTITUTE(BN453,"0","")))&gt;=2,SUMPRODUCT(--ISNUMBER(SEARCH({"a0","a-0","a_0","a/0","a.0","a#0","0a","0-a","0_a","0/a"},BN453)))&gt;0),AND((LEN(BN453)-LEN(SUBSTITUTE(BN453,"a","")))=0,(LEN(BN453)-LEN(SUBSTITUTE(BN453,"0","")))&gt;=5)))),1,0),0)</f>
        <v>0</v>
      </c>
    </row>
    <row r="454" customFormat="false" ht="54" hidden="false" customHeight="true" outlineLevel="0" collapsed="false">
      <c r="A454" s="57" t="s">
        <v>1099</v>
      </c>
      <c r="B454" s="57" t="s">
        <v>272</v>
      </c>
      <c r="C454" s="57" t="str">
        <f aca="false">Flights!$F$17</f>
        <v>MH0138</v>
      </c>
      <c r="D454" s="58" t="n">
        <f aca="false">Flights!$D$17</f>
        <v>46309</v>
      </c>
      <c r="E454" s="57" t="str">
        <f aca="false">Flights!$G$17&amp;"-"&amp;Flights!$H$17</f>
        <v>ADL-KUL</v>
      </c>
      <c r="F454" s="57" t="str">
        <f aca="false">Flights!$K$17</f>
        <v>EY</v>
      </c>
      <c r="G454" s="57" t="s">
        <v>459</v>
      </c>
      <c r="H454" s="57" t="s">
        <v>460</v>
      </c>
      <c r="I454" s="57" t="s">
        <v>447</v>
      </c>
      <c r="J454" s="57" t="s">
        <v>471</v>
      </c>
      <c r="K454" s="67" t="s">
        <v>1088</v>
      </c>
      <c r="L454" s="67" t="s">
        <v>1089</v>
      </c>
      <c r="M454" s="67" t="s">
        <v>451</v>
      </c>
      <c r="N454" s="67" t="s">
        <v>383</v>
      </c>
      <c r="O454" s="67" t="s">
        <v>1100</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60"/>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open",IF(AND(NOT(OR(LEN(AZ454)&lt;15,ISNUMBER(MATCH(AZ454,L_Placeholder,0)))),BK454=0,NOT(OR(LEN(AU454)&lt;2,ISNUMBER(MATCH(AU454,L_Placeholder,0)))),NOT(OR(LEN(AX454)&lt;2,ISNUMBER(MATCH(AX454,L_Placeholder,0)))),TRIM(AE454)&lt;&gt;TRIM(T454)),"N/A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missing",IF(OR(OR(LEN(AU454)&lt;2,ISNUMBER(MATCH(AU454,L_Placeholder,0))),BR454&lt;3),"INVALID – PIC missing or not a named person (a role such as QA / CSM is not a name)",IF(OR(LEN(AV454)&lt;2,ISNUMBER(MATCH(AV454,L_Placeholder,0))),"INVALID – result / assessment missing",IF(OR(OR(LEN(AW454)&lt;3,ISNUMBER(MATCH(AW454,L_Placeholder,0))),SUMPRODUCT(--ISNUMBER(SEARCH(" "&amp;L_EvidencePhrase&amp;" ",BD454)))&gt;0,BI454=1),"INVALID – evidence missing, placeholder or not yet on file",IF(ISNA(MATCH(TRIM(S454),L_EvidenceType,0)),"INVALID – choose the evidence type from the list (column S)",IF(BL454=0,"INVALID – evidence ID must be the record's ID only (e.g. SF-2210, IMG_2231, 1045521), or a link / path for links",IF(OR(OR(LEN(AX454)&lt;2,ISNUMBER(MATCH(AX454,L_Placeholder,0))),BS454&lt;3),"INVALID – verifier missing or not a named person (a role such as QA / CSM is not a name)",IF(OR(AX454=AU454,AND(LEN(AU454)&gt;=4,ISNUMBER(SEARCH(AU454,AX454))),AND(LEN(AX454)&gt;=4,ISNUMBER(SEARCH(AX454,AU454)))),"INVALID – verifier must be a different, named person (not the PIC or a role)",IF(BH454=1,"INVALID – result not yet available (awaiting / TBC)",IF(BV454=1,"INVALID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future",IF(AND(ISNUMBER(BY454),AG454&lt;BY454),IF(H454="Physical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IF(ISNA(MATCH(TRIM(S454),L_EvidenceType,0)),0,BZ454)</f>
        <v>0</v>
      </c>
      <c r="BM454" s="61" t="str">
        <f aca="false">SUBSTITUTE(SUBSTITUTE(SUBSTITUTE(SUBSTITUTE(SUBSTITUTE(SUBSTITUTE(SUBSTITUTE(SUBSTITUTE(SUBSTITUTE(LOWER(Z454&amp;""),"1","0"),"2","0"),"3","0"),"4","0"),"5","0"),"6","0"),"7","0"),"8","0"),"9","0")</f>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454,"jan",""),"feb",""),"mar",""),"apr",""),"may",""),"jun",""),"jul",""),"aug",""),"sep",""),"oct",""),"nov",""),"dec",""),"hrs",""),"hr",""),"lt",""),"utc",""),"am",""),"pm",""),"rev",""),"ver",""),"b","a"),"c","a"),"d","a"),"e","a"),"f","a"),"g","a"),"h","a"),"i","a"),"j","a"),"k","a"),"l","a"),"m","a"),"n","a"),"o","a"),"p","a"),"q","a"),"r","a"),"s","a"),"t","a"),"u","a"),"v","a"),"w","a"),"x","a"),"y","a"),"z","a")</f>
        <v/>
      </c>
      <c r="BO454" s="61" t="str">
        <f aca="false">SUBSTITUTE(SUBSTITUTE(SUBSTITUTE(SUBSTITUTE(SUBSTITUTE(SUBSTITUTE(SUBSTITUTE(SUBSTITUTE(SUBSTITUTE(LOWER(W454&amp;""),"1","0"),"2","0"),"3","0"),"4","0"),"5","0"),"6","0"),"7","0"),"8","0"),"9","0")</f>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c>
      <c r="BQ454" s="61" t="n">
        <f aca="false">IFERROR(IF(AND(ISERROR(SEARCH(" mh"," "&amp;LOWER(W454))),ISNA(MATCH(LEFT(TRIM(BP454),255),{"0000a","000a","00a","0000aa","000aa","00.00.0000","00/00/0000","00-00-0000","0000-00-00","00.00.00","00/00/00","00-00-00","0.00.0000","0/00/0000","0-00-0000"},0)),OR(SUMPRODUCT(--ISNUMBER(SEARCH({"a0","a-0","a_0","a/0","a.0","a#0","0a","0-a","0_a","0/a"},BP454)))&gt;0,ISNUMBER(SEARCH("000000",BP454)))),1,0),0)</f>
        <v>0</v>
      </c>
      <c r="BR4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454,"supervisor",""),"inspector",""),"controller",""),"executive",""),"catering",""),"manager",""),"officer",""),"caterer",""),"station",""),"captain",""),"verified",""),"verifier",""),"checked",""),"senior",""),"leader",""),"cabin",""),"staff",""),"crew",""),"team",""),"duty",""),"lead",""),"head",""),"chef",""),"pasb",""),"mcat",""),"magcs",""),"qaqc",""),"ccic",""),"cic",""),"csm",""),"ops",""),"pic",""),"self",""),"qa",""),"qc",""),"by",""),"sr",""))</f>
        <v>0</v>
      </c>
      <c r="BS4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454,"supervisor",""),"inspector",""),"controller",""),"executive",""),"catering",""),"manager",""),"officer",""),"caterer",""),"station",""),"captain",""),"verified",""),"verifier",""),"checked",""),"senior",""),"leader",""),"cabin",""),"staff",""),"crew",""),"team",""),"duty",""),"lead",""),"head",""),"chef",""),"pasb",""),"mcat",""),"magcs",""),"qaqc",""),"ccic",""),"cic",""),"csm",""),"ops",""),"pic",""),"self",""),"qa",""),"qc",""),"by",""),"sr",""))</f>
        <v>0</v>
      </c>
      <c r="BT454" s="61"/>
      <c r="BU454" s="61"/>
      <c r="BV454" s="61" t="n">
        <f aca="false">IFERROR(IF(OR(SUMPRODUCT((LEN(BC454)-LEN(SUBSTITUTE(BC454," "&amp;L_NotLoaded&amp;" "," ")))/(LEN(L_NotLoaded)+1))&gt;SUMPRODUCT((LEN(BC454)-LEN(SUBSTITUTE(BC454," "&amp;L_NotLoadedNeg&amp;" "," ")))/(LEN(L_NotLoadedNeg)+1)),SUMPRODUCT((LEN(BD454)-LEN(SUBSTITUTE(BD454," "&amp;L_NotLoaded&amp;" "," ")))/(LEN(L_NotLoaded)+1))&gt;SUMPRODUCT((LEN(BD454)-LEN(SUBSTITUTE(BD454," "&amp;L_NotLoadedNeg&amp;" "," ")))/(LEN(L_NotLoadedNeg)+1))),1,0),0)</f>
        <v>0</v>
      </c>
      <c r="BW454" s="61"/>
      <c r="BX454" s="61"/>
      <c r="BY454" s="62" t="n">
        <f aca="false">IF(ISNUMBER(Flights!$AZ$17),MAX(Q454-UpliftWindowH/24,Flights!$AZ$17),Q454-UpliftWindowH/24)</f>
        <v>46308.7604166667</v>
      </c>
      <c r="BZ454" s="61" t="n">
        <f aca="false">IFERROR(IF(IF(TRIM(S454)="Link / file path",AND(LEN(TRIM(Z454))&gt;=5,SUMPRODUCT(--ISNUMBER(SEARCH({"http","www.","\\",":\",".pdf",".jpg",".jpeg",".png",".heic",".xls",".doc",".msg",".eml",".ppt",".txt",".zip"},Z454)))&gt;0),AND(ISERROR(FIND(" ",TRIM(Z454))),NOT(OR(LOWER(TRIM(Z454))=LOWER(Flights!$F$17),AND(LEFT(LOWER(TRIM(Z454)),2)="mh",(LEN(BN454)-LEN(SUBSTITUTE(BN454,"a","")))&lt;=2))),NOT(ISNUMBER(MATCH(LEFT(BN454,255),{"0000a","000a","00a","0000aa","000aa","00.00.0000","00/00/0000","00-00-0000","0000-00-00","00.00.00","00/00/00","00-00-00","0.00.0000","0/00/0000","0-00-0000"},0))),OR(AND((LEN(BN454)-LEN(SUBSTITUTE(BN454,"a","")))&gt;=1,(LEN(BN454)-LEN(SUBSTITUTE(BN454,"0","")))&gt;=2,SUMPRODUCT(--ISNUMBER(SEARCH({"a0","a-0","a_0","a/0","a.0","a#0","0a","0-a","0_a","0/a"},BN454)))&gt;0),AND((LEN(BN454)-LEN(SUBSTITUTE(BN454,"a","")))=0,(LEN(BN454)-LEN(SUBSTITUTE(BN454,"0","")))&gt;=5)))),1,0),0)</f>
        <v>0</v>
      </c>
    </row>
    <row r="455" customFormat="false" ht="54" hidden="false" customHeight="true" outlineLevel="0" collapsed="false">
      <c r="A455" s="57" t="s">
        <v>1101</v>
      </c>
      <c r="B455" s="57" t="s">
        <v>272</v>
      </c>
      <c r="C455" s="57" t="str">
        <f aca="false">Flights!$F$17</f>
        <v>MH0138</v>
      </c>
      <c r="D455" s="58" t="n">
        <f aca="false">Flights!$D$17</f>
        <v>46309</v>
      </c>
      <c r="E455" s="57" t="str">
        <f aca="false">Flights!$G$17&amp;"-"&amp;Flights!$H$17</f>
        <v>ADL-KUL</v>
      </c>
      <c r="F455" s="57" t="str">
        <f aca="false">Flights!$K$17</f>
        <v>EY</v>
      </c>
      <c r="G455" s="57" t="s">
        <v>459</v>
      </c>
      <c r="H455" s="57" t="s">
        <v>460</v>
      </c>
      <c r="I455" s="57" t="s">
        <v>634</v>
      </c>
      <c r="J455" s="57" t="s">
        <v>659</v>
      </c>
      <c r="K455" s="67" t="s">
        <v>1040</v>
      </c>
      <c r="L455" s="67" t="s">
        <v>1041</v>
      </c>
      <c r="M455" s="67" t="s">
        <v>451</v>
      </c>
      <c r="N455" s="67" t="s">
        <v>444</v>
      </c>
      <c r="O455" s="67" t="s">
        <v>1102</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60"/>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open",IF(AND(NOT(OR(LEN(AZ455)&lt;15,ISNUMBER(MATCH(AZ455,L_Placeholder,0)))),BK455=0,NOT(OR(LEN(AU455)&lt;2,ISNUMBER(MATCH(AU455,L_Placeholder,0)))),NOT(OR(LEN(AX455)&lt;2,ISNUMBER(MATCH(AX455,L_Placeholder,0)))),TRIM(AE455)&lt;&gt;TRIM(T455)),"N/A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missing",IF(OR(OR(LEN(AU455)&lt;2,ISNUMBER(MATCH(AU455,L_Placeholder,0))),BR455&lt;3),"INVALID – PIC missing or not a named person (a role such as QA / CSM is not a name)",IF(OR(LEN(AV455)&lt;2,ISNUMBER(MATCH(AV455,L_Placeholder,0))),"INVALID – result / assessment missing",IF(OR(OR(LEN(AW455)&lt;3,ISNUMBER(MATCH(AW455,L_Placeholder,0))),SUMPRODUCT(--ISNUMBER(SEARCH(" "&amp;L_EvidencePhrase&amp;" ",BD455)))&gt;0,BI455=1),"INVALID – evidence missing, placeholder or not yet on file",IF(ISNA(MATCH(TRIM(S455),L_EvidenceType,0)),"INVALID – choose the evidence type from the list (column S)",IF(BL455=0,"INVALID – evidence ID must be the record's ID only (e.g. SF-2210, IMG_2231, 1045521), or a link / path for links",IF(OR(OR(LEN(AX455)&lt;2,ISNUMBER(MATCH(AX455,L_Placeholder,0))),BS455&lt;3),"INVALID – verifier missing or not a named person (a role such as QA / CSM is not a name)",IF(OR(AX455=AU455,AND(LEN(AU455)&gt;=4,ISNUMBER(SEARCH(AU455,AX455))),AND(LEN(AX455)&gt;=4,ISNUMBER(SEARCH(AX455,AU455)))),"INVALID – verifier must be a different, named person (not the PIC or a role)",IF(BH455=1,"INVALID – result not yet available (awaiting / TBC)",IF(BV455=1,"INVALID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future",IF(AND(ISNUMBER(BY455),AG455&lt;BY455),IF(H455="Physical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IF(ISNA(MATCH(TRIM(S455),L_EvidenceType,0)),0,BZ455)</f>
        <v>0</v>
      </c>
      <c r="BM455" s="61" t="str">
        <f aca="false">SUBSTITUTE(SUBSTITUTE(SUBSTITUTE(SUBSTITUTE(SUBSTITUTE(SUBSTITUTE(SUBSTITUTE(SUBSTITUTE(SUBSTITUTE(LOWER(Z455&amp;""),"1","0"),"2","0"),"3","0"),"4","0"),"5","0"),"6","0"),"7","0"),"8","0"),"9","0")</f>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455,"jan",""),"feb",""),"mar",""),"apr",""),"may",""),"jun",""),"jul",""),"aug",""),"sep",""),"oct",""),"nov",""),"dec",""),"hrs",""),"hr",""),"lt",""),"utc",""),"am",""),"pm",""),"rev",""),"ver",""),"b","a"),"c","a"),"d","a"),"e","a"),"f","a"),"g","a"),"h","a"),"i","a"),"j","a"),"k","a"),"l","a"),"m","a"),"n","a"),"o","a"),"p","a"),"q","a"),"r","a"),"s","a"),"t","a"),"u","a"),"v","a"),"w","a"),"x","a"),"y","a"),"z","a")</f>
        <v/>
      </c>
      <c r="BO455" s="61" t="str">
        <f aca="false">SUBSTITUTE(SUBSTITUTE(SUBSTITUTE(SUBSTITUTE(SUBSTITUTE(SUBSTITUTE(SUBSTITUTE(SUBSTITUTE(SUBSTITUTE(LOWER(W455&amp;""),"1","0"),"2","0"),"3","0"),"4","0"),"5","0"),"6","0"),"7","0"),"8","0"),"9","0")</f>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c>
      <c r="BQ455" s="61" t="n">
        <f aca="false">IFERROR(IF(AND(ISERROR(SEARCH(" mh"," "&amp;LOWER(W455))),ISNA(MATCH(LEFT(TRIM(BP455),255),{"0000a","000a","00a","0000aa","000aa","00.00.0000","00/00/0000","00-00-0000","0000-00-00","00.00.00","00/00/00","00-00-00","0.00.0000","0/00/0000","0-00-0000"},0)),OR(SUMPRODUCT(--ISNUMBER(SEARCH({"a0","a-0","a_0","a/0","a.0","a#0","0a","0-a","0_a","0/a"},BP455)))&gt;0,ISNUMBER(SEARCH("000000",BP455)))),1,0),0)</f>
        <v>0</v>
      </c>
      <c r="BR4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455,"supervisor",""),"inspector",""),"controller",""),"executive",""),"catering",""),"manager",""),"officer",""),"caterer",""),"station",""),"captain",""),"verified",""),"verifier",""),"checked",""),"senior",""),"leader",""),"cabin",""),"staff",""),"crew",""),"team",""),"duty",""),"lead",""),"head",""),"chef",""),"pasb",""),"mcat",""),"magcs",""),"qaqc",""),"ccic",""),"cic",""),"csm",""),"ops",""),"pic",""),"self",""),"qa",""),"qc",""),"by",""),"sr",""))</f>
        <v>0</v>
      </c>
      <c r="BS4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455,"supervisor",""),"inspector",""),"controller",""),"executive",""),"catering",""),"manager",""),"officer",""),"caterer",""),"station",""),"captain",""),"verified",""),"verifier",""),"checked",""),"senior",""),"leader",""),"cabin",""),"staff",""),"crew",""),"team",""),"duty",""),"lead",""),"head",""),"chef",""),"pasb",""),"mcat",""),"magcs",""),"qaqc",""),"ccic",""),"cic",""),"csm",""),"ops",""),"pic",""),"self",""),"qa",""),"qc",""),"by",""),"sr",""))</f>
        <v>0</v>
      </c>
      <c r="BT455" s="61"/>
      <c r="BU455" s="61"/>
      <c r="BV455" s="61" t="n">
        <f aca="false">IFERROR(IF(OR(SUMPRODUCT((LEN(BC455)-LEN(SUBSTITUTE(BC455," "&amp;L_NotLoaded&amp;" "," ")))/(LEN(L_NotLoaded)+1))&gt;SUMPRODUCT((LEN(BC455)-LEN(SUBSTITUTE(BC455," "&amp;L_NotLoadedNeg&amp;" "," ")))/(LEN(L_NotLoadedNeg)+1)),SUMPRODUCT((LEN(BD455)-LEN(SUBSTITUTE(BD455," "&amp;L_NotLoaded&amp;" "," ")))/(LEN(L_NotLoaded)+1))&gt;SUMPRODUCT((LEN(BD455)-LEN(SUBSTITUTE(BD455," "&amp;L_NotLoadedNeg&amp;" "," ")))/(LEN(L_NotLoadedNeg)+1))),1,0),0)</f>
        <v>0</v>
      </c>
      <c r="BW455" s="61"/>
      <c r="BX455" s="61"/>
      <c r="BY455" s="62" t="n">
        <f aca="false">IF(ISNUMBER(Flights!$AZ$17),MAX(Q455-UpliftWindowH/24,Flights!$AZ$17),Q455-UpliftWindowH/24)</f>
        <v>46308.7604166667</v>
      </c>
      <c r="BZ455" s="61" t="n">
        <f aca="false">IFERROR(IF(IF(TRIM(S455)="Link / file path",AND(LEN(TRIM(Z455))&gt;=5,SUMPRODUCT(--ISNUMBER(SEARCH({"http","www.","\\",":\",".pdf",".jpg",".jpeg",".png",".heic",".xls",".doc",".msg",".eml",".ppt",".txt",".zip"},Z455)))&gt;0),AND(ISERROR(FIND(" ",TRIM(Z455))),NOT(OR(LOWER(TRIM(Z455))=LOWER(Flights!$F$17),AND(LEFT(LOWER(TRIM(Z455)),2)="mh",(LEN(BN455)-LEN(SUBSTITUTE(BN455,"a","")))&lt;=2))),NOT(ISNUMBER(MATCH(LEFT(BN455,255),{"0000a","000a","00a","0000aa","000aa","00.00.0000","00/00/0000","00-00-0000","0000-00-00","00.00.00","00/00/00","00-00-00","0.00.0000","0/00/0000","0-00-0000"},0))),OR(AND((LEN(BN455)-LEN(SUBSTITUTE(BN455,"a","")))&gt;=1,(LEN(BN455)-LEN(SUBSTITUTE(BN455,"0","")))&gt;=2,SUMPRODUCT(--ISNUMBER(SEARCH({"a0","a-0","a_0","a/0","a.0","a#0","0a","0-a","0_a","0/a"},BN455)))&gt;0),AND((LEN(BN455)-LEN(SUBSTITUTE(BN455,"a","")))=0,(LEN(BN455)-LEN(SUBSTITUTE(BN455,"0","")))&gt;=5)))),1,0),0)</f>
        <v>0</v>
      </c>
    </row>
    <row r="456" customFormat="false" ht="39.75" hidden="false" customHeight="true" outlineLevel="0" collapsed="false">
      <c r="A456" s="57" t="s">
        <v>1103</v>
      </c>
      <c r="B456" s="57" t="s">
        <v>276</v>
      </c>
      <c r="C456" s="57" t="str">
        <f aca="false">Flights!$F$18</f>
        <v>MH0004</v>
      </c>
      <c r="D456" s="58" t="n">
        <f aca="false">Flights!$D$18</f>
        <v>46310</v>
      </c>
      <c r="E456" s="57" t="str">
        <f aca="false">Flights!$G$18&amp;"-"&amp;Flights!$H$18</f>
        <v>KUL-LHR</v>
      </c>
      <c r="F456" s="57" t="str">
        <f aca="false">Flights!$K$18</f>
        <v>EY</v>
      </c>
      <c r="G456" s="57" t="s">
        <v>81</v>
      </c>
      <c r="H456" s="57" t="s">
        <v>378</v>
      </c>
      <c r="I456" s="57" t="s">
        <v>379</v>
      </c>
      <c r="J456" s="57" t="s">
        <v>380</v>
      </c>
      <c r="K456" s="67" t="s">
        <v>381</v>
      </c>
      <c r="L456" s="67" t="s">
        <v>382</v>
      </c>
      <c r="M456" s="67"/>
      <c r="N456" s="67" t="s">
        <v>383</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60"/>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open",IF(AND(NOT(OR(LEN(AZ456)&lt;15,ISNUMBER(MATCH(AZ456,L_Placeholder,0)))),BK456=0,NOT(OR(LEN(AU456)&lt;2,ISNUMBER(MATCH(AU456,L_Placeholder,0)))),NOT(OR(LEN(AX456)&lt;2,ISNUMBER(MATCH(AX456,L_Placeholder,0)))),TRIM(AE456)&lt;&gt;TRIM(T456)),"N/A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missing",IF(OR(OR(LEN(AU456)&lt;2,ISNUMBER(MATCH(AU456,L_Placeholder,0))),BR456&lt;3),"INVALID – PIC missing or not a named person (a role such as QA / CSM is not a name)",IF(OR(LEN(AV456)&lt;2,ISNUMBER(MATCH(AV456,L_Placeholder,0))),"INVALID – result / assessment missing",IF(OR(OR(LEN(AW456)&lt;3,ISNUMBER(MATCH(AW456,L_Placeholder,0))),SUMPRODUCT(--ISNUMBER(SEARCH(" "&amp;L_EvidencePhrase&amp;" ",BD456)))&gt;0,BI456=1),"INVALID – evidence missing, placeholder or not yet on file",IF(ISNA(MATCH(TRIM(S456),L_EvidenceType,0)),"INVALID – choose the evidence type from the list (column S)",IF(BL456=0,"INVALID – evidence ID must be the record's ID only (e.g. SF-2210, IMG_2231, 1045521), or a link / path for links",IF(OR(OR(LEN(AX456)&lt;2,ISNUMBER(MATCH(AX456,L_Placeholder,0))),BS456&lt;3),"INVALID – verifier missing or not a named person (a role such as QA / CSM is not a name)",IF(OR(AX456=AU456,AND(LEN(AU456)&gt;=4,ISNUMBER(SEARCH(AU456,AX456))),AND(LEN(AX456)&gt;=4,ISNUMBER(SEARCH(AX456,AU456)))),"INVALID – verifier must be a different, named person (not the PIC or a role)",IF(BH456=1,"INVALID – result not yet available (awaiting / TBC)",IF(BV456=1,"INVALID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future",IF(AND(ISNUMBER(BY456),AG456&lt;BY456),IF(H456="Physical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t="n">
        <f aca="false">IF(ISNA(MATCH(TRIM(S456),L_EvidenceType,0)),0,BZ456)</f>
        <v>0</v>
      </c>
      <c r="BM456" s="61" t="str">
        <f aca="false">SUBSTITUTE(SUBSTITUTE(SUBSTITUTE(SUBSTITUTE(SUBSTITUTE(SUBSTITUTE(SUBSTITUTE(SUBSTITUTE(SUBSTITUTE(LOWER(Z456&amp;""),"1","0"),"2","0"),"3","0"),"4","0"),"5","0"),"6","0"),"7","0"),"8","0"),"9","0")</f>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456,"jan",""),"feb",""),"mar",""),"apr",""),"may",""),"jun",""),"jul",""),"aug",""),"sep",""),"oct",""),"nov",""),"dec",""),"hrs",""),"hr",""),"lt",""),"utc",""),"am",""),"pm",""),"rev",""),"ver",""),"b","a"),"c","a"),"d","a"),"e","a"),"f","a"),"g","a"),"h","a"),"i","a"),"j","a"),"k","a"),"l","a"),"m","a"),"n","a"),"o","a"),"p","a"),"q","a"),"r","a"),"s","a"),"t","a"),"u","a"),"v","a"),"w","a"),"x","a"),"y","a"),"z","a")</f>
        <v/>
      </c>
      <c r="BO456" s="61" t="str">
        <f aca="false">SUBSTITUTE(SUBSTITUTE(SUBSTITUTE(SUBSTITUTE(SUBSTITUTE(SUBSTITUTE(SUBSTITUTE(SUBSTITUTE(SUBSTITUTE(LOWER(W456&amp;""),"1","0"),"2","0"),"3","0"),"4","0"),"5","0"),"6","0"),"7","0"),"8","0"),"9","0")</f>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c>
      <c r="BQ456" s="61" t="n">
        <f aca="false">IFERROR(IF(AND(ISERROR(SEARCH(" mh"," "&amp;LOWER(W456))),ISNA(MATCH(LEFT(TRIM(BP456),255),{"0000a","000a","00a","0000aa","000aa","00.00.0000","00/00/0000","00-00-0000","0000-00-00","00.00.00","00/00/00","00-00-00","0.00.0000","0/00/0000","0-00-0000"},0)),OR(SUMPRODUCT(--ISNUMBER(SEARCH({"a0","a-0","a_0","a/0","a.0","a#0","0a","0-a","0_a","0/a"},BP456)))&gt;0,ISNUMBER(SEARCH("000000",BP456)))),1,0),0)</f>
        <v>0</v>
      </c>
      <c r="BR4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456,"supervisor",""),"inspector",""),"controller",""),"executive",""),"catering",""),"manager",""),"officer",""),"caterer",""),"station",""),"captain",""),"verified",""),"verifier",""),"checked",""),"senior",""),"leader",""),"cabin",""),"staff",""),"crew",""),"team",""),"duty",""),"lead",""),"head",""),"chef",""),"pasb",""),"mcat",""),"magcs",""),"qaqc",""),"ccic",""),"cic",""),"csm",""),"ops",""),"pic",""),"self",""),"qa",""),"qc",""),"by",""),"sr",""))</f>
        <v>0</v>
      </c>
      <c r="BS4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456,"supervisor",""),"inspector",""),"controller",""),"executive",""),"catering",""),"manager",""),"officer",""),"caterer",""),"station",""),"captain",""),"verified",""),"verifier",""),"checked",""),"senior",""),"leader",""),"cabin",""),"staff",""),"crew",""),"team",""),"duty",""),"lead",""),"head",""),"chef",""),"pasb",""),"mcat",""),"magcs",""),"qaqc",""),"ccic",""),"cic",""),"csm",""),"ops",""),"pic",""),"self",""),"qa",""),"qc",""),"by",""),"sr",""))</f>
        <v>0</v>
      </c>
      <c r="BT456" s="61"/>
      <c r="BU456" s="61"/>
      <c r="BV456" s="61" t="n">
        <f aca="false">0</f>
        <v>0</v>
      </c>
      <c r="BW456" s="61"/>
      <c r="BX456" s="61"/>
      <c r="BY456" s="62" t="n">
        <f aca="false">Q456-T7EarlyD*24/24</f>
        <v>46289.0763888889</v>
      </c>
      <c r="BZ456" s="61" t="n">
        <f aca="false">IFERROR(IF(IF(TRIM(S456)="Link / file path",AND(LEN(TRIM(Z456))&gt;=5,SUMPRODUCT(--ISNUMBER(SEARCH({"http","www.","\\",":\",".pdf",".jpg",".jpeg",".png",".heic",".xls",".doc",".msg",".eml",".ppt",".txt",".zip"},Z456)))&gt;0),AND(ISERROR(FIND(" ",TRIM(Z456))),NOT(OR(LOWER(TRIM(Z456))=LOWER(Flights!$F$18),AND(LEFT(LOWER(TRIM(Z456)),2)="mh",(LEN(BN456)-LEN(SUBSTITUTE(BN456,"a","")))&lt;=2))),NOT(ISNUMBER(MATCH(LEFT(BN456,255),{"0000a","000a","00a","0000aa","000aa","00.00.0000","00/00/0000","00-00-0000","0000-00-00","00.00.00","00/00/00","00-00-00","0.00.0000","0/00/0000","0-00-0000"},0))),OR(AND((LEN(BN456)-LEN(SUBSTITUTE(BN456,"a","")))&gt;=1,(LEN(BN456)-LEN(SUBSTITUTE(BN456,"0","")))&gt;=2,SUMPRODUCT(--ISNUMBER(SEARCH({"a0","a-0","a_0","a/0","a.0","a#0","0a","0-a","0_a","0/a"},BN456)))&gt;0),AND((LEN(BN456)-LEN(SUBSTITUTE(BN456,"a","")))=0,(LEN(BN456)-LEN(SUBSTITUTE(BN456,"0","")))&gt;=5)))),1,0),0)</f>
        <v>0</v>
      </c>
    </row>
    <row r="457" customFormat="false" ht="39.75" hidden="false" customHeight="true" outlineLevel="0" collapsed="false">
      <c r="A457" s="57" t="s">
        <v>1104</v>
      </c>
      <c r="B457" s="57" t="s">
        <v>276</v>
      </c>
      <c r="C457" s="57" t="str">
        <f aca="false">Flights!$F$18</f>
        <v>MH0004</v>
      </c>
      <c r="D457" s="58" t="n">
        <f aca="false">Flights!$D$18</f>
        <v>46310</v>
      </c>
      <c r="E457" s="57" t="str">
        <f aca="false">Flights!$G$18&amp;"-"&amp;Flights!$H$18</f>
        <v>KUL-LHR</v>
      </c>
      <c r="F457" s="57" t="str">
        <f aca="false">Flights!$K$18</f>
        <v>EY</v>
      </c>
      <c r="G457" s="57" t="s">
        <v>81</v>
      </c>
      <c r="H457" s="57" t="s">
        <v>378</v>
      </c>
      <c r="I457" s="57" t="s">
        <v>385</v>
      </c>
      <c r="J457" s="57" t="s">
        <v>386</v>
      </c>
      <c r="K457" s="67" t="s">
        <v>387</v>
      </c>
      <c r="L457" s="67" t="s">
        <v>382</v>
      </c>
      <c r="M457" s="67"/>
      <c r="N457" s="67" t="s">
        <v>383</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60"/>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open",IF(AND(NOT(OR(LEN(AZ457)&lt;15,ISNUMBER(MATCH(AZ457,L_Placeholder,0)))),BK457=0,NOT(OR(LEN(AU457)&lt;2,ISNUMBER(MATCH(AU457,L_Placeholder,0)))),NOT(OR(LEN(AX457)&lt;2,ISNUMBER(MATCH(AX457,L_Placeholder,0)))),TRIM(AE457)&lt;&gt;TRIM(T457)),"N/A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missing",IF(OR(OR(LEN(AU457)&lt;2,ISNUMBER(MATCH(AU457,L_Placeholder,0))),BR457&lt;3),"INVALID – PIC missing or not a named person (a role such as QA / CSM is not a name)",IF(OR(LEN(AV457)&lt;2,ISNUMBER(MATCH(AV457,L_Placeholder,0))),"INVALID – result / assessment missing",IF(OR(OR(LEN(AW457)&lt;3,ISNUMBER(MATCH(AW457,L_Placeholder,0))),SUMPRODUCT(--ISNUMBER(SEARCH(" "&amp;L_EvidencePhrase&amp;" ",BD457)))&gt;0,BI457=1),"INVALID – evidence missing, placeholder or not yet on file",IF(ISNA(MATCH(TRIM(S457),L_EvidenceType,0)),"INVALID – choose the evidence type from the list (column S)",IF(BL457=0,"INVALID – evidence ID must be the record's ID only (e.g. SF-2210, IMG_2231, 1045521), or a link / path for links",IF(OR(OR(LEN(AX457)&lt;2,ISNUMBER(MATCH(AX457,L_Placeholder,0))),BS457&lt;3),"INVALID – verifier missing or not a named person (a role such as QA / CSM is not a name)",IF(OR(AX457=AU457,AND(LEN(AU457)&gt;=4,ISNUMBER(SEARCH(AU457,AX457))),AND(LEN(AX457)&gt;=4,ISNUMBER(SEARCH(AX457,AU457)))),"INVALID – verifier must be a different, named person (not the PIC or a role)",IF(BH457=1,"INVALID – result not yet available (awaiting / TBC)",IF(BV457=1,"INVALID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future",IF(AND(ISNUMBER(BY457),AG457&lt;BY457),IF(H457="Physical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")))/(LEN(L_PendNeg)+1))+SUMPRODUCT((LEN(BC457)-LEN(SUBSTITUTE(BC457," "&amp;L_PendPrep&amp;" "," ")))/(LEN(L_PendPrep)+1)),1,0),1)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")))/(LEN(L_PendNeg)+1))+SUMPRODUCT((LEN(BE457)-LEN(SUBSTITUTE(BE457," "&amp;L_PendPrep&amp;" "," ")))/(LEN(L_PendPrep)+1)),1,0),1)</f>
        <v>0</v>
      </c>
      <c r="BK457" s="61" t="n">
        <f aca="false">IFERROR(IF(SUMPRODUCT((LEN(BF457)-LEN(SUBSTITUTE(BF457," "&amp;L_PendStrict&amp;" "," ")))/(LEN(L_PendStrict)+1))&gt;SUMPRODUCT((LEN(BF457)-LEN(SUBSTITUTE(BF457," "&amp;L_PendNeg&amp;" "," ")))/(LEN(L_PendNeg)+1)),1,0),1)</f>
        <v>0</v>
      </c>
      <c r="BL457" s="61" t="n">
        <f aca="false">IF(ISNA(MATCH(TRIM(S457),L_EvidenceType,0)),0,BZ457)</f>
        <v>0</v>
      </c>
      <c r="BM457" s="61" t="str">
        <f aca="false">SUBSTITUTE(SUBSTITUTE(SUBSTITUTE(SUBSTITUTE(SUBSTITUTE(SUBSTITUTE(SUBSTITUTE(SUBSTITUTE(SUBSTITUTE(LOWER(Z457&amp;""),"1","0"),"2","0"),"3","0"),"4","0"),"5","0"),"6","0"),"7","0"),"8","0"),"9","0")</f>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457,"jan",""),"feb",""),"mar",""),"apr",""),"may",""),"jun",""),"jul",""),"aug",""),"sep",""),"oct",""),"nov",""),"dec",""),"hrs",""),"hr",""),"lt",""),"utc",""),"am",""),"pm",""),"rev",""),"ver",""),"b","a"),"c","a"),"d","a"),"e","a"),"f","a"),"g","a"),"h","a"),"i","a"),"j","a"),"k","a"),"l","a"),"m","a"),"n","a"),"o","a"),"p","a"),"q","a"),"r","a"),"s","a"),"t","a"),"u","a"),"v","a"),"w","a"),"x","a"),"y","a"),"z","a")</f>
        <v/>
      </c>
      <c r="BO457" s="61" t="str">
        <f aca="false">SUBSTITUTE(SUBSTITUTE(SUBSTITUTE(SUBSTITUTE(SUBSTITUTE(SUBSTITUTE(SUBSTITUTE(SUBSTITUTE(SUBSTITUTE(LOWER(W457&amp;""),"1","0"),"2","0"),"3","0"),"4","0"),"5","0"),"6","0"),"7","0"),"8","0"),"9","0")</f>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c>
      <c r="BQ457" s="61" t="n">
        <f aca="false">IFERROR(IF(AND(ISERROR(SEARCH(" mh"," "&amp;LOWER(W457))),ISNA(MATCH(LEFT(TRIM(BP457),255),{"0000a","000a","00a","0000aa","000aa","00.00.0000","00/00/0000","00-00-0000","0000-00-00","00.00.00","00/00/00","00-00-00","0.00.0000","0/00/0000","0-00-0000"},0)),OR(SUMPRODUCT(--ISNUMBER(SEARCH({"a0","a-0","a_0","a/0","a.0","a#0","0a","0-a","0_a","0/a"},BP457)))&gt;0,ISNUMBER(SEARCH("000000",BP457)))),1,0),0)</f>
        <v>0</v>
      </c>
      <c r="BR4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457,"supervisor",""),"inspector",""),"controller",""),"executive",""),"catering",""),"manager",""),"officer",""),"caterer",""),"station",""),"captain",""),"verified",""),"verifier",""),"checked",""),"senior",""),"leader",""),"cabin",""),"staff",""),"crew",""),"team",""),"duty",""),"lead",""),"head",""),"chef",""),"pasb",""),"mcat",""),"magcs",""),"qaqc",""),"ccic",""),"cic",""),"csm",""),"ops",""),"pic",""),"self",""),"qa",""),"qc",""),"by",""),"sr",""))</f>
        <v>0</v>
      </c>
      <c r="BS4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457,"supervisor",""),"inspector",""),"controller",""),"executive",""),"catering",""),"manager",""),"officer",""),"caterer",""),"station",""),"captain",""),"verified",""),"verifier",""),"checked",""),"senior",""),"leader",""),"cabin",""),"staff",""),"crew",""),"team",""),"duty",""),"lead",""),"head",""),"chef",""),"pasb",""),"mcat",""),"magcs",""),"qaqc",""),"ccic",""),"cic",""),"csm",""),"ops",""),"pic",""),"self",""),"qa",""),"qc",""),"by",""),"sr",""))</f>
        <v>0</v>
      </c>
      <c r="BT457" s="61"/>
      <c r="BU457" s="61"/>
      <c r="BV457" s="61" t="n">
        <f aca="false">0</f>
        <v>0</v>
      </c>
      <c r="BW457" s="61"/>
      <c r="BX457" s="61"/>
      <c r="BY457" s="62" t="n">
        <f aca="false">Q457-T7EarlyD*24/24</f>
        <v>46289.0763888889</v>
      </c>
      <c r="BZ457" s="61" t="n">
        <f aca="false">IFERROR(IF(IF(TRIM(S457)="Link / file path",AND(LEN(TRIM(Z457))&gt;=5,SUMPRODUCT(--ISNUMBER(SEARCH({"http","www.","\\",":\",".pdf",".jpg",".jpeg",".png",".heic",".xls",".doc",".msg",".eml",".ppt",".txt",".zip"},Z457)))&gt;0),AND(ISERROR(FIND(" ",TRIM(Z457))),NOT(OR(LOWER(TRIM(Z457))=LOWER(Flights!$F$18),AND(LEFT(LOWER(TRIM(Z457)),2)="mh",(LEN(BN457)-LEN(SUBSTITUTE(BN457,"a","")))&lt;=2))),NOT(ISNUMBER(MATCH(LEFT(BN457,255),{"0000a","000a","00a","0000aa","000aa","00.00.0000","00/00/0000","00-00-0000","0000-00-00","00.00.00","00/00/00","00-00-00","0.00.0000","0/00/0000","0-00-0000"},0))),OR(AND((LEN(BN457)-LEN(SUBSTITUTE(BN457,"a","")))&gt;=1,(LEN(BN457)-LEN(SUBSTITUTE(BN457,"0","")))&gt;=2,SUMPRODUCT(--ISNUMBER(SEARCH({"a0","a-0","a_0","a/0","a.0","a#0","0a","0-a","0_a","0/a"},BN457)))&gt;0),AND((LEN(BN457)-LEN(SUBSTITUTE(BN457,"a","")))=0,(LEN(BN457)-LEN(SUBSTITUTE(BN457,"0","")))&gt;=5)))),1,0),0)</f>
        <v>0</v>
      </c>
    </row>
    <row r="458" customFormat="false" ht="41.25" hidden="false" customHeight="true" outlineLevel="0" collapsed="false">
      <c r="A458" s="57" t="s">
        <v>1105</v>
      </c>
      <c r="B458" s="57" t="s">
        <v>276</v>
      </c>
      <c r="C458" s="57" t="str">
        <f aca="false">Flights!$F$18</f>
        <v>MH0004</v>
      </c>
      <c r="D458" s="58" t="n">
        <f aca="false">Flights!$D$18</f>
        <v>46310</v>
      </c>
      <c r="E458" s="57" t="str">
        <f aca="false">Flights!$G$18&amp;"-"&amp;Flights!$H$18</f>
        <v>KUL-LHR</v>
      </c>
      <c r="F458" s="57" t="str">
        <f aca="false">Flights!$K$18</f>
        <v>EY</v>
      </c>
      <c r="G458" s="57" t="s">
        <v>81</v>
      </c>
      <c r="H458" s="57" t="s">
        <v>378</v>
      </c>
      <c r="I458" s="57" t="s">
        <v>389</v>
      </c>
      <c r="J458" s="57" t="s">
        <v>390</v>
      </c>
      <c r="K458" s="67" t="s">
        <v>391</v>
      </c>
      <c r="L458" s="67" t="s">
        <v>382</v>
      </c>
      <c r="M458" s="67"/>
      <c r="N458" s="67" t="str">
        <f aca="false">IF(TRIM(Flights!$L$18)="A339","Required","N/A – rule")</f>
        <v>N/A – rule</v>
      </c>
      <c r="O458" s="67" t="s">
        <v>392</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60"/>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open",IF(AND(NOT(OR(LEN(AZ458)&lt;15,ISNUMBER(MATCH(AZ458,L_Placeholder,0)))),BK458=0,NOT(OR(LEN(AU458)&lt;2,ISNUMBER(MATCH(AU458,L_Placeholder,0)))),NOT(OR(LEN(AX458)&lt;2,ISNUMBER(MATCH(AX458,L_Placeholder,0)))),TRIM(AE458)&lt;&gt;TRIM(T458)),"N/A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missing",IF(OR(OR(LEN(AU458)&lt;2,ISNUMBER(MATCH(AU458,L_Placeholder,0))),BR458&lt;3),"INVALID – PIC missing or not a named person (a role such as QA / CSM is not a name)",IF(OR(LEN(AV458)&lt;2,ISNUMBER(MATCH(AV458,L_Placeholder,0))),"INVALID – result / assessment missing",IF(OR(OR(LEN(AW458)&lt;3,ISNUMBER(MATCH(AW458,L_Placeholder,0))),SUMPRODUCT(--ISNUMBER(SEARCH(" "&amp;L_EvidencePhrase&amp;" ",BD458)))&gt;0,BI458=1),"INVALID – evidence missing, placeholder or not yet on file",IF(ISNA(MATCH(TRIM(S458),L_EvidenceType,0)),"INVALID – choose the evidence type from the list (column S)",IF(BL458=0,"INVALID – evidence ID must be the record's ID only (e.g. SF-2210, IMG_2231, 1045521), or a link / path for links",IF(OR(OR(LEN(AX458)&lt;2,ISNUMBER(MATCH(AX458,L_Placeholder,0))),BS458&lt;3),"INVALID – verifier missing or not a named person (a role such as QA / CSM is not a name)",IF(OR(AX458=AU458,AND(LEN(AU458)&gt;=4,ISNUMBER(SEARCH(AU458,AX458))),AND(LEN(AX458)&gt;=4,ISNUMBER(SEARCH(AX458,AU458)))),"INVALID – verifier must be a different, named person (not the PIC or a role)",IF(BH458=1,"INVALID – result not yet available (awaiting / TBC)",IF(BV458=1,"INVALID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future",IF(AND(ISNUMBER(BY458),AG458&lt;BY458),IF(H458="Physical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")))/(LEN(L_PendNeg)+1))+SUMPRODUCT((LEN(BC458)-LEN(SUBSTITUTE(BC458," "&amp;L_PendPrep&amp;" "," ")))/(LEN(L_PendPrep)+1)),1,0),1)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")))/(LEN(L_PendNeg)+1))+SUMPRODUCT((LEN(BE458)-LEN(SUBSTITUTE(BE458," "&amp;L_PendPrep&amp;" "," ")))/(LEN(L_PendPrep)+1)),1,0),1)</f>
        <v>0</v>
      </c>
      <c r="BK458" s="61" t="n">
        <f aca="false">IFERROR(IF(SUMPRODUCT((LEN(BF458)-LEN(SUBSTITUTE(BF458," "&amp;L_PendStrict&amp;" "," ")))/(LEN(L_PendStrict)+1))&gt;SUMPRODUCT((LEN(BF458)-LEN(SUBSTITUTE(BF458," "&amp;L_PendNeg&amp;" "," ")))/(LEN(L_PendNeg)+1)),1,0),1)</f>
        <v>0</v>
      </c>
      <c r="BL458" s="61" t="n">
        <f aca="false">IF(ISNA(MATCH(TRIM(S458),L_EvidenceType,0)),0,BZ458)</f>
        <v>0</v>
      </c>
      <c r="BM458" s="61" t="str">
        <f aca="false">SUBSTITUTE(SUBSTITUTE(SUBSTITUTE(SUBSTITUTE(SUBSTITUTE(SUBSTITUTE(SUBSTITUTE(SUBSTITUTE(SUBSTITUTE(LOWER(Z458&amp;""),"1","0"),"2","0"),"3","0"),"4","0"),"5","0"),"6","0"),"7","0"),"8","0"),"9","0")</f>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458,"jan",""),"feb",""),"mar",""),"apr",""),"may",""),"jun",""),"jul",""),"aug",""),"sep",""),"oct",""),"nov",""),"dec",""),"hrs",""),"hr",""),"lt",""),"utc",""),"am",""),"pm",""),"rev",""),"ver",""),"b","a"),"c","a"),"d","a"),"e","a"),"f","a"),"g","a"),"h","a"),"i","a"),"j","a"),"k","a"),"l","a"),"m","a"),"n","a"),"o","a"),"p","a"),"q","a"),"r","a"),"s","a"),"t","a"),"u","a"),"v","a"),"w","a"),"x","a"),"y","a"),"z","a")</f>
        <v/>
      </c>
      <c r="BO458" s="61" t="str">
        <f aca="false">SUBSTITUTE(SUBSTITUTE(SUBSTITUTE(SUBSTITUTE(SUBSTITUTE(SUBSTITUTE(SUBSTITUTE(SUBSTITUTE(SUBSTITUTE(LOWER(W458&amp;""),"1","0"),"2","0"),"3","0"),"4","0"),"5","0"),"6","0"),"7","0"),"8","0"),"9","0")</f>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c>
      <c r="BQ458" s="61" t="n">
        <f aca="false">IFERROR(IF(AND(ISERROR(SEARCH(" mh"," "&amp;LOWER(W458))),ISNA(MATCH(LEFT(TRIM(BP458),255),{"0000a","000a","00a","0000aa","000aa","00.00.0000","00/00/0000","00-00-0000","0000-00-00","00.00.00","00/00/00","00-00-00","0.00.0000","0/00/0000","0-00-0000"},0)),OR(SUMPRODUCT(--ISNUMBER(SEARCH({"a0","a-0","a_0","a/0","a.0","a#0","0a","0-a","0_a","0/a"},BP458)))&gt;0,ISNUMBER(SEARCH("000000",BP458)))),1,0),0)</f>
        <v>0</v>
      </c>
      <c r="BR4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458,"supervisor",""),"inspector",""),"controller",""),"executive",""),"catering",""),"manager",""),"officer",""),"caterer",""),"station",""),"captain",""),"verified",""),"verifier",""),"checked",""),"senior",""),"leader",""),"cabin",""),"staff",""),"crew",""),"team",""),"duty",""),"lead",""),"head",""),"chef",""),"pasb",""),"mcat",""),"magcs",""),"qaqc",""),"ccic",""),"cic",""),"csm",""),"ops",""),"pic",""),"self",""),"qa",""),"qc",""),"by",""),"sr",""))</f>
        <v>0</v>
      </c>
      <c r="BS4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458,"supervisor",""),"inspector",""),"controller",""),"executive",""),"catering",""),"manager",""),"officer",""),"caterer",""),"station",""),"captain",""),"verified",""),"verifier",""),"checked",""),"senior",""),"leader",""),"cabin",""),"staff",""),"crew",""),"team",""),"duty",""),"lead",""),"head",""),"chef",""),"pasb",""),"mcat",""),"magcs",""),"qaqc",""),"ccic",""),"cic",""),"csm",""),"ops",""),"pic",""),"self",""),"qa",""),"qc",""),"by",""),"sr",""))</f>
        <v>0</v>
      </c>
      <c r="BT458" s="61"/>
      <c r="BU458" s="61"/>
      <c r="BV458" s="61" t="n">
        <f aca="false">0</f>
        <v>0</v>
      </c>
      <c r="BW458" s="61"/>
      <c r="BX458" s="61"/>
      <c r="BY458" s="62" t="n">
        <f aca="false">Q458-T7EarlyD*24/24</f>
        <v>46289.0763888889</v>
      </c>
      <c r="BZ458" s="61" t="n">
        <f aca="false">IFERROR(IF(IF(TRIM(S458)="Link / file path",AND(LEN(TRIM(Z458))&gt;=5,SUMPRODUCT(--ISNUMBER(SEARCH({"http","www.","\\",":\",".pdf",".jpg",".jpeg",".png",".heic",".xls",".doc",".msg",".eml",".ppt",".txt",".zip"},Z458)))&gt;0),AND(ISERROR(FIND(" ",TRIM(Z458))),NOT(OR(LOWER(TRIM(Z458))=LOWER(Flights!$F$18),AND(LEFT(LOWER(TRIM(Z458)),2)="mh",(LEN(BN458)-LEN(SUBSTITUTE(BN458,"a","")))&lt;=2))),NOT(ISNUMBER(MATCH(LEFT(BN458,255),{"0000a","000a","00a","0000aa","000aa","00.00.0000","00/00/0000","00-00-0000","0000-00-00","00.00.00","00/00/00","00-00-00","0.00.0000","0/00/0000","0-00-0000"},0))),OR(AND((LEN(BN458)-LEN(SUBSTITUTE(BN458,"a","")))&gt;=1,(LEN(BN458)-LEN(SUBSTITUTE(BN458,"0","")))&gt;=2,SUMPRODUCT(--ISNUMBER(SEARCH({"a0","a-0","a_0","a/0","a.0","a#0","0a","0-a","0_a","0/a"},BN458)))&gt;0),AND((LEN(BN458)-LEN(SUBSTITUTE(BN458,"a","")))=0,(LEN(BN458)-LEN(SUBSTITUTE(BN458,"0","")))&gt;=5)))),1,0),0)</f>
        <v>0</v>
      </c>
    </row>
    <row r="459" customFormat="false" ht="39.75" hidden="false" customHeight="true" outlineLevel="0" collapsed="false">
      <c r="A459" s="57" t="s">
        <v>1106</v>
      </c>
      <c r="B459" s="57" t="s">
        <v>276</v>
      </c>
      <c r="C459" s="57" t="str">
        <f aca="false">Flights!$F$18</f>
        <v>MH0004</v>
      </c>
      <c r="D459" s="58" t="n">
        <f aca="false">Flights!$D$18</f>
        <v>46310</v>
      </c>
      <c r="E459" s="57" t="str">
        <f aca="false">Flights!$G$18&amp;"-"&amp;Flights!$H$18</f>
        <v>KUL-LHR</v>
      </c>
      <c r="F459" s="57" t="str">
        <f aca="false">Flights!$K$18</f>
        <v>EY</v>
      </c>
      <c r="G459" s="57" t="s">
        <v>81</v>
      </c>
      <c r="H459" s="57" t="s">
        <v>378</v>
      </c>
      <c r="I459" s="57" t="s">
        <v>394</v>
      </c>
      <c r="J459" s="57" t="s">
        <v>395</v>
      </c>
      <c r="K459" s="67" t="s">
        <v>396</v>
      </c>
      <c r="L459" s="67" t="s">
        <v>382</v>
      </c>
      <c r="M459" s="67"/>
      <c r="N459" s="67" t="s">
        <v>383</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60"/>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open",IF(AND(NOT(OR(LEN(AZ459)&lt;15,ISNUMBER(MATCH(AZ459,L_Placeholder,0)))),BK459=0,NOT(OR(LEN(AU459)&lt;2,ISNUMBER(MATCH(AU459,L_Placeholder,0)))),NOT(OR(LEN(AX459)&lt;2,ISNUMBER(MATCH(AX459,L_Placeholder,0)))),TRIM(AE459)&lt;&gt;TRIM(T459)),"N/A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missing",IF(OR(OR(LEN(AU459)&lt;2,ISNUMBER(MATCH(AU459,L_Placeholder,0))),BR459&lt;3),"INVALID – PIC missing or not a named person (a role such as QA / CSM is not a name)",IF(OR(LEN(AV459)&lt;2,ISNUMBER(MATCH(AV459,L_Placeholder,0))),"INVALID – result / assessment missing",IF(OR(OR(LEN(AW459)&lt;3,ISNUMBER(MATCH(AW459,L_Placeholder,0))),SUMPRODUCT(--ISNUMBER(SEARCH(" "&amp;L_EvidencePhrase&amp;" ",BD459)))&gt;0,BI459=1),"INVALID – evidence missing, placeholder or not yet on file",IF(ISNA(MATCH(TRIM(S459),L_EvidenceType,0)),"INVALID – choose the evidence type from the list (column S)",IF(BL459=0,"INVALID – evidence ID must be the record's ID only (e.g. SF-2210, IMG_2231, 1045521), or a link / path for links",IF(OR(OR(LEN(AX459)&lt;2,ISNUMBER(MATCH(AX459,L_Placeholder,0))),BS459&lt;3),"INVALID – verifier missing or not a named person (a role such as QA / CSM is not a name)",IF(OR(AX459=AU459,AND(LEN(AU459)&gt;=4,ISNUMBER(SEARCH(AU459,AX459))),AND(LEN(AX459)&gt;=4,ISNUMBER(SEARCH(AX459,AU459)))),"INVALID – verifier must be a different, named person (not the PIC or a role)",IF(BH459=1,"INVALID – result not yet available (awaiting / TBC)",IF(BV459=1,"INVALID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future",IF(AND(ISNUMBER(BY459),AG459&lt;BY459),IF(H459="Physical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")))/(LEN(L_PendNeg)+1))+SUMPRODUCT((LEN(BC459)-LEN(SUBSTITUTE(BC459," "&amp;L_PendPrep&amp;" "," ")))/(LEN(L_PendPrep)+1)),1,0),1)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")))/(LEN(L_PendNeg)+1))+SUMPRODUCT((LEN(BE459)-LEN(SUBSTITUTE(BE459," "&amp;L_PendPrep&amp;" "," ")))/(LEN(L_PendPrep)+1)),1,0),1)</f>
        <v>0</v>
      </c>
      <c r="BK459" s="61" t="n">
        <f aca="false">IFERROR(IF(SUMPRODUCT((LEN(BF459)-LEN(SUBSTITUTE(BF459," "&amp;L_PendStrict&amp;" "," ")))/(LEN(L_PendStrict)+1))&gt;SUMPRODUCT((LEN(BF459)-LEN(SUBSTITUTE(BF459," "&amp;L_PendNeg&amp;" "," ")))/(LEN(L_PendNeg)+1)),1,0),1)</f>
        <v>0</v>
      </c>
      <c r="BL459" s="61" t="n">
        <f aca="false">IF(ISNA(MATCH(TRIM(S459),L_EvidenceType,0)),0,BZ459)</f>
        <v>0</v>
      </c>
      <c r="BM459" s="61" t="str">
        <f aca="false">SUBSTITUTE(SUBSTITUTE(SUBSTITUTE(SUBSTITUTE(SUBSTITUTE(SUBSTITUTE(SUBSTITUTE(SUBSTITUTE(SUBSTITUTE(LOWER(Z459&amp;""),"1","0"),"2","0"),"3","0"),"4","0"),"5","0"),"6","0"),"7","0"),"8","0"),"9","0")</f>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459,"jan",""),"feb",""),"mar",""),"apr",""),"may",""),"jun",""),"jul",""),"aug",""),"sep",""),"oct",""),"nov",""),"dec",""),"hrs",""),"hr",""),"lt",""),"utc",""),"am",""),"pm",""),"rev",""),"ver",""),"b","a"),"c","a"),"d","a"),"e","a"),"f","a"),"g","a"),"h","a"),"i","a"),"j","a"),"k","a"),"l","a"),"m","a"),"n","a"),"o","a"),"p","a"),"q","a"),"r","a"),"s","a"),"t","a"),"u","a"),"v","a"),"w","a"),"x","a"),"y","a"),"z","a")</f>
        <v/>
      </c>
      <c r="BO459" s="61" t="str">
        <f aca="false">SUBSTITUTE(SUBSTITUTE(SUBSTITUTE(SUBSTITUTE(SUBSTITUTE(SUBSTITUTE(SUBSTITUTE(SUBSTITUTE(SUBSTITUTE(LOWER(W459&amp;""),"1","0"),"2","0"),"3","0"),"4","0"),"5","0"),"6","0"),"7","0"),"8","0"),"9","0")</f>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c>
      <c r="BQ459" s="61" t="n">
        <f aca="false">IFERROR(IF(AND(ISERROR(SEARCH(" mh"," "&amp;LOWER(W459))),ISNA(MATCH(LEFT(TRIM(BP459),255),{"0000a","000a","00a","0000aa","000aa","00.00.0000","00/00/0000","00-00-0000","0000-00-00","00.00.00","00/00/00","00-00-00","0.00.0000","0/00/0000","0-00-0000"},0)),OR(SUMPRODUCT(--ISNUMBER(SEARCH({"a0","a-0","a_0","a/0","a.0","a#0","0a","0-a","0_a","0/a"},BP459)))&gt;0,ISNUMBER(SEARCH("000000",BP459)))),1,0),0)</f>
        <v>0</v>
      </c>
      <c r="BR4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459,"supervisor",""),"inspector",""),"controller",""),"executive",""),"catering",""),"manager",""),"officer",""),"caterer",""),"station",""),"captain",""),"verified",""),"verifier",""),"checked",""),"senior",""),"leader",""),"cabin",""),"staff",""),"crew",""),"team",""),"duty",""),"lead",""),"head",""),"chef",""),"pasb",""),"mcat",""),"magcs",""),"qaqc",""),"ccic",""),"cic",""),"csm",""),"ops",""),"pic",""),"self",""),"qa",""),"qc",""),"by",""),"sr",""))</f>
        <v>0</v>
      </c>
      <c r="BS4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459,"supervisor",""),"inspector",""),"controller",""),"executive",""),"catering",""),"manager",""),"officer",""),"caterer",""),"station",""),"captain",""),"verified",""),"verifier",""),"checked",""),"senior",""),"leader",""),"cabin",""),"staff",""),"crew",""),"team",""),"duty",""),"lead",""),"head",""),"chef",""),"pasb",""),"mcat",""),"magcs",""),"qaqc",""),"ccic",""),"cic",""),"csm",""),"ops",""),"pic",""),"self",""),"qa",""),"qc",""),"by",""),"sr",""))</f>
        <v>0</v>
      </c>
      <c r="BT459" s="61"/>
      <c r="BU459" s="61"/>
      <c r="BV459" s="61" t="n">
        <f aca="false">0</f>
        <v>0</v>
      </c>
      <c r="BW459" s="61"/>
      <c r="BX459" s="61"/>
      <c r="BY459" s="62" t="n">
        <f aca="false">Q459-T7EarlyD*24/24</f>
        <v>46289.0763888889</v>
      </c>
      <c r="BZ459" s="61" t="n">
        <f aca="false">IFERROR(IF(IF(TRIM(S459)="Link / file path",AND(LEN(TRIM(Z459))&gt;=5,SUMPRODUCT(--ISNUMBER(SEARCH({"http","www.","\\",":\",".pdf",".jpg",".jpeg",".png",".heic",".xls",".doc",".msg",".eml",".ppt",".txt",".zip"},Z459)))&gt;0),AND(ISERROR(FIND(" ",TRIM(Z459))),NOT(OR(LOWER(TRIM(Z459))=LOWER(Flights!$F$18),AND(LEFT(LOWER(TRIM(Z459)),2)="mh",(LEN(BN459)-LEN(SUBSTITUTE(BN459,"a","")))&lt;=2))),NOT(ISNUMBER(MATCH(LEFT(BN459,255),{"0000a","000a","00a","0000aa","000aa","00.00.0000","00/00/0000","00-00-0000","0000-00-00","00.00.00","00/00/00","00-00-00","0.00.0000","0/00/0000","0-00-0000"},0))),OR(AND((LEN(BN459)-LEN(SUBSTITUTE(BN459,"a","")))&gt;=1,(LEN(BN459)-LEN(SUBSTITUTE(BN459,"0","")))&gt;=2,SUMPRODUCT(--ISNUMBER(SEARCH({"a0","a-0","a_0","a/0","a.0","a#0","0a","0-a","0_a","0/a"},BN459)))&gt;0),AND((LEN(BN459)-LEN(SUBSTITUTE(BN459,"a","")))=0,(LEN(BN459)-LEN(SUBSTITUTE(BN459,"0","")))&gt;=5)))),1,0),0)</f>
        <v>0</v>
      </c>
    </row>
    <row r="460" customFormat="false" ht="39.75" hidden="false" customHeight="true" outlineLevel="0" collapsed="false">
      <c r="A460" s="57" t="s">
        <v>1107</v>
      </c>
      <c r="B460" s="57" t="s">
        <v>276</v>
      </c>
      <c r="C460" s="57" t="str">
        <f aca="false">Flights!$F$18</f>
        <v>MH0004</v>
      </c>
      <c r="D460" s="58" t="n">
        <f aca="false">Flights!$D$18</f>
        <v>46310</v>
      </c>
      <c r="E460" s="57" t="str">
        <f aca="false">Flights!$G$18&amp;"-"&amp;Flights!$H$18</f>
        <v>KUL-LHR</v>
      </c>
      <c r="F460" s="57" t="str">
        <f aca="false">Flights!$K$18</f>
        <v>EY</v>
      </c>
      <c r="G460" s="57" t="s">
        <v>81</v>
      </c>
      <c r="H460" s="57" t="s">
        <v>378</v>
      </c>
      <c r="I460" s="57" t="s">
        <v>398</v>
      </c>
      <c r="J460" s="57" t="s">
        <v>399</v>
      </c>
      <c r="K460" s="67" t="s">
        <v>400</v>
      </c>
      <c r="L460" s="67" t="s">
        <v>382</v>
      </c>
      <c r="M460" s="67"/>
      <c r="N460" s="67" t="s">
        <v>383</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60"/>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open",IF(AND(NOT(OR(LEN(AZ460)&lt;15,ISNUMBER(MATCH(AZ460,L_Placeholder,0)))),BK460=0,NOT(OR(LEN(AU460)&lt;2,ISNUMBER(MATCH(AU460,L_Placeholder,0)))),NOT(OR(LEN(AX460)&lt;2,ISNUMBER(MATCH(AX460,L_Placeholder,0)))),TRIM(AE460)&lt;&gt;TRIM(T460)),"N/A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missing",IF(OR(OR(LEN(AU460)&lt;2,ISNUMBER(MATCH(AU460,L_Placeholder,0))),BR460&lt;3),"INVALID – PIC missing or not a named person (a role such as QA / CSM is not a name)",IF(OR(LEN(AV460)&lt;2,ISNUMBER(MATCH(AV460,L_Placeholder,0))),"INVALID – result / assessment missing",IF(OR(OR(LEN(AW460)&lt;3,ISNUMBER(MATCH(AW460,L_Placeholder,0))),SUMPRODUCT(--ISNUMBER(SEARCH(" "&amp;L_EvidencePhrase&amp;" ",BD460)))&gt;0,BI460=1),"INVALID – evidence missing, placeholder or not yet on file",IF(ISNA(MATCH(TRIM(S460),L_EvidenceType,0)),"INVALID – choose the evidence type from the list (column S)",IF(BL460=0,"INVALID – evidence ID must be the record's ID only (e.g. SF-2210, IMG_2231, 1045521), or a link / path for links",IF(OR(OR(LEN(AX460)&lt;2,ISNUMBER(MATCH(AX460,L_Placeholder,0))),BS460&lt;3),"INVALID – verifier missing or not a named person (a role such as QA / CSM is not a name)",IF(OR(AX460=AU460,AND(LEN(AU460)&gt;=4,ISNUMBER(SEARCH(AU460,AX460))),AND(LEN(AX460)&gt;=4,ISNUMBER(SEARCH(AX460,AU460)))),"INVALID – verifier must be a different, named person (not the PIC or a role)",IF(BH460=1,"INVALID – result not yet available (awaiting / TBC)",IF(BV460=1,"INVALID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future",IF(AND(ISNUMBER(BY460),AG460&lt;BY460),IF(H460="Physical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")))/(LEN(L_PendNeg)+1))+SUMPRODUCT((LEN(BC460)-LEN(SUBSTITUTE(BC460," "&amp;L_PendPrep&amp;" "," ")))/(LEN(L_PendPrep)+1)),1,0),1)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")))/(LEN(L_PendNeg)+1))+SUMPRODUCT((LEN(BE460)-LEN(SUBSTITUTE(BE460," "&amp;L_PendPrep&amp;" "," ")))/(LEN(L_PendPrep)+1)),1,0),1)</f>
        <v>0</v>
      </c>
      <c r="BK460" s="61" t="n">
        <f aca="false">IFERROR(IF(SUMPRODUCT((LEN(BF460)-LEN(SUBSTITUTE(BF460," "&amp;L_PendStrict&amp;" "," ")))/(LEN(L_PendStrict)+1))&gt;SUMPRODUCT((LEN(BF460)-LEN(SUBSTITUTE(BF460," "&amp;L_PendNeg&amp;" "," ")))/(LEN(L_PendNeg)+1)),1,0),1)</f>
        <v>0</v>
      </c>
      <c r="BL460" s="61" t="n">
        <f aca="false">IF(ISNA(MATCH(TRIM(S460),L_EvidenceType,0)),0,BZ460)</f>
        <v>0</v>
      </c>
      <c r="BM460" s="61" t="str">
        <f aca="false">SUBSTITUTE(SUBSTITUTE(SUBSTITUTE(SUBSTITUTE(SUBSTITUTE(SUBSTITUTE(SUBSTITUTE(SUBSTITUTE(SUBSTITUTE(LOWER(Z460&amp;""),"1","0"),"2","0"),"3","0"),"4","0"),"5","0"),"6","0"),"7","0"),"8","0"),"9","0")</f>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460,"jan",""),"feb",""),"mar",""),"apr",""),"may",""),"jun",""),"jul",""),"aug",""),"sep",""),"oct",""),"nov",""),"dec",""),"hrs",""),"hr",""),"lt",""),"utc",""),"am",""),"pm",""),"rev",""),"ver",""),"b","a"),"c","a"),"d","a"),"e","a"),"f","a"),"g","a"),"h","a"),"i","a"),"j","a"),"k","a"),"l","a"),"m","a"),"n","a"),"o","a"),"p","a"),"q","a"),"r","a"),"s","a"),"t","a"),"u","a"),"v","a"),"w","a"),"x","a"),"y","a"),"z","a")</f>
        <v/>
      </c>
      <c r="BO460" s="61" t="str">
        <f aca="false">SUBSTITUTE(SUBSTITUTE(SUBSTITUTE(SUBSTITUTE(SUBSTITUTE(SUBSTITUTE(SUBSTITUTE(SUBSTITUTE(SUBSTITUTE(LOWER(W460&amp;""),"1","0"),"2","0"),"3","0"),"4","0"),"5","0"),"6","0"),"7","0"),"8","0"),"9","0")</f>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c>
      <c r="BQ460" s="61" t="n">
        <f aca="false">IFERROR(IF(AND(ISERROR(SEARCH(" mh"," "&amp;LOWER(W460))),ISNA(MATCH(LEFT(TRIM(BP460),255),{"0000a","000a","00a","0000aa","000aa","00.00.0000","00/00/0000","00-00-0000","0000-00-00","00.00.00","00/00/00","00-00-00","0.00.0000","0/00/0000","0-00-0000"},0)),OR(SUMPRODUCT(--ISNUMBER(SEARCH({"a0","a-0","a_0","a/0","a.0","a#0","0a","0-a","0_a","0/a"},BP460)))&gt;0,ISNUMBER(SEARCH("000000",BP460)))),1,0),0)</f>
        <v>0</v>
      </c>
      <c r="BR4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460,"supervisor",""),"inspector",""),"controller",""),"executive",""),"catering",""),"manager",""),"officer",""),"caterer",""),"station",""),"captain",""),"verified",""),"verifier",""),"checked",""),"senior",""),"leader",""),"cabin",""),"staff",""),"crew",""),"team",""),"duty",""),"lead",""),"head",""),"chef",""),"pasb",""),"mcat",""),"magcs",""),"qaqc",""),"ccic",""),"cic",""),"csm",""),"ops",""),"pic",""),"self",""),"qa",""),"qc",""),"by",""),"sr",""))</f>
        <v>0</v>
      </c>
      <c r="BS4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460,"supervisor",""),"inspector",""),"controller",""),"executive",""),"catering",""),"manager",""),"officer",""),"caterer",""),"station",""),"captain",""),"verified",""),"verifier",""),"checked",""),"senior",""),"leader",""),"cabin",""),"staff",""),"crew",""),"team",""),"duty",""),"lead",""),"head",""),"chef",""),"pasb",""),"mcat",""),"magcs",""),"qaqc",""),"ccic",""),"cic",""),"csm",""),"ops",""),"pic",""),"self",""),"qa",""),"qc",""),"by",""),"sr",""))</f>
        <v>0</v>
      </c>
      <c r="BT460" s="61"/>
      <c r="BU460" s="61"/>
      <c r="BV460" s="61" t="n">
        <f aca="false">0</f>
        <v>0</v>
      </c>
      <c r="BW460" s="61"/>
      <c r="BX460" s="61"/>
      <c r="BY460" s="62" t="n">
        <f aca="false">Q460-T7EarlyD*24/24</f>
        <v>46289.0763888889</v>
      </c>
      <c r="BZ460" s="61" t="n">
        <f aca="false">IFERROR(IF(IF(TRIM(S460)="Link / file path",AND(LEN(TRIM(Z460))&gt;=5,SUMPRODUCT(--ISNUMBER(SEARCH({"http","www.","\\",":\",".pdf",".jpg",".jpeg",".png",".heic",".xls",".doc",".msg",".eml",".ppt",".txt",".zip"},Z460)))&gt;0),AND(ISERROR(FIND(" ",TRIM(Z460))),NOT(OR(LOWER(TRIM(Z460))=LOWER(Flights!$F$18),AND(LEFT(LOWER(TRIM(Z460)),2)="mh",(LEN(BN460)-LEN(SUBSTITUTE(BN460,"a","")))&lt;=2))),NOT(ISNUMBER(MATCH(LEFT(BN460,255),{"0000a","000a","00a","0000aa","000aa","00.00.0000","00/00/0000","00-00-0000","0000-00-00","00.00.00","00/00/00","00-00-00","0.00.0000","0/00/0000","0-00-0000"},0))),OR(AND((LEN(BN460)-LEN(SUBSTITUTE(BN460,"a","")))&gt;=1,(LEN(BN460)-LEN(SUBSTITUTE(BN460,"0","")))&gt;=2,SUMPRODUCT(--ISNUMBER(SEARCH({"a0","a-0","a_0","a/0","a.0","a#0","0a","0-a","0_a","0/a"},BN460)))&gt;0),AND((LEN(BN460)-LEN(SUBSTITUTE(BN460,"a","")))=0,(LEN(BN460)-LEN(SUBSTITUTE(BN460,"0","")))&gt;=5)))),1,0),0)</f>
        <v>0</v>
      </c>
    </row>
    <row r="461" customFormat="false" ht="39.75" hidden="false" customHeight="true" outlineLevel="0" collapsed="false">
      <c r="A461" s="57" t="s">
        <v>1108</v>
      </c>
      <c r="B461" s="57" t="s">
        <v>276</v>
      </c>
      <c r="C461" s="57" t="str">
        <f aca="false">Flights!$F$18</f>
        <v>MH0004</v>
      </c>
      <c r="D461" s="58" t="n">
        <f aca="false">Flights!$D$18</f>
        <v>46310</v>
      </c>
      <c r="E461" s="57" t="str">
        <f aca="false">Flights!$G$18&amp;"-"&amp;Flights!$H$18</f>
        <v>KUL-LHR</v>
      </c>
      <c r="F461" s="57" t="str">
        <f aca="false">Flights!$K$18</f>
        <v>EY</v>
      </c>
      <c r="G461" s="57" t="s">
        <v>81</v>
      </c>
      <c r="H461" s="57" t="s">
        <v>378</v>
      </c>
      <c r="I461" s="57" t="s">
        <v>398</v>
      </c>
      <c r="J461" s="57" t="s">
        <v>402</v>
      </c>
      <c r="K461" s="67" t="s">
        <v>403</v>
      </c>
      <c r="L461" s="67" t="s">
        <v>382</v>
      </c>
      <c r="M461" s="67"/>
      <c r="N461" s="67" t="s">
        <v>383</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60"/>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open",IF(AND(NOT(OR(LEN(AZ461)&lt;15,ISNUMBER(MATCH(AZ461,L_Placeholder,0)))),BK461=0,NOT(OR(LEN(AU461)&lt;2,ISNUMBER(MATCH(AU461,L_Placeholder,0)))),NOT(OR(LEN(AX461)&lt;2,ISNUMBER(MATCH(AX461,L_Placeholder,0)))),TRIM(AE461)&lt;&gt;TRIM(T461)),"N/A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missing",IF(OR(OR(LEN(AU461)&lt;2,ISNUMBER(MATCH(AU461,L_Placeholder,0))),BR461&lt;3),"INVALID – PIC missing or not a named person (a role such as QA / CSM is not a name)",IF(OR(LEN(AV461)&lt;2,ISNUMBER(MATCH(AV461,L_Placeholder,0))),"INVALID – result / assessment missing",IF(OR(OR(LEN(AW461)&lt;3,ISNUMBER(MATCH(AW461,L_Placeholder,0))),SUMPRODUCT(--ISNUMBER(SEARCH(" "&amp;L_EvidencePhrase&amp;" ",BD461)))&gt;0,BI461=1),"INVALID – evidence missing, placeholder or not yet on file",IF(ISNA(MATCH(TRIM(S461),L_EvidenceType,0)),"INVALID – choose the evidence type from the list (column S)",IF(BL461=0,"INVALID – evidence ID must be the record's ID only (e.g. SF-2210, IMG_2231, 1045521), or a link / path for links",IF(OR(OR(LEN(AX461)&lt;2,ISNUMBER(MATCH(AX461,L_Placeholder,0))),BS461&lt;3),"INVALID – verifier missing or not a named person (a role such as QA / CSM is not a name)",IF(OR(AX461=AU461,AND(LEN(AU461)&gt;=4,ISNUMBER(SEARCH(AU461,AX461))),AND(LEN(AX461)&gt;=4,ISNUMBER(SEARCH(AX461,AU461)))),"INVALID – verifier must be a different, named person (not the PIC or a role)",IF(BH461=1,"INVALID – result not yet available (awaiting / TBC)",IF(BV461=1,"INVALID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future",IF(AND(ISNUMBER(BY461),AG461&lt;BY461),IF(H461="Physical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")))/(LEN(L_PendNeg)+1))+SUMPRODUCT((LEN(BC461)-LEN(SUBSTITUTE(BC461," "&amp;L_PendPrep&amp;" "," ")))/(LEN(L_PendPrep)+1)),1,0),1)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")))/(LEN(L_PendNeg)+1))+SUMPRODUCT((LEN(BE461)-LEN(SUBSTITUTE(BE461," "&amp;L_PendPrep&amp;" "," ")))/(LEN(L_PendPrep)+1)),1,0),1)</f>
        <v>0</v>
      </c>
      <c r="BK461" s="61" t="n">
        <f aca="false">IFERROR(IF(SUMPRODUCT((LEN(BF461)-LEN(SUBSTITUTE(BF461," "&amp;L_PendStrict&amp;" "," ")))/(LEN(L_PendStrict)+1))&gt;SUMPRODUCT((LEN(BF461)-LEN(SUBSTITUTE(BF461," "&amp;L_PendNeg&amp;" "," ")))/(LEN(L_PendNeg)+1)),1,0),1)</f>
        <v>0</v>
      </c>
      <c r="BL461" s="61" t="n">
        <f aca="false">IF(ISNA(MATCH(TRIM(S461),L_EvidenceType,0)),0,BZ461)</f>
        <v>0</v>
      </c>
      <c r="BM461" s="61" t="str">
        <f aca="false">SUBSTITUTE(SUBSTITUTE(SUBSTITUTE(SUBSTITUTE(SUBSTITUTE(SUBSTITUTE(SUBSTITUTE(SUBSTITUTE(SUBSTITUTE(LOWER(Z461&amp;""),"1","0"),"2","0"),"3","0"),"4","0"),"5","0"),"6","0"),"7","0"),"8","0"),"9","0")</f>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461,"jan",""),"feb",""),"mar",""),"apr",""),"may",""),"jun",""),"jul",""),"aug",""),"sep",""),"oct",""),"nov",""),"dec",""),"hrs",""),"hr",""),"lt",""),"utc",""),"am",""),"pm",""),"rev",""),"ver",""),"b","a"),"c","a"),"d","a"),"e","a"),"f","a"),"g","a"),"h","a"),"i","a"),"j","a"),"k","a"),"l","a"),"m","a"),"n","a"),"o","a"),"p","a"),"q","a"),"r","a"),"s","a"),"t","a"),"u","a"),"v","a"),"w","a"),"x","a"),"y","a"),"z","a")</f>
        <v/>
      </c>
      <c r="BO461" s="61" t="str">
        <f aca="false">SUBSTITUTE(SUBSTITUTE(SUBSTITUTE(SUBSTITUTE(SUBSTITUTE(SUBSTITUTE(SUBSTITUTE(SUBSTITUTE(SUBSTITUTE(LOWER(W461&amp;""),"1","0"),"2","0"),"3","0"),"4","0"),"5","0"),"6","0"),"7","0"),"8","0"),"9","0")</f>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c>
      <c r="BQ461" s="61" t="n">
        <f aca="false">IFERROR(IF(AND(ISERROR(SEARCH(" mh"," "&amp;LOWER(W461))),ISNA(MATCH(LEFT(TRIM(BP461),255),{"0000a","000a","00a","0000aa","000aa","00.00.0000","00/00/0000","00-00-0000","0000-00-00","00.00.00","00/00/00","00-00-00","0.00.0000","0/00/0000","0-00-0000"},0)),OR(SUMPRODUCT(--ISNUMBER(SEARCH({"a0","a-0","a_0","a/0","a.0","a#0","0a","0-a","0_a","0/a"},BP461)))&gt;0,ISNUMBER(SEARCH("000000",BP461)))),1,0),0)</f>
        <v>0</v>
      </c>
      <c r="BR4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461,"supervisor",""),"inspector",""),"controller",""),"executive",""),"catering",""),"manager",""),"officer",""),"caterer",""),"station",""),"captain",""),"verified",""),"verifier",""),"checked",""),"senior",""),"leader",""),"cabin",""),"staff",""),"crew",""),"team",""),"duty",""),"lead",""),"head",""),"chef",""),"pasb",""),"mcat",""),"magcs",""),"qaqc",""),"ccic",""),"cic",""),"csm",""),"ops",""),"pic",""),"self",""),"qa",""),"qc",""),"by",""),"sr",""))</f>
        <v>0</v>
      </c>
      <c r="BS4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461,"supervisor",""),"inspector",""),"controller",""),"executive",""),"catering",""),"manager",""),"officer",""),"caterer",""),"station",""),"captain",""),"verified",""),"verifier",""),"checked",""),"senior",""),"leader",""),"cabin",""),"staff",""),"crew",""),"team",""),"duty",""),"lead",""),"head",""),"chef",""),"pasb",""),"mcat",""),"magcs",""),"qaqc",""),"ccic",""),"cic",""),"csm",""),"ops",""),"pic",""),"self",""),"qa",""),"qc",""),"by",""),"sr",""))</f>
        <v>0</v>
      </c>
      <c r="BT461" s="61"/>
      <c r="BU461" s="61"/>
      <c r="BV461" s="61" t="n">
        <f aca="false">0</f>
        <v>0</v>
      </c>
      <c r="BW461" s="61"/>
      <c r="BX461" s="61"/>
      <c r="BY461" s="62" t="n">
        <f aca="false">Q461-T7EarlyD*24/24</f>
        <v>46289.0763888889</v>
      </c>
      <c r="BZ461" s="61" t="n">
        <f aca="false">IFERROR(IF(IF(TRIM(S461)="Link / file path",AND(LEN(TRIM(Z461))&gt;=5,SUMPRODUCT(--ISNUMBER(SEARCH({"http","www.","\\",":\",".pdf",".jpg",".jpeg",".png",".heic",".xls",".doc",".msg",".eml",".ppt",".txt",".zip"},Z461)))&gt;0),AND(ISERROR(FIND(" ",TRIM(Z461))),NOT(OR(LOWER(TRIM(Z461))=LOWER(Flights!$F$18),AND(LEFT(LOWER(TRIM(Z461)),2)="mh",(LEN(BN461)-LEN(SUBSTITUTE(BN461,"a","")))&lt;=2))),NOT(ISNUMBER(MATCH(LEFT(BN461,255),{"0000a","000a","00a","0000aa","000aa","00.00.0000","00/00/0000","00-00-0000","0000-00-00","00.00.00","00/00/00","00-00-00","0.00.0000","0/00/0000","0-00-0000"},0))),OR(AND((LEN(BN461)-LEN(SUBSTITUTE(BN461,"a","")))&gt;=1,(LEN(BN461)-LEN(SUBSTITUTE(BN461,"0","")))&gt;=2,SUMPRODUCT(--ISNUMBER(SEARCH({"a0","a-0","a_0","a/0","a.0","a#0","0a","0-a","0_a","0/a"},BN461)))&gt;0),AND((LEN(BN461)-LEN(SUBSTITUTE(BN461,"a","")))=0,(LEN(BN461)-LEN(SUBSTITUTE(BN461,"0","")))&gt;=5)))),1,0),0)</f>
        <v>0</v>
      </c>
    </row>
    <row r="462" customFormat="false" ht="39.75" hidden="false" customHeight="true" outlineLevel="0" collapsed="false">
      <c r="A462" s="57" t="s">
        <v>1109</v>
      </c>
      <c r="B462" s="57" t="s">
        <v>276</v>
      </c>
      <c r="C462" s="57" t="str">
        <f aca="false">Flights!$F$18</f>
        <v>MH0004</v>
      </c>
      <c r="D462" s="58" t="n">
        <f aca="false">Flights!$D$18</f>
        <v>46310</v>
      </c>
      <c r="E462" s="57" t="str">
        <f aca="false">Flights!$G$18&amp;"-"&amp;Flights!$H$18</f>
        <v>KUL-LHR</v>
      </c>
      <c r="F462" s="57" t="str">
        <f aca="false">Flights!$K$18</f>
        <v>EY</v>
      </c>
      <c r="G462" s="57" t="s">
        <v>81</v>
      </c>
      <c r="H462" s="57" t="s">
        <v>378</v>
      </c>
      <c r="I462" s="57" t="s">
        <v>405</v>
      </c>
      <c r="J462" s="57" t="s">
        <v>406</v>
      </c>
      <c r="K462" s="67" t="s">
        <v>407</v>
      </c>
      <c r="L462" s="67" t="s">
        <v>382</v>
      </c>
      <c r="M462" s="67"/>
      <c r="N462" s="67" t="s">
        <v>383</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60"/>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open",IF(AND(NOT(OR(LEN(AZ462)&lt;15,ISNUMBER(MATCH(AZ462,L_Placeholder,0)))),BK462=0,NOT(OR(LEN(AU462)&lt;2,ISNUMBER(MATCH(AU462,L_Placeholder,0)))),NOT(OR(LEN(AX462)&lt;2,ISNUMBER(MATCH(AX462,L_Placeholder,0)))),TRIM(AE462)&lt;&gt;TRIM(T462)),"N/A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missing",IF(OR(OR(LEN(AU462)&lt;2,ISNUMBER(MATCH(AU462,L_Placeholder,0))),BR462&lt;3),"INVALID – PIC missing or not a named person (a role such as QA / CSM is not a name)",IF(OR(LEN(AV462)&lt;2,ISNUMBER(MATCH(AV462,L_Placeholder,0))),"INVALID – result / assessment missing",IF(OR(OR(LEN(AW462)&lt;3,ISNUMBER(MATCH(AW462,L_Placeholder,0))),SUMPRODUCT(--ISNUMBER(SEARCH(" "&amp;L_EvidencePhrase&amp;" ",BD462)))&gt;0,BI462=1),"INVALID – evidence missing, placeholder or not yet on file",IF(ISNA(MATCH(TRIM(S462),L_EvidenceType,0)),"INVALID – choose the evidence type from the list (column S)",IF(BL462=0,"INVALID – evidence ID must be the record's ID only (e.g. SF-2210, IMG_2231, 1045521), or a link / path for links",IF(OR(OR(LEN(AX462)&lt;2,ISNUMBER(MATCH(AX462,L_Placeholder,0))),BS462&lt;3),"INVALID – verifier missing or not a named person (a role such as QA / CSM is not a name)",IF(OR(AX462=AU462,AND(LEN(AU462)&gt;=4,ISNUMBER(SEARCH(AU462,AX462))),AND(LEN(AX462)&gt;=4,ISNUMBER(SEARCH(AX462,AU462)))),"INVALID – verifier must be a different, named person (not the PIC or a role)",IF(BH462=1,"INVALID – result not yet available (awaiting / TBC)",IF(BV462=1,"INVALID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future",IF(AND(ISNUMBER(BY462),AG462&lt;BY462),IF(H462="Physical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")))/(LEN(L_PendNeg)+1))+SUMPRODUCT((LEN(BC462)-LEN(SUBSTITUTE(BC462," "&amp;L_PendPrep&amp;" "," ")))/(LEN(L_PendPrep)+1)),1,0),1)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")))/(LEN(L_PendNeg)+1))+SUMPRODUCT((LEN(BE462)-LEN(SUBSTITUTE(BE462," "&amp;L_PendPrep&amp;" "," ")))/(LEN(L_PendPrep)+1)),1,0),1)</f>
        <v>0</v>
      </c>
      <c r="BK462" s="61" t="n">
        <f aca="false">IFERROR(IF(SUMPRODUCT((LEN(BF462)-LEN(SUBSTITUTE(BF462," "&amp;L_PendStrict&amp;" "," ")))/(LEN(L_PendStrict)+1))&gt;SUMPRODUCT((LEN(BF462)-LEN(SUBSTITUTE(BF462," "&amp;L_PendNeg&amp;" "," ")))/(LEN(L_PendNeg)+1)),1,0),1)</f>
        <v>0</v>
      </c>
      <c r="BL462" s="61" t="n">
        <f aca="false">IF(ISNA(MATCH(TRIM(S462),L_EvidenceType,0)),0,BZ462)</f>
        <v>0</v>
      </c>
      <c r="BM462" s="61" t="str">
        <f aca="false">SUBSTITUTE(SUBSTITUTE(SUBSTITUTE(SUBSTITUTE(SUBSTITUTE(SUBSTITUTE(SUBSTITUTE(SUBSTITUTE(SUBSTITUTE(LOWER(Z462&amp;""),"1","0"),"2","0"),"3","0"),"4","0"),"5","0"),"6","0"),"7","0"),"8","0"),"9","0")</f>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462,"jan",""),"feb",""),"mar",""),"apr",""),"may",""),"jun",""),"jul",""),"aug",""),"sep",""),"oct",""),"nov",""),"dec",""),"hrs",""),"hr",""),"lt",""),"utc",""),"am",""),"pm",""),"rev",""),"ver",""),"b","a"),"c","a"),"d","a"),"e","a"),"f","a"),"g","a"),"h","a"),"i","a"),"j","a"),"k","a"),"l","a"),"m","a"),"n","a"),"o","a"),"p","a"),"q","a"),"r","a"),"s","a"),"t","a"),"u","a"),"v","a"),"w","a"),"x","a"),"y","a"),"z","a")</f>
        <v/>
      </c>
      <c r="BO462" s="61" t="str">
        <f aca="false">SUBSTITUTE(SUBSTITUTE(SUBSTITUTE(SUBSTITUTE(SUBSTITUTE(SUBSTITUTE(SUBSTITUTE(SUBSTITUTE(SUBSTITUTE(LOWER(W462&amp;""),"1","0"),"2","0"),"3","0"),"4","0"),"5","0"),"6","0"),"7","0"),"8","0"),"9","0")</f>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c>
      <c r="BQ462" s="61" t="n">
        <f aca="false">IFERROR(IF(AND(ISERROR(SEARCH(" mh"," "&amp;LOWER(W462))),ISNA(MATCH(LEFT(TRIM(BP462),255),{"0000a","000a","00a","0000aa","000aa","00.00.0000","00/00/0000","00-00-0000","0000-00-00","00.00.00","00/00/00","00-00-00","0.00.0000","0/00/0000","0-00-0000"},0)),OR(SUMPRODUCT(--ISNUMBER(SEARCH({"a0","a-0","a_0","a/0","a.0","a#0","0a","0-a","0_a","0/a"},BP462)))&gt;0,ISNUMBER(SEARCH("000000",BP462)))),1,0),0)</f>
        <v>0</v>
      </c>
      <c r="BR4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462,"supervisor",""),"inspector",""),"controller",""),"executive",""),"catering",""),"manager",""),"officer",""),"caterer",""),"station",""),"captain",""),"verified",""),"verifier",""),"checked",""),"senior",""),"leader",""),"cabin",""),"staff",""),"crew",""),"team",""),"duty",""),"lead",""),"head",""),"chef",""),"pasb",""),"mcat",""),"magcs",""),"qaqc",""),"ccic",""),"cic",""),"csm",""),"ops",""),"pic",""),"self",""),"qa",""),"qc",""),"by",""),"sr",""))</f>
        <v>0</v>
      </c>
      <c r="BS4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462,"supervisor",""),"inspector",""),"controller",""),"executive",""),"catering",""),"manager",""),"officer",""),"caterer",""),"station",""),"captain",""),"verified",""),"verifier",""),"checked",""),"senior",""),"leader",""),"cabin",""),"staff",""),"crew",""),"team",""),"duty",""),"lead",""),"head",""),"chef",""),"pasb",""),"mcat",""),"magcs",""),"qaqc",""),"ccic",""),"cic",""),"csm",""),"ops",""),"pic",""),"self",""),"qa",""),"qc",""),"by",""),"sr",""))</f>
        <v>0</v>
      </c>
      <c r="BT462" s="61"/>
      <c r="BU462" s="61"/>
      <c r="BV462" s="61" t="n">
        <f aca="false">0</f>
        <v>0</v>
      </c>
      <c r="BW462" s="61"/>
      <c r="BX462" s="61"/>
      <c r="BY462" s="62" t="n">
        <f aca="false">Q462-T7EarlyD*24/24</f>
        <v>46289.0763888889</v>
      </c>
      <c r="BZ462" s="61" t="n">
        <f aca="false">IFERROR(IF(IF(TRIM(S462)="Link / file path",AND(LEN(TRIM(Z462))&gt;=5,SUMPRODUCT(--ISNUMBER(SEARCH({"http","www.","\\",":\",".pdf",".jpg",".jpeg",".png",".heic",".xls",".doc",".msg",".eml",".ppt",".txt",".zip"},Z462)))&gt;0),AND(ISERROR(FIND(" ",TRIM(Z462))),NOT(OR(LOWER(TRIM(Z462))=LOWER(Flights!$F$18),AND(LEFT(LOWER(TRIM(Z462)),2)="mh",(LEN(BN462)-LEN(SUBSTITUTE(BN462,"a","")))&lt;=2))),NOT(ISNUMBER(MATCH(LEFT(BN462,255),{"0000a","000a","00a","0000aa","000aa","00.00.0000","00/00/0000","00-00-0000","0000-00-00","00.00.00","00/00/00","00-00-00","0.00.0000","0/00/0000","0-00-0000"},0))),OR(AND((LEN(BN462)-LEN(SUBSTITUTE(BN462,"a","")))&gt;=1,(LEN(BN462)-LEN(SUBSTITUTE(BN462,"0","")))&gt;=2,SUMPRODUCT(--ISNUMBER(SEARCH({"a0","a-0","a_0","a/0","a.0","a#0","0a","0-a","0_a","0/a"},BN462)))&gt;0),AND((LEN(BN462)-LEN(SUBSTITUTE(BN462,"a","")))=0,(LEN(BN462)-LEN(SUBSTITUTE(BN462,"0","")))&gt;=5)))),1,0),0)</f>
        <v>0</v>
      </c>
    </row>
    <row r="463" customFormat="false" ht="39.75" hidden="false" customHeight="true" outlineLevel="0" collapsed="false">
      <c r="A463" s="57" t="s">
        <v>1110</v>
      </c>
      <c r="B463" s="57" t="s">
        <v>276</v>
      </c>
      <c r="C463" s="57" t="str">
        <f aca="false">Flights!$F$18</f>
        <v>MH0004</v>
      </c>
      <c r="D463" s="58" t="n">
        <f aca="false">Flights!$D$18</f>
        <v>46310</v>
      </c>
      <c r="E463" s="57" t="str">
        <f aca="false">Flights!$G$18&amp;"-"&amp;Flights!$H$18</f>
        <v>KUL-LHR</v>
      </c>
      <c r="F463" s="57" t="str">
        <f aca="false">Flights!$K$18</f>
        <v>EY</v>
      </c>
      <c r="G463" s="57" t="s">
        <v>81</v>
      </c>
      <c r="H463" s="57" t="s">
        <v>378</v>
      </c>
      <c r="I463" s="57" t="s">
        <v>405</v>
      </c>
      <c r="J463" s="57" t="s">
        <v>409</v>
      </c>
      <c r="K463" s="67" t="s">
        <v>407</v>
      </c>
      <c r="L463" s="67" t="s">
        <v>382</v>
      </c>
      <c r="M463" s="67"/>
      <c r="N463" s="67" t="s">
        <v>383</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60"/>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open",IF(AND(NOT(OR(LEN(AZ463)&lt;15,ISNUMBER(MATCH(AZ463,L_Placeholder,0)))),BK463=0,NOT(OR(LEN(AU463)&lt;2,ISNUMBER(MATCH(AU463,L_Placeholder,0)))),NOT(OR(LEN(AX463)&lt;2,ISNUMBER(MATCH(AX463,L_Placeholder,0)))),TRIM(AE463)&lt;&gt;TRIM(T463)),"N/A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missing",IF(OR(OR(LEN(AU463)&lt;2,ISNUMBER(MATCH(AU463,L_Placeholder,0))),BR463&lt;3),"INVALID – PIC missing or not a named person (a role such as QA / CSM is not a name)",IF(OR(LEN(AV463)&lt;2,ISNUMBER(MATCH(AV463,L_Placeholder,0))),"INVALID – result / assessment missing",IF(OR(OR(LEN(AW463)&lt;3,ISNUMBER(MATCH(AW463,L_Placeholder,0))),SUMPRODUCT(--ISNUMBER(SEARCH(" "&amp;L_EvidencePhrase&amp;" ",BD463)))&gt;0,BI463=1),"INVALID – evidence missing, placeholder or not yet on file",IF(ISNA(MATCH(TRIM(S463),L_EvidenceType,0)),"INVALID – choose the evidence type from the list (column S)",IF(BL463=0,"INVALID – evidence ID must be the record's ID only (e.g. SF-2210, IMG_2231, 1045521), or a link / path for links",IF(OR(OR(LEN(AX463)&lt;2,ISNUMBER(MATCH(AX463,L_Placeholder,0))),BS463&lt;3),"INVALID – verifier missing or not a named person (a role such as QA / CSM is not a name)",IF(OR(AX463=AU463,AND(LEN(AU463)&gt;=4,ISNUMBER(SEARCH(AU463,AX463))),AND(LEN(AX463)&gt;=4,ISNUMBER(SEARCH(AX463,AU463)))),"INVALID – verifier must be a different, named person (not the PIC or a role)",IF(BH463=1,"INVALID – result not yet available (awaiting / TBC)",IF(BV463=1,"INVALID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future",IF(AND(ISNUMBER(BY463),AG463&lt;BY463),IF(H463="Physical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")))/(LEN(L_PendNeg)+1))+SUMPRODUCT((LEN(BC463)-LEN(SUBSTITUTE(BC463," "&amp;L_PendPrep&amp;" "," ")))/(LEN(L_PendPrep)+1)),1,0),1)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")))/(LEN(L_PendNeg)+1))+SUMPRODUCT((LEN(BE463)-LEN(SUBSTITUTE(BE463," "&amp;L_PendPrep&amp;" "," ")))/(LEN(L_PendPrep)+1)),1,0),1)</f>
        <v>0</v>
      </c>
      <c r="BK463" s="61" t="n">
        <f aca="false">IFERROR(IF(SUMPRODUCT((LEN(BF463)-LEN(SUBSTITUTE(BF463," "&amp;L_PendStrict&amp;" "," ")))/(LEN(L_PendStrict)+1))&gt;SUMPRODUCT((LEN(BF463)-LEN(SUBSTITUTE(BF463," "&amp;L_PendNeg&amp;" "," ")))/(LEN(L_PendNeg)+1)),1,0),1)</f>
        <v>0</v>
      </c>
      <c r="BL463" s="61" t="n">
        <f aca="false">IF(ISNA(MATCH(TRIM(S463),L_EvidenceType,0)),0,BZ463)</f>
        <v>0</v>
      </c>
      <c r="BM463" s="61" t="str">
        <f aca="false">SUBSTITUTE(SUBSTITUTE(SUBSTITUTE(SUBSTITUTE(SUBSTITUTE(SUBSTITUTE(SUBSTITUTE(SUBSTITUTE(SUBSTITUTE(LOWER(Z463&amp;""),"1","0"),"2","0"),"3","0"),"4","0"),"5","0"),"6","0"),"7","0"),"8","0"),"9","0")</f>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463,"jan",""),"feb",""),"mar",""),"apr",""),"may",""),"jun",""),"jul",""),"aug",""),"sep",""),"oct",""),"nov",""),"dec",""),"hrs",""),"hr",""),"lt",""),"utc",""),"am",""),"pm",""),"rev",""),"ver",""),"b","a"),"c","a"),"d","a"),"e","a"),"f","a"),"g","a"),"h","a"),"i","a"),"j","a"),"k","a"),"l","a"),"m","a"),"n","a"),"o","a"),"p","a"),"q","a"),"r","a"),"s","a"),"t","a"),"u","a"),"v","a"),"w","a"),"x","a"),"y","a"),"z","a")</f>
        <v/>
      </c>
      <c r="BO463" s="61" t="str">
        <f aca="false">SUBSTITUTE(SUBSTITUTE(SUBSTITUTE(SUBSTITUTE(SUBSTITUTE(SUBSTITUTE(SUBSTITUTE(SUBSTITUTE(SUBSTITUTE(LOWER(W463&amp;""),"1","0"),"2","0"),"3","0"),"4","0"),"5","0"),"6","0"),"7","0"),"8","0"),"9","0")</f>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c>
      <c r="BQ463" s="61" t="n">
        <f aca="false">IFERROR(IF(AND(ISERROR(SEARCH(" mh"," "&amp;LOWER(W463))),ISNA(MATCH(LEFT(TRIM(BP463),255),{"0000a","000a","00a","0000aa","000aa","00.00.0000","00/00/0000","00-00-0000","0000-00-00","00.00.00","00/00/00","00-00-00","0.00.0000","0/00/0000","0-00-0000"},0)),OR(SUMPRODUCT(--ISNUMBER(SEARCH({"a0","a-0","a_0","a/0","a.0","a#0","0a","0-a","0_a","0/a"},BP463)))&gt;0,ISNUMBER(SEARCH("000000",BP463)))),1,0),0)</f>
        <v>0</v>
      </c>
      <c r="BR4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463,"supervisor",""),"inspector",""),"controller",""),"executive",""),"catering",""),"manager",""),"officer",""),"caterer",""),"station",""),"captain",""),"verified",""),"verifier",""),"checked",""),"senior",""),"leader",""),"cabin",""),"staff",""),"crew",""),"team",""),"duty",""),"lead",""),"head",""),"chef",""),"pasb",""),"mcat",""),"magcs",""),"qaqc",""),"ccic",""),"cic",""),"csm",""),"ops",""),"pic",""),"self",""),"qa",""),"qc",""),"by",""),"sr",""))</f>
        <v>0</v>
      </c>
      <c r="BS4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463,"supervisor",""),"inspector",""),"controller",""),"executive",""),"catering",""),"manager",""),"officer",""),"caterer",""),"station",""),"captain",""),"verified",""),"verifier",""),"checked",""),"senior",""),"leader",""),"cabin",""),"staff",""),"crew",""),"team",""),"duty",""),"lead",""),"head",""),"chef",""),"pasb",""),"mcat",""),"magcs",""),"qaqc",""),"ccic",""),"cic",""),"csm",""),"ops",""),"pic",""),"self",""),"qa",""),"qc",""),"by",""),"sr",""))</f>
        <v>0</v>
      </c>
      <c r="BT463" s="61"/>
      <c r="BU463" s="61"/>
      <c r="BV463" s="61" t="n">
        <f aca="false">0</f>
        <v>0</v>
      </c>
      <c r="BW463" s="61"/>
      <c r="BX463" s="61"/>
      <c r="BY463" s="62" t="n">
        <f aca="false">Q463-T7EarlyD*24/24</f>
        <v>46289.0763888889</v>
      </c>
      <c r="BZ463" s="61" t="n">
        <f aca="false">IFERROR(IF(IF(TRIM(S463)="Link / file path",AND(LEN(TRIM(Z463))&gt;=5,SUMPRODUCT(--ISNUMBER(SEARCH({"http","www.","\\",":\",".pdf",".jpg",".jpeg",".png",".heic",".xls",".doc",".msg",".eml",".ppt",".txt",".zip"},Z463)))&gt;0),AND(ISERROR(FIND(" ",TRIM(Z463))),NOT(OR(LOWER(TRIM(Z463))=LOWER(Flights!$F$18),AND(LEFT(LOWER(TRIM(Z463)),2)="mh",(LEN(BN463)-LEN(SUBSTITUTE(BN463,"a","")))&lt;=2))),NOT(ISNUMBER(MATCH(LEFT(BN463,255),{"0000a","000a","00a","0000aa","000aa","00.00.0000","00/00/0000","00-00-0000","0000-00-00","00.00.00","00/00/00","00-00-00","0.00.0000","0/00/0000","0-00-0000"},0))),OR(AND((LEN(BN463)-LEN(SUBSTITUTE(BN463,"a","")))&gt;=1,(LEN(BN463)-LEN(SUBSTITUTE(BN463,"0","")))&gt;=2,SUMPRODUCT(--ISNUMBER(SEARCH({"a0","a-0","a_0","a/0","a.0","a#0","0a","0-a","0_a","0/a"},BN463)))&gt;0),AND((LEN(BN463)-LEN(SUBSTITUTE(BN463,"a","")))=0,(LEN(BN463)-LEN(SUBSTITUTE(BN463,"0","")))&gt;=5)))),1,0),0)</f>
        <v>0</v>
      </c>
    </row>
    <row r="464" customFormat="false" ht="39.75" hidden="false" customHeight="true" outlineLevel="0" collapsed="false">
      <c r="A464" s="57" t="s">
        <v>1111</v>
      </c>
      <c r="B464" s="57" t="s">
        <v>276</v>
      </c>
      <c r="C464" s="57" t="str">
        <f aca="false">Flights!$F$18</f>
        <v>MH0004</v>
      </c>
      <c r="D464" s="58" t="n">
        <f aca="false">Flights!$D$18</f>
        <v>46310</v>
      </c>
      <c r="E464" s="57" t="str">
        <f aca="false">Flights!$G$18&amp;"-"&amp;Flights!$H$18</f>
        <v>KUL-LHR</v>
      </c>
      <c r="F464" s="57" t="str">
        <f aca="false">Flights!$K$18</f>
        <v>EY</v>
      </c>
      <c r="G464" s="57" t="s">
        <v>81</v>
      </c>
      <c r="H464" s="57" t="s">
        <v>378</v>
      </c>
      <c r="I464" s="57" t="s">
        <v>411</v>
      </c>
      <c r="J464" s="57" t="s">
        <v>412</v>
      </c>
      <c r="K464" s="67" t="s">
        <v>716</v>
      </c>
      <c r="L464" s="67" t="s">
        <v>414</v>
      </c>
      <c r="M464" s="67"/>
      <c r="N464" s="67" t="s">
        <v>383</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60"/>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open",IF(AND(NOT(OR(LEN(AZ464)&lt;15,ISNUMBER(MATCH(AZ464,L_Placeholder,0)))),BK464=0,NOT(OR(LEN(AU464)&lt;2,ISNUMBER(MATCH(AU464,L_Placeholder,0)))),NOT(OR(LEN(AX464)&lt;2,ISNUMBER(MATCH(AX464,L_Placeholder,0)))),TRIM(AE464)&lt;&gt;TRIM(T464)),"N/A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missing",IF(OR(OR(LEN(AU464)&lt;2,ISNUMBER(MATCH(AU464,L_Placeholder,0))),BR464&lt;3),"INVALID – PIC missing or not a named person (a role such as QA / CSM is not a name)",IF(OR(LEN(AV464)&lt;2,ISNUMBER(MATCH(AV464,L_Placeholder,0))),"INVALID – result / assessment missing",IF(OR(OR(LEN(AW464)&lt;3,ISNUMBER(MATCH(AW464,L_Placeholder,0))),SUMPRODUCT(--ISNUMBER(SEARCH(" "&amp;L_EvidencePhrase&amp;" ",BD464)))&gt;0,BI464=1),"INVALID – evidence missing, placeholder or not yet on file",IF(ISNA(MATCH(TRIM(S464),L_EvidenceType,0)),"INVALID – choose the evidence type from the list (column S)",IF(BL464=0,"INVALID – evidence ID must be the record's ID only (e.g. SF-2210, IMG_2231, 1045521), or a link / path for links",IF(OR(OR(LEN(AX464)&lt;2,ISNUMBER(MATCH(AX464,L_Placeholder,0))),BS464&lt;3),"INVALID – verifier missing or not a named person (a role such as QA / CSM is not a name)",IF(OR(AX464=AU464,AND(LEN(AU464)&gt;=4,ISNUMBER(SEARCH(AU464,AX464))),AND(LEN(AX464)&gt;=4,ISNUMBER(SEARCH(AX464,AU464)))),"INVALID – verifier must be a different, named person (not the PIC or a role)",IF(BH464=1,"INVALID – result not yet available (awaiting / TBC)",IF(BV464=1,"INVALID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future",IF(AND(ISNUMBER(BY464),AG464&lt;BY464),IF(H464="Physical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")))/(LEN(L_PendNeg)+1))+SUMPRODUCT((LEN(BC464)-LEN(SUBSTITUTE(BC464," "&amp;L_PendPrep&amp;" "," ")))/(LEN(L_PendPrep)+1)),1,0),1)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")))/(LEN(L_PendNeg)+1))+SUMPRODUCT((LEN(BE464)-LEN(SUBSTITUTE(BE464," "&amp;L_PendPrep&amp;" "," ")))/(LEN(L_PendPrep)+1)),1,0),1)</f>
        <v>0</v>
      </c>
      <c r="BK464" s="61" t="n">
        <f aca="false">IFERROR(IF(SUMPRODUCT((LEN(BF464)-LEN(SUBSTITUTE(BF464," "&amp;L_PendStrict&amp;" "," ")))/(LEN(L_PendStrict)+1))&gt;SUMPRODUCT((LEN(BF464)-LEN(SUBSTITUTE(BF464," "&amp;L_PendNeg&amp;" "," ")))/(LEN(L_PendNeg)+1)),1,0),1)</f>
        <v>0</v>
      </c>
      <c r="BL464" s="61" t="n">
        <f aca="false">IF(ISNA(MATCH(TRIM(S464),L_EvidenceType,0)),0,BZ464)</f>
        <v>0</v>
      </c>
      <c r="BM464" s="61" t="str">
        <f aca="false">SUBSTITUTE(SUBSTITUTE(SUBSTITUTE(SUBSTITUTE(SUBSTITUTE(SUBSTITUTE(SUBSTITUTE(SUBSTITUTE(SUBSTITUTE(LOWER(Z464&amp;""),"1","0"),"2","0"),"3","0"),"4","0"),"5","0"),"6","0"),"7","0"),"8","0"),"9","0")</f>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464,"jan",""),"feb",""),"mar",""),"apr",""),"may",""),"jun",""),"jul",""),"aug",""),"sep",""),"oct",""),"nov",""),"dec",""),"hrs",""),"hr",""),"lt",""),"utc",""),"am",""),"pm",""),"rev",""),"ver",""),"b","a"),"c","a"),"d","a"),"e","a"),"f","a"),"g","a"),"h","a"),"i","a"),"j","a"),"k","a"),"l","a"),"m","a"),"n","a"),"o","a"),"p","a"),"q","a"),"r","a"),"s","a"),"t","a"),"u","a"),"v","a"),"w","a"),"x","a"),"y","a"),"z","a")</f>
        <v/>
      </c>
      <c r="BO464" s="61" t="str">
        <f aca="false">SUBSTITUTE(SUBSTITUTE(SUBSTITUTE(SUBSTITUTE(SUBSTITUTE(SUBSTITUTE(SUBSTITUTE(SUBSTITUTE(SUBSTITUTE(LOWER(W464&amp;""),"1","0"),"2","0"),"3","0"),"4","0"),"5","0"),"6","0"),"7","0"),"8","0"),"9","0")</f>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c>
      <c r="BQ464" s="61" t="n">
        <f aca="false">IFERROR(IF(AND(ISERROR(SEARCH(" mh"," "&amp;LOWER(W464))),ISNA(MATCH(LEFT(TRIM(BP464),255),{"0000a","000a","00a","0000aa","000aa","00.00.0000","00/00/0000","00-00-0000","0000-00-00","00.00.00","00/00/00","00-00-00","0.00.0000","0/00/0000","0-00-0000"},0)),OR(SUMPRODUCT(--ISNUMBER(SEARCH({"a0","a-0","a_0","a/0","a.0","a#0","0a","0-a","0_a","0/a"},BP464)))&gt;0,ISNUMBER(SEARCH("000000",BP464)))),1,0),0)</f>
        <v>0</v>
      </c>
      <c r="BR4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464,"supervisor",""),"inspector",""),"controller",""),"executive",""),"catering",""),"manager",""),"officer",""),"caterer",""),"station",""),"captain",""),"verified",""),"verifier",""),"checked",""),"senior",""),"leader",""),"cabin",""),"staff",""),"crew",""),"team",""),"duty",""),"lead",""),"head",""),"chef",""),"pasb",""),"mcat",""),"magcs",""),"qaqc",""),"ccic",""),"cic",""),"csm",""),"ops",""),"pic",""),"self",""),"qa",""),"qc",""),"by",""),"sr",""))</f>
        <v>0</v>
      </c>
      <c r="BS4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464,"supervisor",""),"inspector",""),"controller",""),"executive",""),"catering",""),"manager",""),"officer",""),"caterer",""),"station",""),"captain",""),"verified",""),"verifier",""),"checked",""),"senior",""),"leader",""),"cabin",""),"staff",""),"crew",""),"team",""),"duty",""),"lead",""),"head",""),"chef",""),"pasb",""),"mcat",""),"magcs",""),"qaqc",""),"ccic",""),"cic",""),"csm",""),"ops",""),"pic",""),"self",""),"qa",""),"qc",""),"by",""),"sr",""))</f>
        <v>0</v>
      </c>
      <c r="BT464" s="61"/>
      <c r="BU464" s="61"/>
      <c r="BV464" s="61" t="n">
        <f aca="false">0</f>
        <v>0</v>
      </c>
      <c r="BW464" s="61"/>
      <c r="BX464" s="61"/>
      <c r="BY464" s="62" t="n">
        <f aca="false">Q464-T7EarlyD*24/24</f>
        <v>46289.0763888889</v>
      </c>
      <c r="BZ464" s="61" t="n">
        <f aca="false">IFERROR(IF(IF(TRIM(S464)="Link / file path",AND(LEN(TRIM(Z464))&gt;=5,SUMPRODUCT(--ISNUMBER(SEARCH({"http","www.","\\",":\",".pdf",".jpg",".jpeg",".png",".heic",".xls",".doc",".msg",".eml",".ppt",".txt",".zip"},Z464)))&gt;0),AND(ISERROR(FIND(" ",TRIM(Z464))),NOT(OR(LOWER(TRIM(Z464))=LOWER(Flights!$F$18),AND(LEFT(LOWER(TRIM(Z464)),2)="mh",(LEN(BN464)-LEN(SUBSTITUTE(BN464,"a","")))&lt;=2))),NOT(ISNUMBER(MATCH(LEFT(BN464,255),{"0000a","000a","00a","0000aa","000aa","00.00.0000","00/00/0000","00-00-0000","0000-00-00","00.00.00","00/00/00","00-00-00","0.00.0000","0/00/0000","0-00-0000"},0))),OR(AND((LEN(BN464)-LEN(SUBSTITUTE(BN464,"a","")))&gt;=1,(LEN(BN464)-LEN(SUBSTITUTE(BN464,"0","")))&gt;=2,SUMPRODUCT(--ISNUMBER(SEARCH({"a0","a-0","a_0","a/0","a.0","a#0","0a","0-a","0_a","0/a"},BN464)))&gt;0),AND((LEN(BN464)-LEN(SUBSTITUTE(BN464,"a","")))=0,(LEN(BN464)-LEN(SUBSTITUTE(BN464,"0","")))&gt;=5)))),1,0),0)</f>
        <v>0</v>
      </c>
    </row>
    <row r="465" customFormat="false" ht="39.75" hidden="false" customHeight="true" outlineLevel="0" collapsed="false">
      <c r="A465" s="57" t="s">
        <v>1112</v>
      </c>
      <c r="B465" s="57" t="s">
        <v>276</v>
      </c>
      <c r="C465" s="57" t="str">
        <f aca="false">Flights!$F$18</f>
        <v>MH0004</v>
      </c>
      <c r="D465" s="58" t="n">
        <f aca="false">Flights!$D$18</f>
        <v>46310</v>
      </c>
      <c r="E465" s="57" t="str">
        <f aca="false">Flights!$G$18&amp;"-"&amp;Flights!$H$18</f>
        <v>KUL-LHR</v>
      </c>
      <c r="F465" s="57" t="str">
        <f aca="false">Flights!$K$18</f>
        <v>EY</v>
      </c>
      <c r="G465" s="57" t="s">
        <v>83</v>
      </c>
      <c r="H465" s="57" t="s">
        <v>378</v>
      </c>
      <c r="I465" s="57" t="s">
        <v>379</v>
      </c>
      <c r="J465" s="57" t="s">
        <v>416</v>
      </c>
      <c r="K465" s="67" t="s">
        <v>417</v>
      </c>
      <c r="L465" s="67" t="s">
        <v>418</v>
      </c>
      <c r="M465" s="67"/>
      <c r="N465" s="67" t="s">
        <v>383</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60"/>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open",IF(AND(NOT(OR(LEN(AZ465)&lt;15,ISNUMBER(MATCH(AZ465,L_Placeholder,0)))),BK465=0,NOT(OR(LEN(AU465)&lt;2,ISNUMBER(MATCH(AU465,L_Placeholder,0)))),NOT(OR(LEN(AX465)&lt;2,ISNUMBER(MATCH(AX465,L_Placeholder,0)))),TRIM(AE465)&lt;&gt;TRIM(T465)),"N/A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missing",IF(OR(OR(LEN(AU465)&lt;2,ISNUMBER(MATCH(AU465,L_Placeholder,0))),BR465&lt;3),"INVALID – PIC missing or not a named person (a role such as QA / CSM is not a name)",IF(OR(LEN(AV465)&lt;2,ISNUMBER(MATCH(AV465,L_Placeholder,0))),"INVALID – result / assessment missing",IF(OR(OR(LEN(AW465)&lt;3,ISNUMBER(MATCH(AW465,L_Placeholder,0))),SUMPRODUCT(--ISNUMBER(SEARCH(" "&amp;L_EvidencePhrase&amp;" ",BD465)))&gt;0,BI465=1),"INVALID – evidence missing, placeholder or not yet on file",IF(ISNA(MATCH(TRIM(S465),L_EvidenceType,0)),"INVALID – choose the evidence type from the list (column S)",IF(BL465=0,"INVALID – evidence ID must be the record's ID only (e.g. SF-2210, IMG_2231, 1045521), or a link / path for links",IF(OR(OR(LEN(AX465)&lt;2,ISNUMBER(MATCH(AX465,L_Placeholder,0))),BS465&lt;3),"INVALID – verifier missing or not a named person (a role such as QA / CSM is not a name)",IF(OR(AX465=AU465,AND(LEN(AU465)&gt;=4,ISNUMBER(SEARCH(AU465,AX465))),AND(LEN(AX465)&gt;=4,ISNUMBER(SEARCH(AX465,AU465)))),"INVALID – verifier must be a different, named person (not the PIC or a role)",IF(BH465=1,"INVALID – result not yet available (awaiting / TBC)",IF(BV465=1,"INVALID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future",IF(AND(ISNUMBER(BY465),AG465&lt;BY465),IF(H465="Physical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")))/(LEN(L_PendNeg)+1))+SUMPRODUCT((LEN(BC465)-LEN(SUBSTITUTE(BC465," "&amp;L_PendPrep&amp;" "," ")))/(LEN(L_PendPrep)+1)),1,0),1)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")))/(LEN(L_PendNeg)+1))+SUMPRODUCT((LEN(BE465)-LEN(SUBSTITUTE(BE465," "&amp;L_PendPrep&amp;" "," ")))/(LEN(L_PendPrep)+1)),1,0),1)</f>
        <v>0</v>
      </c>
      <c r="BK465" s="61" t="n">
        <f aca="false">IFERROR(IF(SUMPRODUCT((LEN(BF465)-LEN(SUBSTITUTE(BF465," "&amp;L_PendStrict&amp;" "," ")))/(LEN(L_PendStrict)+1))&gt;SUMPRODUCT((LEN(BF465)-LEN(SUBSTITUTE(BF465," "&amp;L_PendNeg&amp;" "," ")))/(LEN(L_PendNeg)+1)),1,0),1)</f>
        <v>0</v>
      </c>
      <c r="BL465" s="61" t="n">
        <f aca="false">IF(ISNA(MATCH(TRIM(S465),L_EvidenceType,0)),0,BZ465)</f>
        <v>0</v>
      </c>
      <c r="BM465" s="61" t="str">
        <f aca="false">SUBSTITUTE(SUBSTITUTE(SUBSTITUTE(SUBSTITUTE(SUBSTITUTE(SUBSTITUTE(SUBSTITUTE(SUBSTITUTE(SUBSTITUTE(LOWER(Z465&amp;""),"1","0"),"2","0"),"3","0"),"4","0"),"5","0"),"6","0"),"7","0"),"8","0"),"9","0")</f>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465,"jan",""),"feb",""),"mar",""),"apr",""),"may",""),"jun",""),"jul",""),"aug",""),"sep",""),"oct",""),"nov",""),"dec",""),"hrs",""),"hr",""),"lt",""),"utc",""),"am",""),"pm",""),"rev",""),"ver",""),"b","a"),"c","a"),"d","a"),"e","a"),"f","a"),"g","a"),"h","a"),"i","a"),"j","a"),"k","a"),"l","a"),"m","a"),"n","a"),"o","a"),"p","a"),"q","a"),"r","a"),"s","a"),"t","a"),"u","a"),"v","a"),"w","a"),"x","a"),"y","a"),"z","a")</f>
        <v/>
      </c>
      <c r="BO465" s="61" t="str">
        <f aca="false">SUBSTITUTE(SUBSTITUTE(SUBSTITUTE(SUBSTITUTE(SUBSTITUTE(SUBSTITUTE(SUBSTITUTE(SUBSTITUTE(SUBSTITUTE(LOWER(W465&amp;""),"1","0"),"2","0"),"3","0"),"4","0"),"5","0"),"6","0"),"7","0"),"8","0"),"9","0")</f>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c>
      <c r="BQ465" s="61" t="n">
        <f aca="false">IFERROR(IF(AND(ISERROR(SEARCH(" mh"," "&amp;LOWER(W465))),ISNA(MATCH(LEFT(TRIM(BP465),255),{"0000a","000a","00a","0000aa","000aa","00.00.0000","00/00/0000","00-00-0000","0000-00-00","00.00.00","00/00/00","00-00-00","0.00.0000","0/00/0000","0-00-0000"},0)),OR(SUMPRODUCT(--ISNUMBER(SEARCH({"a0","a-0","a_0","a/0","a.0","a#0","0a","0-a","0_a","0/a"},BP465)))&gt;0,ISNUMBER(SEARCH("000000",BP465)))),1,0),0)</f>
        <v>0</v>
      </c>
      <c r="BR4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465,"supervisor",""),"inspector",""),"controller",""),"executive",""),"catering",""),"manager",""),"officer",""),"caterer",""),"station",""),"captain",""),"verified",""),"verifier",""),"checked",""),"senior",""),"leader",""),"cabin",""),"staff",""),"crew",""),"team",""),"duty",""),"lead",""),"head",""),"chef",""),"pasb",""),"mcat",""),"magcs",""),"qaqc",""),"ccic",""),"cic",""),"csm",""),"ops",""),"pic",""),"self",""),"qa",""),"qc",""),"by",""),"sr",""))</f>
        <v>0</v>
      </c>
      <c r="BS4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465,"supervisor",""),"inspector",""),"controller",""),"executive",""),"catering",""),"manager",""),"officer",""),"caterer",""),"station",""),"captain",""),"verified",""),"verifier",""),"checked",""),"senior",""),"leader",""),"cabin",""),"staff",""),"crew",""),"team",""),"duty",""),"lead",""),"head",""),"chef",""),"pasb",""),"mcat",""),"magcs",""),"qaqc",""),"ccic",""),"cic",""),"csm",""),"ops",""),"pic",""),"self",""),"qa",""),"qc",""),"by",""),"sr",""))</f>
        <v>0</v>
      </c>
      <c r="BT465" s="61"/>
      <c r="BU465" s="61"/>
      <c r="BV465" s="61" t="n">
        <f aca="false">0</f>
        <v>0</v>
      </c>
      <c r="BW465" s="61"/>
      <c r="BX465" s="61"/>
      <c r="BY465" s="62" t="n">
        <f aca="false">Q465-T24EarlyH/24</f>
        <v>46308.0763888889</v>
      </c>
      <c r="BZ465" s="61" t="n">
        <f aca="false">IFERROR(IF(IF(TRIM(S465)="Link / file path",AND(LEN(TRIM(Z465))&gt;=5,SUMPRODUCT(--ISNUMBER(SEARCH({"http","www.","\\",":\",".pdf",".jpg",".jpeg",".png",".heic",".xls",".doc",".msg",".eml",".ppt",".txt",".zip"},Z465)))&gt;0),AND(ISERROR(FIND(" ",TRIM(Z465))),NOT(OR(LOWER(TRIM(Z465))=LOWER(Flights!$F$18),AND(LEFT(LOWER(TRIM(Z465)),2)="mh",(LEN(BN465)-LEN(SUBSTITUTE(BN465,"a","")))&lt;=2))),NOT(ISNUMBER(MATCH(LEFT(BN465,255),{"0000a","000a","00a","0000aa","000aa","00.00.0000","00/00/0000","00-00-0000","0000-00-00","00.00.00","00/00/00","00-00-00","0.00.0000","0/00/0000","0-00-0000"},0))),OR(AND((LEN(BN465)-LEN(SUBSTITUTE(BN465,"a","")))&gt;=1,(LEN(BN465)-LEN(SUBSTITUTE(BN465,"0","")))&gt;=2,SUMPRODUCT(--ISNUMBER(SEARCH({"a0","a-0","a_0","a/0","a.0","a#0","0a","0-a","0_a","0/a"},BN465)))&gt;0),AND((LEN(BN465)-LEN(SUBSTITUTE(BN465,"a","")))=0,(LEN(BN465)-LEN(SUBSTITUTE(BN465,"0","")))&gt;=5)))),1,0),0)</f>
        <v>0</v>
      </c>
    </row>
    <row r="466" customFormat="false" ht="39.75" hidden="false" customHeight="true" outlineLevel="0" collapsed="false">
      <c r="A466" s="57" t="s">
        <v>1113</v>
      </c>
      <c r="B466" s="57" t="s">
        <v>276</v>
      </c>
      <c r="C466" s="57" t="str">
        <f aca="false">Flights!$F$18</f>
        <v>MH0004</v>
      </c>
      <c r="D466" s="58" t="n">
        <f aca="false">Flights!$D$18</f>
        <v>46310</v>
      </c>
      <c r="E466" s="57" t="str">
        <f aca="false">Flights!$G$18&amp;"-"&amp;Flights!$H$18</f>
        <v>KUL-LHR</v>
      </c>
      <c r="F466" s="57" t="str">
        <f aca="false">Flights!$K$18</f>
        <v>EY</v>
      </c>
      <c r="G466" s="57" t="s">
        <v>420</v>
      </c>
      <c r="H466" s="57" t="s">
        <v>378</v>
      </c>
      <c r="I466" s="57" t="s">
        <v>379</v>
      </c>
      <c r="J466" s="57" t="s">
        <v>421</v>
      </c>
      <c r="K466" s="67"/>
      <c r="L466" s="67" t="s">
        <v>422</v>
      </c>
      <c r="M466" s="67"/>
      <c r="N466" s="67" t="s">
        <v>383</v>
      </c>
      <c r="O466" s="67" t="s">
        <v>423</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60"/>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open",IF(AND(NOT(OR(LEN(AZ466)&lt;15,ISNUMBER(MATCH(AZ466,L_Placeholder,0)))),BK466=0,NOT(OR(LEN(AU466)&lt;2,ISNUMBER(MATCH(AU466,L_Placeholder,0)))),NOT(OR(LEN(AX466)&lt;2,ISNUMBER(MATCH(AX466,L_Placeholder,0)))),TRIM(AE466)&lt;&gt;TRIM(T466)),"N/A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missing",IF(OR(OR(LEN(AU466)&lt;2,ISNUMBER(MATCH(AU466,L_Placeholder,0))),BR466&lt;3),"INVALID – PIC missing or not a named person (a role such as QA / CSM is not a name)",IF(OR(LEN(AV466)&lt;2,ISNUMBER(MATCH(AV466,L_Placeholder,0))),"INVALID – result / assessment missing",IF(OR(OR(LEN(AW466)&lt;3,ISNUMBER(MATCH(AW466,L_Placeholder,0))),SUMPRODUCT(--ISNUMBER(SEARCH(" "&amp;L_EvidencePhrase&amp;" ",BD466)))&gt;0,BI466=1),"INVALID – evidence missing, placeholder or not yet on file",IF(ISNA(MATCH(TRIM(S466),L_EvidenceType,0)),"INVALID – choose the evidence type from the list (column S)",IF(BL466=0,"INVALID – evidence ID must be the record's ID only (e.g. SF-2210, IMG_2231, 1045521), or a link / path for links",IF(OR(OR(LEN(AX466)&lt;2,ISNUMBER(MATCH(AX466,L_Placeholder,0))),BS466&lt;3),"INVALID – verifier missing or not a named person (a role such as QA / CSM is not a name)",IF(OR(AX466=AU466,AND(LEN(AU466)&gt;=4,ISNUMBER(SEARCH(AU466,AX466))),AND(LEN(AX466)&gt;=4,ISNUMBER(SEARCH(AX466,AU466)))),"INVALID – verifier must be a different, named person (not the PIC or a role)",IF(BH466=1,"INVALID – result not yet available (awaiting / TBC)",IF(BV466=1,"INVALID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future",IF(AND(ISNUMBER(BY466),AG466&lt;BY466),IF(H466="Physical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")))/(LEN(L_PendNeg)+1))+SUMPRODUCT((LEN(BC466)-LEN(SUBSTITUTE(BC466," "&amp;L_PendPrep&amp;" "," ")))/(LEN(L_PendPrep)+1)),1,0),1)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")))/(LEN(L_PendNeg)+1))+SUMPRODUCT((LEN(BE466)-LEN(SUBSTITUTE(BE466," "&amp;L_PendPrep&amp;" "," ")))/(LEN(L_PendPrep)+1)),1,0),1)</f>
        <v>0</v>
      </c>
      <c r="BK466" s="61" t="n">
        <f aca="false">IFERROR(IF(SUMPRODUCT((LEN(BF466)-LEN(SUBSTITUTE(BF466," "&amp;L_PendStrict&amp;" "," ")))/(LEN(L_PendStrict)+1))&gt;SUMPRODUCT((LEN(BF466)-LEN(SUBSTITUTE(BF466," "&amp;L_PendNeg&amp;" "," ")))/(LEN(L_PendNeg)+1)),1,0),1)</f>
        <v>0</v>
      </c>
      <c r="BL466" s="61" t="n">
        <f aca="false">IF(ISNA(MATCH(TRIM(S466),L_EvidenceType,0)),0,BZ466)</f>
        <v>0</v>
      </c>
      <c r="BM466" s="61" t="str">
        <f aca="false">SUBSTITUTE(SUBSTITUTE(SUBSTITUTE(SUBSTITUTE(SUBSTITUTE(SUBSTITUTE(SUBSTITUTE(SUBSTITUTE(SUBSTITUTE(LOWER(Z466&amp;""),"1","0"),"2","0"),"3","0"),"4","0"),"5","0"),"6","0"),"7","0"),"8","0"),"9","0")</f>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466,"jan",""),"feb",""),"mar",""),"apr",""),"may",""),"jun",""),"jul",""),"aug",""),"sep",""),"oct",""),"nov",""),"dec",""),"hrs",""),"hr",""),"lt",""),"utc",""),"am",""),"pm",""),"rev",""),"ver",""),"b","a"),"c","a"),"d","a"),"e","a"),"f","a"),"g","a"),"h","a"),"i","a"),"j","a"),"k","a"),"l","a"),"m","a"),"n","a"),"o","a"),"p","a"),"q","a"),"r","a"),"s","a"),"t","a"),"u","a"),"v","a"),"w","a"),"x","a"),"y","a"),"z","a")</f>
        <v/>
      </c>
      <c r="BO466" s="61" t="str">
        <f aca="false">SUBSTITUTE(SUBSTITUTE(SUBSTITUTE(SUBSTITUTE(SUBSTITUTE(SUBSTITUTE(SUBSTITUTE(SUBSTITUTE(SUBSTITUTE(LOWER(W466&amp;""),"1","0"),"2","0"),"3","0"),"4","0"),"5","0"),"6","0"),"7","0"),"8","0"),"9","0")</f>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c>
      <c r="BQ466" s="61" t="n">
        <f aca="false">IFERROR(IF(AND(ISERROR(SEARCH(" mh"," "&amp;LOWER(W466))),ISNA(MATCH(LEFT(TRIM(BP466),255),{"0000a","000a","00a","0000aa","000aa","00.00.0000","00/00/0000","00-00-0000","0000-00-00","00.00.00","00/00/00","00-00-00","0.00.0000","0/00/0000","0-00-0000"},0)),OR(SUMPRODUCT(--ISNUMBER(SEARCH({"a0","a-0","a_0","a/0","a.0","a#0","0a","0-a","0_a","0/a"},BP466)))&gt;0,ISNUMBER(SEARCH("000000",BP466)))),1,0),0)</f>
        <v>0</v>
      </c>
      <c r="BR4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466,"supervisor",""),"inspector",""),"controller",""),"executive",""),"catering",""),"manager",""),"officer",""),"caterer",""),"station",""),"captain",""),"verified",""),"verifier",""),"checked",""),"senior",""),"leader",""),"cabin",""),"staff",""),"crew",""),"team",""),"duty",""),"lead",""),"head",""),"chef",""),"pasb",""),"mcat",""),"magcs",""),"qaqc",""),"ccic",""),"cic",""),"csm",""),"ops",""),"pic",""),"self",""),"qa",""),"qc",""),"by",""),"sr",""))</f>
        <v>0</v>
      </c>
      <c r="BS4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466,"supervisor",""),"inspector",""),"controller",""),"executive",""),"catering",""),"manager",""),"officer",""),"caterer",""),"station",""),"captain",""),"verified",""),"verifier",""),"checked",""),"senior",""),"leader",""),"cabin",""),"staff",""),"crew",""),"team",""),"duty",""),"lead",""),"head",""),"chef",""),"pasb",""),"mcat",""),"magcs",""),"qaqc",""),"ccic",""),"cic",""),"csm",""),"ops",""),"pic",""),"self",""),"qa",""),"qc",""),"by",""),"sr",""))</f>
        <v>0</v>
      </c>
      <c r="BT466" s="61"/>
      <c r="BU466" s="61"/>
      <c r="BV466" s="61" t="n">
        <f aca="false">0</f>
        <v>0</v>
      </c>
      <c r="BW466" s="61"/>
      <c r="BX466" s="61"/>
      <c r="BY466" s="62" t="n">
        <f aca="false">Q466-T12EarlyH/24</f>
        <v>46309.0763888889</v>
      </c>
      <c r="BZ466" s="61" t="n">
        <f aca="false">IFERROR(IF(IF(TRIM(S466)="Link / file path",AND(LEN(TRIM(Z466))&gt;=5,SUMPRODUCT(--ISNUMBER(SEARCH({"http","www.","\\",":\",".pdf",".jpg",".jpeg",".png",".heic",".xls",".doc",".msg",".eml",".ppt",".txt",".zip"},Z466)))&gt;0),AND(ISERROR(FIND(" ",TRIM(Z466))),NOT(OR(LOWER(TRIM(Z466))=LOWER(Flights!$F$18),AND(LEFT(LOWER(TRIM(Z466)),2)="mh",(LEN(BN466)-LEN(SUBSTITUTE(BN466,"a","")))&lt;=2))),NOT(ISNUMBER(MATCH(LEFT(BN466,255),{"0000a","000a","00a","0000aa","000aa","00.00.0000","00/00/0000","00-00-0000","0000-00-00","00.00.00","00/00/00","00-00-00","0.00.0000","0/00/0000","0-00-0000"},0))),OR(AND((LEN(BN466)-LEN(SUBSTITUTE(BN466,"a","")))&gt;=1,(LEN(BN466)-LEN(SUBSTITUTE(BN466,"0","")))&gt;=2,SUMPRODUCT(--ISNUMBER(SEARCH({"a0","a-0","a_0","a/0","a.0","a#0","0a","0-a","0_a","0/a"},BN466)))&gt;0),AND((LEN(BN466)-LEN(SUBSTITUTE(BN466,"a","")))=0,(LEN(BN466)-LEN(SUBSTITUTE(BN466,"0","")))&gt;=5)))),1,0),0)</f>
        <v>0</v>
      </c>
    </row>
    <row r="467" customFormat="false" ht="39.75" hidden="false" customHeight="true" outlineLevel="0" collapsed="false">
      <c r="A467" s="57" t="s">
        <v>1114</v>
      </c>
      <c r="B467" s="57" t="s">
        <v>276</v>
      </c>
      <c r="C467" s="57" t="str">
        <f aca="false">Flights!$F$18</f>
        <v>MH0004</v>
      </c>
      <c r="D467" s="58" t="n">
        <f aca="false">Flights!$D$18</f>
        <v>46310</v>
      </c>
      <c r="E467" s="57" t="str">
        <f aca="false">Flights!$G$18&amp;"-"&amp;Flights!$H$18</f>
        <v>KUL-LHR</v>
      </c>
      <c r="F467" s="57" t="str">
        <f aca="false">Flights!$K$18</f>
        <v>EY</v>
      </c>
      <c r="G467" s="57" t="s">
        <v>420</v>
      </c>
      <c r="H467" s="57" t="s">
        <v>378</v>
      </c>
      <c r="I467" s="57" t="s">
        <v>379</v>
      </c>
      <c r="J467" s="57" t="s">
        <v>425</v>
      </c>
      <c r="K467" s="67" t="s">
        <v>426</v>
      </c>
      <c r="L467" s="67" t="s">
        <v>422</v>
      </c>
      <c r="M467" s="67"/>
      <c r="N467" s="67" t="s">
        <v>383</v>
      </c>
      <c r="O467" s="67" t="s">
        <v>423</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60"/>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open",IF(AND(NOT(OR(LEN(AZ467)&lt;15,ISNUMBER(MATCH(AZ467,L_Placeholder,0)))),BK467=0,NOT(OR(LEN(AU467)&lt;2,ISNUMBER(MATCH(AU467,L_Placeholder,0)))),NOT(OR(LEN(AX467)&lt;2,ISNUMBER(MATCH(AX467,L_Placeholder,0)))),TRIM(AE467)&lt;&gt;TRIM(T467)),"N/A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missing",IF(OR(OR(LEN(AU467)&lt;2,ISNUMBER(MATCH(AU467,L_Placeholder,0))),BR467&lt;3),"INVALID – PIC missing or not a named person (a role such as QA / CSM is not a name)",IF(OR(LEN(AV467)&lt;2,ISNUMBER(MATCH(AV467,L_Placeholder,0))),"INVALID – result / assessment missing",IF(OR(OR(LEN(AW467)&lt;3,ISNUMBER(MATCH(AW467,L_Placeholder,0))),SUMPRODUCT(--ISNUMBER(SEARCH(" "&amp;L_EvidencePhrase&amp;" ",BD467)))&gt;0,BI467=1),"INVALID – evidence missing, placeholder or not yet on file",IF(ISNA(MATCH(TRIM(S467),L_EvidenceType,0)),"INVALID – choose the evidence type from the list (column S)",IF(BL467=0,"INVALID – evidence ID must be the record's ID only (e.g. SF-2210, IMG_2231, 1045521), or a link / path for links",IF(OR(OR(LEN(AX467)&lt;2,ISNUMBER(MATCH(AX467,L_Placeholder,0))),BS467&lt;3),"INVALID – verifier missing or not a named person (a role such as QA / CSM is not a name)",IF(OR(AX467=AU467,AND(LEN(AU467)&gt;=4,ISNUMBER(SEARCH(AU467,AX467))),AND(LEN(AX467)&gt;=4,ISNUMBER(SEARCH(AX467,AU467)))),"INVALID – verifier must be a different, named person (not the PIC or a role)",IF(BH467=1,"INVALID – result not yet available (awaiting / TBC)",IF(BV467=1,"INVALID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future",IF(AND(ISNUMBER(BY467),AG467&lt;BY467),IF(H467="Physical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")))/(LEN(L_PendNeg)+1))+SUMPRODUCT((LEN(BC467)-LEN(SUBSTITUTE(BC467," "&amp;L_PendPrep&amp;" "," ")))/(LEN(L_PendPrep)+1)),1,0),1)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")))/(LEN(L_PendNeg)+1))+SUMPRODUCT((LEN(BE467)-LEN(SUBSTITUTE(BE467," "&amp;L_PendPrep&amp;" "," ")))/(LEN(L_PendPrep)+1)),1,0),1)</f>
        <v>0</v>
      </c>
      <c r="BK467" s="61" t="n">
        <f aca="false">IFERROR(IF(SUMPRODUCT((LEN(BF467)-LEN(SUBSTITUTE(BF467," "&amp;L_PendStrict&amp;" "," ")))/(LEN(L_PendStrict)+1))&gt;SUMPRODUCT((LEN(BF467)-LEN(SUBSTITUTE(BF467," "&amp;L_PendNeg&amp;" "," ")))/(LEN(L_PendNeg)+1)),1,0),1)</f>
        <v>0</v>
      </c>
      <c r="BL467" s="61" t="n">
        <f aca="false">IF(ISNA(MATCH(TRIM(S467),L_EvidenceType,0)),0,BZ467)</f>
        <v>0</v>
      </c>
      <c r="BM467" s="61" t="str">
        <f aca="false">SUBSTITUTE(SUBSTITUTE(SUBSTITUTE(SUBSTITUTE(SUBSTITUTE(SUBSTITUTE(SUBSTITUTE(SUBSTITUTE(SUBSTITUTE(LOWER(Z467&amp;""),"1","0"),"2","0"),"3","0"),"4","0"),"5","0"),"6","0"),"7","0"),"8","0"),"9","0")</f>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467,"jan",""),"feb",""),"mar",""),"apr",""),"may",""),"jun",""),"jul",""),"aug",""),"sep",""),"oct",""),"nov",""),"dec",""),"hrs",""),"hr",""),"lt",""),"utc",""),"am",""),"pm",""),"rev",""),"ver",""),"b","a"),"c","a"),"d","a"),"e","a"),"f","a"),"g","a"),"h","a"),"i","a"),"j","a"),"k","a"),"l","a"),"m","a"),"n","a"),"o","a"),"p","a"),"q","a"),"r","a"),"s","a"),"t","a"),"u","a"),"v","a"),"w","a"),"x","a"),"y","a"),"z","a")</f>
        <v/>
      </c>
      <c r="BO467" s="61" t="str">
        <f aca="false">SUBSTITUTE(SUBSTITUTE(SUBSTITUTE(SUBSTITUTE(SUBSTITUTE(SUBSTITUTE(SUBSTITUTE(SUBSTITUTE(SUBSTITUTE(LOWER(W467&amp;""),"1","0"),"2","0"),"3","0"),"4","0"),"5","0"),"6","0"),"7","0"),"8","0"),"9","0")</f>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c>
      <c r="BQ467" s="61" t="n">
        <f aca="false">IFERROR(IF(AND(ISERROR(SEARCH(" mh"," "&amp;LOWER(W467))),ISNA(MATCH(LEFT(TRIM(BP467),255),{"0000a","000a","00a","0000aa","000aa","00.00.0000","00/00/0000","00-00-0000","0000-00-00","00.00.00","00/00/00","00-00-00","0.00.0000","0/00/0000","0-00-0000"},0)),OR(SUMPRODUCT(--ISNUMBER(SEARCH({"a0","a-0","a_0","a/0","a.0","a#0","0a","0-a","0_a","0/a"},BP467)))&gt;0,ISNUMBER(SEARCH("000000",BP467)))),1,0),0)</f>
        <v>0</v>
      </c>
      <c r="BR4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467,"supervisor",""),"inspector",""),"controller",""),"executive",""),"catering",""),"manager",""),"officer",""),"caterer",""),"station",""),"captain",""),"verified",""),"verifier",""),"checked",""),"senior",""),"leader",""),"cabin",""),"staff",""),"crew",""),"team",""),"duty",""),"lead",""),"head",""),"chef",""),"pasb",""),"mcat",""),"magcs",""),"qaqc",""),"ccic",""),"cic",""),"csm",""),"ops",""),"pic",""),"self",""),"qa",""),"qc",""),"by",""),"sr",""))</f>
        <v>0</v>
      </c>
      <c r="BS4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467,"supervisor",""),"inspector",""),"controller",""),"executive",""),"catering",""),"manager",""),"officer",""),"caterer",""),"station",""),"captain",""),"verified",""),"verifier",""),"checked",""),"senior",""),"leader",""),"cabin",""),"staff",""),"crew",""),"team",""),"duty",""),"lead",""),"head",""),"chef",""),"pasb",""),"mcat",""),"magcs",""),"qaqc",""),"ccic",""),"cic",""),"csm",""),"ops",""),"pic",""),"self",""),"qa",""),"qc",""),"by",""),"sr",""))</f>
        <v>0</v>
      </c>
      <c r="BT467" s="61"/>
      <c r="BU467" s="61"/>
      <c r="BV467" s="61" t="n">
        <f aca="false">0</f>
        <v>0</v>
      </c>
      <c r="BW467" s="61"/>
      <c r="BX467" s="61"/>
      <c r="BY467" s="62" t="n">
        <f aca="false">Q467-T12EarlyH/24</f>
        <v>46309.0763888889</v>
      </c>
      <c r="BZ467" s="61" t="n">
        <f aca="false">IFERROR(IF(IF(TRIM(S467)="Link / file path",AND(LEN(TRIM(Z467))&gt;=5,SUMPRODUCT(--ISNUMBER(SEARCH({"http","www.","\\",":\",".pdf",".jpg",".jpeg",".png",".heic",".xls",".doc",".msg",".eml",".ppt",".txt",".zip"},Z467)))&gt;0),AND(ISERROR(FIND(" ",TRIM(Z467))),NOT(OR(LOWER(TRIM(Z467))=LOWER(Flights!$F$18),AND(LEFT(LOWER(TRIM(Z467)),2)="mh",(LEN(BN467)-LEN(SUBSTITUTE(BN467,"a","")))&lt;=2))),NOT(ISNUMBER(MATCH(LEFT(BN467,255),{"0000a","000a","00a","0000aa","000aa","00.00.0000","00/00/0000","00-00-0000","0000-00-00","00.00.00","00/00/00","00-00-00","0.00.0000","0/00/0000","0-00-0000"},0))),OR(AND((LEN(BN467)-LEN(SUBSTITUTE(BN467,"a","")))&gt;=1,(LEN(BN467)-LEN(SUBSTITUTE(BN467,"0","")))&gt;=2,SUMPRODUCT(--ISNUMBER(SEARCH({"a0","a-0","a_0","a/0","a.0","a#0","0a","0-a","0_a","0/a"},BN467)))&gt;0),AND((LEN(BN467)-LEN(SUBSTITUTE(BN467,"a","")))=0,(LEN(BN467)-LEN(SUBSTITUTE(BN467,"0","")))&gt;=5)))),1,0),0)</f>
        <v>0</v>
      </c>
    </row>
    <row r="468" customFormat="false" ht="39.75" hidden="false" customHeight="true" outlineLevel="0" collapsed="false">
      <c r="A468" s="57" t="s">
        <v>1115</v>
      </c>
      <c r="B468" s="57" t="s">
        <v>276</v>
      </c>
      <c r="C468" s="57" t="str">
        <f aca="false">Flights!$F$18</f>
        <v>MH0004</v>
      </c>
      <c r="D468" s="58" t="n">
        <f aca="false">Flights!$D$18</f>
        <v>46310</v>
      </c>
      <c r="E468" s="57" t="str">
        <f aca="false">Flights!$G$18&amp;"-"&amp;Flights!$H$18</f>
        <v>KUL-LHR</v>
      </c>
      <c r="F468" s="57" t="str">
        <f aca="false">Flights!$K$18</f>
        <v>EY</v>
      </c>
      <c r="G468" s="57" t="s">
        <v>420</v>
      </c>
      <c r="H468" s="57" t="s">
        <v>378</v>
      </c>
      <c r="I468" s="57" t="s">
        <v>428</v>
      </c>
      <c r="J468" s="57" t="s">
        <v>429</v>
      </c>
      <c r="K468" s="67"/>
      <c r="L468" s="67" t="s">
        <v>422</v>
      </c>
      <c r="M468" s="67"/>
      <c r="N468" s="67" t="s">
        <v>383</v>
      </c>
      <c r="O468" s="67" t="s">
        <v>423</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60"/>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open",IF(AND(NOT(OR(LEN(AZ468)&lt;15,ISNUMBER(MATCH(AZ468,L_Placeholder,0)))),BK468=0,NOT(OR(LEN(AU468)&lt;2,ISNUMBER(MATCH(AU468,L_Placeholder,0)))),NOT(OR(LEN(AX468)&lt;2,ISNUMBER(MATCH(AX468,L_Placeholder,0)))),TRIM(AE468)&lt;&gt;TRIM(T468)),"N/A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missing",IF(OR(OR(LEN(AU468)&lt;2,ISNUMBER(MATCH(AU468,L_Placeholder,0))),BR468&lt;3),"INVALID – PIC missing or not a named person (a role such as QA / CSM is not a name)",IF(OR(LEN(AV468)&lt;2,ISNUMBER(MATCH(AV468,L_Placeholder,0))),"INVALID – result / assessment missing",IF(OR(OR(LEN(AW468)&lt;3,ISNUMBER(MATCH(AW468,L_Placeholder,0))),SUMPRODUCT(--ISNUMBER(SEARCH(" "&amp;L_EvidencePhrase&amp;" ",BD468)))&gt;0,BI468=1),"INVALID – evidence missing, placeholder or not yet on file",IF(ISNA(MATCH(TRIM(S468),L_EvidenceType,0)),"INVALID – choose the evidence type from the list (column S)",IF(BL468=0,"INVALID – evidence ID must be the record's ID only (e.g. SF-2210, IMG_2231, 1045521), or a link / path for links",IF(OR(OR(LEN(AX468)&lt;2,ISNUMBER(MATCH(AX468,L_Placeholder,0))),BS468&lt;3),"INVALID – verifier missing or not a named person (a role such as QA / CSM is not a name)",IF(OR(AX468=AU468,AND(LEN(AU468)&gt;=4,ISNUMBER(SEARCH(AU468,AX468))),AND(LEN(AX468)&gt;=4,ISNUMBER(SEARCH(AX468,AU468)))),"INVALID – verifier must be a different, named person (not the PIC or a role)",IF(BH468=1,"INVALID – result not yet available (awaiting / TBC)",IF(BV468=1,"INVALID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future",IF(AND(ISNUMBER(BY468),AG468&lt;BY468),IF(H468="Physical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")))/(LEN(L_PendNeg)+1))+SUMPRODUCT((LEN(BC468)-LEN(SUBSTITUTE(BC468," "&amp;L_PendPrep&amp;" "," ")))/(LEN(L_PendPrep)+1)),1,0),1)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")))/(LEN(L_PendNeg)+1))+SUMPRODUCT((LEN(BE468)-LEN(SUBSTITUTE(BE468," "&amp;L_PendPrep&amp;" "," ")))/(LEN(L_PendPrep)+1)),1,0),1)</f>
        <v>0</v>
      </c>
      <c r="BK468" s="61" t="n">
        <f aca="false">IFERROR(IF(SUMPRODUCT((LEN(BF468)-LEN(SUBSTITUTE(BF468," "&amp;L_PendStrict&amp;" "," ")))/(LEN(L_PendStrict)+1))&gt;SUMPRODUCT((LEN(BF468)-LEN(SUBSTITUTE(BF468," "&amp;L_PendNeg&amp;" "," ")))/(LEN(L_PendNeg)+1)),1,0),1)</f>
        <v>0</v>
      </c>
      <c r="BL468" s="61" t="n">
        <f aca="false">IF(ISNA(MATCH(TRIM(S468),L_EvidenceType,0)),0,BZ468)</f>
        <v>0</v>
      </c>
      <c r="BM468" s="61" t="str">
        <f aca="false">SUBSTITUTE(SUBSTITUTE(SUBSTITUTE(SUBSTITUTE(SUBSTITUTE(SUBSTITUTE(SUBSTITUTE(SUBSTITUTE(SUBSTITUTE(LOWER(Z468&amp;""),"1","0"),"2","0"),"3","0"),"4","0"),"5","0"),"6","0"),"7","0"),"8","0"),"9","0")</f>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468,"jan",""),"feb",""),"mar",""),"apr",""),"may",""),"jun",""),"jul",""),"aug",""),"sep",""),"oct",""),"nov",""),"dec",""),"hrs",""),"hr",""),"lt",""),"utc",""),"am",""),"pm",""),"rev",""),"ver",""),"b","a"),"c","a"),"d","a"),"e","a"),"f","a"),"g","a"),"h","a"),"i","a"),"j","a"),"k","a"),"l","a"),"m","a"),"n","a"),"o","a"),"p","a"),"q","a"),"r","a"),"s","a"),"t","a"),"u","a"),"v","a"),"w","a"),"x","a"),"y","a"),"z","a")</f>
        <v/>
      </c>
      <c r="BO468" s="61" t="str">
        <f aca="false">SUBSTITUTE(SUBSTITUTE(SUBSTITUTE(SUBSTITUTE(SUBSTITUTE(SUBSTITUTE(SUBSTITUTE(SUBSTITUTE(SUBSTITUTE(LOWER(W468&amp;""),"1","0"),"2","0"),"3","0"),"4","0"),"5","0"),"6","0"),"7","0"),"8","0"),"9","0")</f>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c>
      <c r="BQ468" s="61" t="n">
        <f aca="false">IFERROR(IF(AND(ISERROR(SEARCH(" mh"," "&amp;LOWER(W468))),ISNA(MATCH(LEFT(TRIM(BP468),255),{"0000a","000a","00a","0000aa","000aa","00.00.0000","00/00/0000","00-00-0000","0000-00-00","00.00.00","00/00/00","00-00-00","0.00.0000","0/00/0000","0-00-0000"},0)),OR(SUMPRODUCT(--ISNUMBER(SEARCH({"a0","a-0","a_0","a/0","a.0","a#0","0a","0-a","0_a","0/a"},BP468)))&gt;0,ISNUMBER(SEARCH("000000",BP468)))),1,0),0)</f>
        <v>0</v>
      </c>
      <c r="BR4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468,"supervisor",""),"inspector",""),"controller",""),"executive",""),"catering",""),"manager",""),"officer",""),"caterer",""),"station",""),"captain",""),"verified",""),"verifier",""),"checked",""),"senior",""),"leader",""),"cabin",""),"staff",""),"crew",""),"team",""),"duty",""),"lead",""),"head",""),"chef",""),"pasb",""),"mcat",""),"magcs",""),"qaqc",""),"ccic",""),"cic",""),"csm",""),"ops",""),"pic",""),"self",""),"qa",""),"qc",""),"by",""),"sr",""))</f>
        <v>0</v>
      </c>
      <c r="BS4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468,"supervisor",""),"inspector",""),"controller",""),"executive",""),"catering",""),"manager",""),"officer",""),"caterer",""),"station",""),"captain",""),"verified",""),"verifier",""),"checked",""),"senior",""),"leader",""),"cabin",""),"staff",""),"crew",""),"team",""),"duty",""),"lead",""),"head",""),"chef",""),"pasb",""),"mcat",""),"magcs",""),"qaqc",""),"ccic",""),"cic",""),"csm",""),"ops",""),"pic",""),"self",""),"qa",""),"qc",""),"by",""),"sr",""))</f>
        <v>0</v>
      </c>
      <c r="BT468" s="61"/>
      <c r="BU468" s="61"/>
      <c r="BV468" s="61" t="n">
        <f aca="false">0</f>
        <v>0</v>
      </c>
      <c r="BW468" s="61"/>
      <c r="BX468" s="61"/>
      <c r="BY468" s="62" t="n">
        <f aca="false">Q468-T12EarlyH/24</f>
        <v>46309.0763888889</v>
      </c>
      <c r="BZ468" s="61" t="n">
        <f aca="false">IFERROR(IF(IF(TRIM(S468)="Link / file path",AND(LEN(TRIM(Z468))&gt;=5,SUMPRODUCT(--ISNUMBER(SEARCH({"http","www.","\\",":\",".pdf",".jpg",".jpeg",".png",".heic",".xls",".doc",".msg",".eml",".ppt",".txt",".zip"},Z468)))&gt;0),AND(ISERROR(FIND(" ",TRIM(Z468))),NOT(OR(LOWER(TRIM(Z468))=LOWER(Flights!$F$18),AND(LEFT(LOWER(TRIM(Z468)),2)="mh",(LEN(BN468)-LEN(SUBSTITUTE(BN468,"a","")))&lt;=2))),NOT(ISNUMBER(MATCH(LEFT(BN468,255),{"0000a","000a","00a","0000aa","000aa","00.00.0000","00/00/0000","00-00-0000","0000-00-00","00.00.00","00/00/00","00-00-00","0.00.0000","0/00/0000","0-00-0000"},0))),OR(AND((LEN(BN468)-LEN(SUBSTITUTE(BN468,"a","")))&gt;=1,(LEN(BN468)-LEN(SUBSTITUTE(BN468,"0","")))&gt;=2,SUMPRODUCT(--ISNUMBER(SEARCH({"a0","a-0","a_0","a/0","a.0","a#0","0a","0-a","0_a","0/a"},BN468)))&gt;0),AND((LEN(BN468)-LEN(SUBSTITUTE(BN468,"a","")))=0,(LEN(BN468)-LEN(SUBSTITUTE(BN468,"0","")))&gt;=5)))),1,0),0)</f>
        <v>0</v>
      </c>
    </row>
    <row r="469" customFormat="false" ht="39.75" hidden="false" customHeight="true" outlineLevel="0" collapsed="false">
      <c r="A469" s="57" t="s">
        <v>1116</v>
      </c>
      <c r="B469" s="57" t="s">
        <v>276</v>
      </c>
      <c r="C469" s="57" t="str">
        <f aca="false">Flights!$F$18</f>
        <v>MH0004</v>
      </c>
      <c r="D469" s="58" t="n">
        <f aca="false">Flights!$D$18</f>
        <v>46310</v>
      </c>
      <c r="E469" s="57" t="str">
        <f aca="false">Flights!$G$18&amp;"-"&amp;Flights!$H$18</f>
        <v>KUL-LHR</v>
      </c>
      <c r="F469" s="57" t="str">
        <f aca="false">Flights!$K$18</f>
        <v>EY</v>
      </c>
      <c r="G469" s="57" t="s">
        <v>420</v>
      </c>
      <c r="H469" s="57" t="s">
        <v>378</v>
      </c>
      <c r="I469" s="57" t="s">
        <v>428</v>
      </c>
      <c r="J469" s="57" t="s">
        <v>431</v>
      </c>
      <c r="K469" s="67"/>
      <c r="L469" s="67" t="s">
        <v>422</v>
      </c>
      <c r="M469" s="67"/>
      <c r="N469" s="67" t="s">
        <v>383</v>
      </c>
      <c r="O469" s="67" t="s">
        <v>423</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60"/>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open",IF(AND(NOT(OR(LEN(AZ469)&lt;15,ISNUMBER(MATCH(AZ469,L_Placeholder,0)))),BK469=0,NOT(OR(LEN(AU469)&lt;2,ISNUMBER(MATCH(AU469,L_Placeholder,0)))),NOT(OR(LEN(AX469)&lt;2,ISNUMBER(MATCH(AX469,L_Placeholder,0)))),TRIM(AE469)&lt;&gt;TRIM(T469)),"N/A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missing",IF(OR(OR(LEN(AU469)&lt;2,ISNUMBER(MATCH(AU469,L_Placeholder,0))),BR469&lt;3),"INVALID – PIC missing or not a named person (a role such as QA / CSM is not a name)",IF(OR(LEN(AV469)&lt;2,ISNUMBER(MATCH(AV469,L_Placeholder,0))),"INVALID – result / assessment missing",IF(OR(OR(LEN(AW469)&lt;3,ISNUMBER(MATCH(AW469,L_Placeholder,0))),SUMPRODUCT(--ISNUMBER(SEARCH(" "&amp;L_EvidencePhrase&amp;" ",BD469)))&gt;0,BI469=1),"INVALID – evidence missing, placeholder or not yet on file",IF(ISNA(MATCH(TRIM(S469),L_EvidenceType,0)),"INVALID – choose the evidence type from the list (column S)",IF(BL469=0,"INVALID – evidence ID must be the record's ID only (e.g. SF-2210, IMG_2231, 1045521), or a link / path for links",IF(OR(OR(LEN(AX469)&lt;2,ISNUMBER(MATCH(AX469,L_Placeholder,0))),BS469&lt;3),"INVALID – verifier missing or not a named person (a role such as QA / CSM is not a name)",IF(OR(AX469=AU469,AND(LEN(AU469)&gt;=4,ISNUMBER(SEARCH(AU469,AX469))),AND(LEN(AX469)&gt;=4,ISNUMBER(SEARCH(AX469,AU469)))),"INVALID – verifier must be a different, named person (not the PIC or a role)",IF(BH469=1,"INVALID – result not yet available (awaiting / TBC)",IF(BV469=1,"INVALID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future",IF(AND(ISNUMBER(BY469),AG469&lt;BY469),IF(H469="Physical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")))/(LEN(L_PendNeg)+1))+SUMPRODUCT((LEN(BC469)-LEN(SUBSTITUTE(BC469," "&amp;L_PendPrep&amp;" "," ")))/(LEN(L_PendPrep)+1)),1,0),1)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")))/(LEN(L_PendNeg)+1))+SUMPRODUCT((LEN(BE469)-LEN(SUBSTITUTE(BE469," "&amp;L_PendPrep&amp;" "," ")))/(LEN(L_PendPrep)+1)),1,0),1)</f>
        <v>0</v>
      </c>
      <c r="BK469" s="61" t="n">
        <f aca="false">IFERROR(IF(SUMPRODUCT((LEN(BF469)-LEN(SUBSTITUTE(BF469," "&amp;L_PendStrict&amp;" "," ")))/(LEN(L_PendStrict)+1))&gt;SUMPRODUCT((LEN(BF469)-LEN(SUBSTITUTE(BF469," "&amp;L_PendNeg&amp;" "," ")))/(LEN(L_PendNeg)+1)),1,0),1)</f>
        <v>0</v>
      </c>
      <c r="BL469" s="61" t="n">
        <f aca="false">IF(ISNA(MATCH(TRIM(S469),L_EvidenceType,0)),0,BZ469)</f>
        <v>0</v>
      </c>
      <c r="BM469" s="61" t="str">
        <f aca="false">SUBSTITUTE(SUBSTITUTE(SUBSTITUTE(SUBSTITUTE(SUBSTITUTE(SUBSTITUTE(SUBSTITUTE(SUBSTITUTE(SUBSTITUTE(LOWER(Z469&amp;""),"1","0"),"2","0"),"3","0"),"4","0"),"5","0"),"6","0"),"7","0"),"8","0"),"9","0")</f>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469,"jan",""),"feb",""),"mar",""),"apr",""),"may",""),"jun",""),"jul",""),"aug",""),"sep",""),"oct",""),"nov",""),"dec",""),"hrs",""),"hr",""),"lt",""),"utc",""),"am",""),"pm",""),"rev",""),"ver",""),"b","a"),"c","a"),"d","a"),"e","a"),"f","a"),"g","a"),"h","a"),"i","a"),"j","a"),"k","a"),"l","a"),"m","a"),"n","a"),"o","a"),"p","a"),"q","a"),"r","a"),"s","a"),"t","a"),"u","a"),"v","a"),"w","a"),"x","a"),"y","a"),"z","a")</f>
        <v/>
      </c>
      <c r="BO469" s="61" t="str">
        <f aca="false">SUBSTITUTE(SUBSTITUTE(SUBSTITUTE(SUBSTITUTE(SUBSTITUTE(SUBSTITUTE(SUBSTITUTE(SUBSTITUTE(SUBSTITUTE(LOWER(W469&amp;""),"1","0"),"2","0"),"3","0"),"4","0"),"5","0"),"6","0"),"7","0"),"8","0"),"9","0")</f>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c>
      <c r="BQ469" s="61" t="n">
        <f aca="false">IFERROR(IF(AND(ISERROR(SEARCH(" mh"," "&amp;LOWER(W469))),ISNA(MATCH(LEFT(TRIM(BP469),255),{"0000a","000a","00a","0000aa","000aa","00.00.0000","00/00/0000","00-00-0000","0000-00-00","00.00.00","00/00/00","00-00-00","0.00.0000","0/00/0000","0-00-0000"},0)),OR(SUMPRODUCT(--ISNUMBER(SEARCH({"a0","a-0","a_0","a/0","a.0","a#0","0a","0-a","0_a","0/a"},BP469)))&gt;0,ISNUMBER(SEARCH("000000",BP469)))),1,0),0)</f>
        <v>0</v>
      </c>
      <c r="BR4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469,"supervisor",""),"inspector",""),"controller",""),"executive",""),"catering",""),"manager",""),"officer",""),"caterer",""),"station",""),"captain",""),"verified",""),"verifier",""),"checked",""),"senior",""),"leader",""),"cabin",""),"staff",""),"crew",""),"team",""),"duty",""),"lead",""),"head",""),"chef",""),"pasb",""),"mcat",""),"magcs",""),"qaqc",""),"ccic",""),"cic",""),"csm",""),"ops",""),"pic",""),"self",""),"qa",""),"qc",""),"by",""),"sr",""))</f>
        <v>0</v>
      </c>
      <c r="BS4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469,"supervisor",""),"inspector",""),"controller",""),"executive",""),"catering",""),"manager",""),"officer",""),"caterer",""),"station",""),"captain",""),"verified",""),"verifier",""),"checked",""),"senior",""),"leader",""),"cabin",""),"staff",""),"crew",""),"team",""),"duty",""),"lead",""),"head",""),"chef",""),"pasb",""),"mcat",""),"magcs",""),"qaqc",""),"ccic",""),"cic",""),"csm",""),"ops",""),"pic",""),"self",""),"qa",""),"qc",""),"by",""),"sr",""))</f>
        <v>0</v>
      </c>
      <c r="BT469" s="61"/>
      <c r="BU469" s="61"/>
      <c r="BV469" s="61" t="n">
        <f aca="false">0</f>
        <v>0</v>
      </c>
      <c r="BW469" s="61"/>
      <c r="BX469" s="61"/>
      <c r="BY469" s="62" t="n">
        <f aca="false">Q469-T12EarlyH/24</f>
        <v>46309.0763888889</v>
      </c>
      <c r="BZ469" s="61" t="n">
        <f aca="false">IFERROR(IF(IF(TRIM(S469)="Link / file path",AND(LEN(TRIM(Z469))&gt;=5,SUMPRODUCT(--ISNUMBER(SEARCH({"http","www.","\\",":\",".pdf",".jpg",".jpeg",".png",".heic",".xls",".doc",".msg",".eml",".ppt",".txt",".zip"},Z469)))&gt;0),AND(ISERROR(FIND(" ",TRIM(Z469))),NOT(OR(LOWER(TRIM(Z469))=LOWER(Flights!$F$18),AND(LEFT(LOWER(TRIM(Z469)),2)="mh",(LEN(BN469)-LEN(SUBSTITUTE(BN469,"a","")))&lt;=2))),NOT(ISNUMBER(MATCH(LEFT(BN469,255),{"0000a","000a","00a","0000aa","000aa","00.00.0000","00/00/0000","00-00-0000","0000-00-00","00.00.00","00/00/00","00-00-00","0.00.0000","0/00/0000","0-00-0000"},0))),OR(AND((LEN(BN469)-LEN(SUBSTITUTE(BN469,"a","")))&gt;=1,(LEN(BN469)-LEN(SUBSTITUTE(BN469,"0","")))&gt;=2,SUMPRODUCT(--ISNUMBER(SEARCH({"a0","a-0","a_0","a/0","a.0","a#0","0a","0-a","0_a","0/a"},BN469)))&gt;0),AND((LEN(BN469)-LEN(SUBSTITUTE(BN469,"a","")))=0,(LEN(BN469)-LEN(SUBSTITUTE(BN469,"0","")))&gt;=5)))),1,0),0)</f>
        <v>0</v>
      </c>
    </row>
    <row r="470" customFormat="false" ht="39.75" hidden="false" customHeight="true" outlineLevel="0" collapsed="false">
      <c r="A470" s="57" t="s">
        <v>1117</v>
      </c>
      <c r="B470" s="57" t="s">
        <v>276</v>
      </c>
      <c r="C470" s="57" t="str">
        <f aca="false">Flights!$F$18</f>
        <v>MH0004</v>
      </c>
      <c r="D470" s="58" t="n">
        <f aca="false">Flights!$D$18</f>
        <v>46310</v>
      </c>
      <c r="E470" s="57" t="str">
        <f aca="false">Flights!$G$18&amp;"-"&amp;Flights!$H$18</f>
        <v>KUL-LHR</v>
      </c>
      <c r="F470" s="57" t="str">
        <f aca="false">Flights!$K$18</f>
        <v>EY</v>
      </c>
      <c r="G470" s="57" t="s">
        <v>420</v>
      </c>
      <c r="H470" s="57" t="s">
        <v>378</v>
      </c>
      <c r="I470" s="57" t="s">
        <v>428</v>
      </c>
      <c r="J470" s="57" t="s">
        <v>433</v>
      </c>
      <c r="K470" s="67"/>
      <c r="L470" s="67" t="s">
        <v>422</v>
      </c>
      <c r="M470" s="67"/>
      <c r="N470" s="67" t="s">
        <v>383</v>
      </c>
      <c r="O470" s="67" t="s">
        <v>423</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60"/>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open",IF(AND(NOT(OR(LEN(AZ470)&lt;15,ISNUMBER(MATCH(AZ470,L_Placeholder,0)))),BK470=0,NOT(OR(LEN(AU470)&lt;2,ISNUMBER(MATCH(AU470,L_Placeholder,0)))),NOT(OR(LEN(AX470)&lt;2,ISNUMBER(MATCH(AX470,L_Placeholder,0)))),TRIM(AE470)&lt;&gt;TRIM(T470)),"N/A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missing",IF(OR(OR(LEN(AU470)&lt;2,ISNUMBER(MATCH(AU470,L_Placeholder,0))),BR470&lt;3),"INVALID – PIC missing or not a named person (a role such as QA / CSM is not a name)",IF(OR(LEN(AV470)&lt;2,ISNUMBER(MATCH(AV470,L_Placeholder,0))),"INVALID – result / assessment missing",IF(OR(OR(LEN(AW470)&lt;3,ISNUMBER(MATCH(AW470,L_Placeholder,0))),SUMPRODUCT(--ISNUMBER(SEARCH(" "&amp;L_EvidencePhrase&amp;" ",BD470)))&gt;0,BI470=1),"INVALID – evidence missing, placeholder or not yet on file",IF(ISNA(MATCH(TRIM(S470),L_EvidenceType,0)),"INVALID – choose the evidence type from the list (column S)",IF(BL470=0,"INVALID – evidence ID must be the record's ID only (e.g. SF-2210, IMG_2231, 1045521), or a link / path for links",IF(OR(OR(LEN(AX470)&lt;2,ISNUMBER(MATCH(AX470,L_Placeholder,0))),BS470&lt;3),"INVALID – verifier missing or not a named person (a role such as QA / CSM is not a name)",IF(OR(AX470=AU470,AND(LEN(AU470)&gt;=4,ISNUMBER(SEARCH(AU470,AX470))),AND(LEN(AX470)&gt;=4,ISNUMBER(SEARCH(AX470,AU470)))),"INVALID – verifier must be a different, named person (not the PIC or a role)",IF(BH470=1,"INVALID – result not yet available (awaiting / TBC)",IF(BV470=1,"INVALID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future",IF(AND(ISNUMBER(BY470),AG470&lt;BY470),IF(H470="Physical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")))/(LEN(L_PendNeg)+1))+SUMPRODUCT((LEN(BC470)-LEN(SUBSTITUTE(BC470," "&amp;L_PendPrep&amp;" "," ")))/(LEN(L_PendPrep)+1)),1,0),1)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")))/(LEN(L_PendNeg)+1))+SUMPRODUCT((LEN(BE470)-LEN(SUBSTITUTE(BE470," "&amp;L_PendPrep&amp;" "," ")))/(LEN(L_PendPrep)+1)),1,0),1)</f>
        <v>0</v>
      </c>
      <c r="BK470" s="61" t="n">
        <f aca="false">IFERROR(IF(SUMPRODUCT((LEN(BF470)-LEN(SUBSTITUTE(BF470," "&amp;L_PendStrict&amp;" "," ")))/(LEN(L_PendStrict)+1))&gt;SUMPRODUCT((LEN(BF470)-LEN(SUBSTITUTE(BF470," "&amp;L_PendNeg&amp;" "," ")))/(LEN(L_PendNeg)+1)),1,0),1)</f>
        <v>0</v>
      </c>
      <c r="BL470" s="61" t="n">
        <f aca="false">IF(ISNA(MATCH(TRIM(S470),L_EvidenceType,0)),0,BZ470)</f>
        <v>0</v>
      </c>
      <c r="BM470" s="61" t="str">
        <f aca="false">SUBSTITUTE(SUBSTITUTE(SUBSTITUTE(SUBSTITUTE(SUBSTITUTE(SUBSTITUTE(SUBSTITUTE(SUBSTITUTE(SUBSTITUTE(LOWER(Z470&amp;""),"1","0"),"2","0"),"3","0"),"4","0"),"5","0"),"6","0"),"7","0"),"8","0"),"9","0")</f>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470,"jan",""),"feb",""),"mar",""),"apr",""),"may",""),"jun",""),"jul",""),"aug",""),"sep",""),"oct",""),"nov",""),"dec",""),"hrs",""),"hr",""),"lt",""),"utc",""),"am",""),"pm",""),"rev",""),"ver",""),"b","a"),"c","a"),"d","a"),"e","a"),"f","a"),"g","a"),"h","a"),"i","a"),"j","a"),"k","a"),"l","a"),"m","a"),"n","a"),"o","a"),"p","a"),"q","a"),"r","a"),"s","a"),"t","a"),"u","a"),"v","a"),"w","a"),"x","a"),"y","a"),"z","a")</f>
        <v/>
      </c>
      <c r="BO470" s="61" t="str">
        <f aca="false">SUBSTITUTE(SUBSTITUTE(SUBSTITUTE(SUBSTITUTE(SUBSTITUTE(SUBSTITUTE(SUBSTITUTE(SUBSTITUTE(SUBSTITUTE(LOWER(W470&amp;""),"1","0"),"2","0"),"3","0"),"4","0"),"5","0"),"6","0"),"7","0"),"8","0"),"9","0")</f>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c>
      <c r="BQ470" s="61" t="n">
        <f aca="false">IFERROR(IF(AND(ISERROR(SEARCH(" mh"," "&amp;LOWER(W470))),ISNA(MATCH(LEFT(TRIM(BP470),255),{"0000a","000a","00a","0000aa","000aa","00.00.0000","00/00/0000","00-00-0000","0000-00-00","00.00.00","00/00/00","00-00-00","0.00.0000","0/00/0000","0-00-0000"},0)),OR(SUMPRODUCT(--ISNUMBER(SEARCH({"a0","a-0","a_0","a/0","a.0","a#0","0a","0-a","0_a","0/a"},BP470)))&gt;0,ISNUMBER(SEARCH("000000",BP470)))),1,0),0)</f>
        <v>0</v>
      </c>
      <c r="BR4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470,"supervisor",""),"inspector",""),"controller",""),"executive",""),"catering",""),"manager",""),"officer",""),"caterer",""),"station",""),"captain",""),"verified",""),"verifier",""),"checked",""),"senior",""),"leader",""),"cabin",""),"staff",""),"crew",""),"team",""),"duty",""),"lead",""),"head",""),"chef",""),"pasb",""),"mcat",""),"magcs",""),"qaqc",""),"ccic",""),"cic",""),"csm",""),"ops",""),"pic",""),"self",""),"qa",""),"qc",""),"by",""),"sr",""))</f>
        <v>0</v>
      </c>
      <c r="BS4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470,"supervisor",""),"inspector",""),"controller",""),"executive",""),"catering",""),"manager",""),"officer",""),"caterer",""),"station",""),"captain",""),"verified",""),"verifier",""),"checked",""),"senior",""),"leader",""),"cabin",""),"staff",""),"crew",""),"team",""),"duty",""),"lead",""),"head",""),"chef",""),"pasb",""),"mcat",""),"magcs",""),"qaqc",""),"ccic",""),"cic",""),"csm",""),"ops",""),"pic",""),"self",""),"qa",""),"qc",""),"by",""),"sr",""))</f>
        <v>0</v>
      </c>
      <c r="BT470" s="61"/>
      <c r="BU470" s="61"/>
      <c r="BV470" s="61" t="n">
        <f aca="false">0</f>
        <v>0</v>
      </c>
      <c r="BW470" s="61"/>
      <c r="BX470" s="61"/>
      <c r="BY470" s="62" t="n">
        <f aca="false">Q470-T12EarlyH/24</f>
        <v>46309.0763888889</v>
      </c>
      <c r="BZ470" s="61" t="n">
        <f aca="false">IFERROR(IF(IF(TRIM(S470)="Link / file path",AND(LEN(TRIM(Z470))&gt;=5,SUMPRODUCT(--ISNUMBER(SEARCH({"http","www.","\\",":\",".pdf",".jpg",".jpeg",".png",".heic",".xls",".doc",".msg",".eml",".ppt",".txt",".zip"},Z470)))&gt;0),AND(ISERROR(FIND(" ",TRIM(Z470))),NOT(OR(LOWER(TRIM(Z470))=LOWER(Flights!$F$18),AND(LEFT(LOWER(TRIM(Z470)),2)="mh",(LEN(BN470)-LEN(SUBSTITUTE(BN470,"a","")))&lt;=2))),NOT(ISNUMBER(MATCH(LEFT(BN470,255),{"0000a","000a","00a","0000aa","000aa","00.00.0000","00/00/0000","00-00-0000","0000-00-00","00.00.00","00/00/00","00-00-00","0.00.0000","0/00/0000","0-00-0000"},0))),OR(AND((LEN(BN470)-LEN(SUBSTITUTE(BN470,"a","")))&gt;=1,(LEN(BN470)-LEN(SUBSTITUTE(BN470,"0","")))&gt;=2,SUMPRODUCT(--ISNUMBER(SEARCH({"a0","a-0","a_0","a/0","a.0","a#0","0a","0-a","0_a","0/a"},BN470)))&gt;0),AND((LEN(BN470)-LEN(SUBSTITUTE(BN470,"a","")))=0,(LEN(BN470)-LEN(SUBSTITUTE(BN470,"0","")))&gt;=5)))),1,0),0)</f>
        <v>0</v>
      </c>
    </row>
    <row r="471" customFormat="false" ht="141" hidden="false" customHeight="true" outlineLevel="0" collapsed="false">
      <c r="A471" s="57" t="s">
        <v>1118</v>
      </c>
      <c r="B471" s="57" t="s">
        <v>276</v>
      </c>
      <c r="C471" s="57" t="str">
        <f aca="false">Flights!$F$18</f>
        <v>MH0004</v>
      </c>
      <c r="D471" s="58" t="n">
        <f aca="false">Flights!$D$18</f>
        <v>46310</v>
      </c>
      <c r="E471" s="57" t="str">
        <f aca="false">Flights!$G$18&amp;"-"&amp;Flights!$H$18</f>
        <v>KUL-LHR</v>
      </c>
      <c r="F471" s="57" t="str">
        <f aca="false">Flights!$K$18</f>
        <v>EY</v>
      </c>
      <c r="G471" s="57" t="s">
        <v>420</v>
      </c>
      <c r="H471" s="57" t="s">
        <v>378</v>
      </c>
      <c r="I471" s="57" t="s">
        <v>428</v>
      </c>
      <c r="J471" s="57" t="s">
        <v>435</v>
      </c>
      <c r="K471" s="67" t="s">
        <v>436</v>
      </c>
      <c r="L471" s="67" t="s">
        <v>422</v>
      </c>
      <c r="M471" s="67"/>
      <c r="N471" s="67" t="s">
        <v>383</v>
      </c>
      <c r="O471" s="67" t="s">
        <v>423</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60"/>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open",IF(AND(NOT(OR(LEN(AZ471)&lt;15,ISNUMBER(MATCH(AZ471,L_Placeholder,0)))),BK471=0,NOT(OR(LEN(AU471)&lt;2,ISNUMBER(MATCH(AU471,L_Placeholder,0)))),NOT(OR(LEN(AX471)&lt;2,ISNUMBER(MATCH(AX471,L_Placeholder,0)))),TRIM(AE471)&lt;&gt;TRIM(T471)),"N/A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missing",IF(OR(OR(LEN(AU471)&lt;2,ISNUMBER(MATCH(AU471,L_Placeholder,0))),BR471&lt;3),"INVALID – PIC missing or not a named person (a role such as QA / CSM is not a name)",IF(OR(LEN(AV471)&lt;2,ISNUMBER(MATCH(AV471,L_Placeholder,0))),"INVALID – result / assessment missing",IF(OR(OR(LEN(AW471)&lt;3,ISNUMBER(MATCH(AW471,L_Placeholder,0))),SUMPRODUCT(--ISNUMBER(SEARCH(" "&amp;L_EvidencePhrase&amp;" ",BD471)))&gt;0,BI471=1),"INVALID – evidence missing, placeholder or not yet on file",IF(ISNA(MATCH(TRIM(S471),L_EvidenceType,0)),"INVALID – choose the evidence type from the list (column S)",IF(BL471=0,"INVALID – evidence ID must be the record's ID only (e.g. SF-2210, IMG_2231, 1045521), or a link / path for links",IF(OR(OR(LEN(AX471)&lt;2,ISNUMBER(MATCH(AX471,L_Placeholder,0))),BS471&lt;3),"INVALID – verifier missing or not a named person (a role such as QA / CSM is not a name)",IF(OR(AX471=AU471,AND(LEN(AU471)&gt;=4,ISNUMBER(SEARCH(AU471,AX471))),AND(LEN(AX471)&gt;=4,ISNUMBER(SEARCH(AX471,AU471)))),"INVALID – verifier must be a different, named person (not the PIC or a role)",IF(BH471=1,"INVALID – result not yet available (awaiting / TBC)",IF(BV471=1,"INVALID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future",IF(AND(ISNUMBER(BY471),AG471&lt;BY471),IF(H471="Physical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")))/(LEN(L_PendNeg)+1))+SUMPRODUCT((LEN(BC471)-LEN(SUBSTITUTE(BC471," "&amp;L_PendPrep&amp;" "," ")))/(LEN(L_PendPrep)+1)),1,0),1)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")))/(LEN(L_PendNeg)+1))+SUMPRODUCT((LEN(BE471)-LEN(SUBSTITUTE(BE471," "&amp;L_PendPrep&amp;" "," ")))/(LEN(L_PendPrep)+1)),1,0),1)</f>
        <v>0</v>
      </c>
      <c r="BK471" s="61" t="n">
        <f aca="false">IFERROR(IF(SUMPRODUCT((LEN(BF471)-LEN(SUBSTITUTE(BF471," "&amp;L_PendStrict&amp;" "," ")))/(LEN(L_PendStrict)+1))&gt;SUMPRODUCT((LEN(BF471)-LEN(SUBSTITUTE(BF471," "&amp;L_PendNeg&amp;" "," ")))/(LEN(L_PendNeg)+1)),1,0),1)</f>
        <v>0</v>
      </c>
      <c r="BL471" s="61" t="n">
        <f aca="false">IF(ISNA(MATCH(TRIM(S471),L_EvidenceType,0)),0,BZ471)</f>
        <v>0</v>
      </c>
      <c r="BM471" s="61" t="str">
        <f aca="false">SUBSTITUTE(SUBSTITUTE(SUBSTITUTE(SUBSTITUTE(SUBSTITUTE(SUBSTITUTE(SUBSTITUTE(SUBSTITUTE(SUBSTITUTE(LOWER(Z471&amp;""),"1","0"),"2","0"),"3","0"),"4","0"),"5","0"),"6","0"),"7","0"),"8","0"),"9","0")</f>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471,"jan",""),"feb",""),"mar",""),"apr",""),"may",""),"jun",""),"jul",""),"aug",""),"sep",""),"oct",""),"nov",""),"dec",""),"hrs",""),"hr",""),"lt",""),"utc",""),"am",""),"pm",""),"rev",""),"ver",""),"b","a"),"c","a"),"d","a"),"e","a"),"f","a"),"g","a"),"h","a"),"i","a"),"j","a"),"k","a"),"l","a"),"m","a"),"n","a"),"o","a"),"p","a"),"q","a"),"r","a"),"s","a"),"t","a"),"u","a"),"v","a"),"w","a"),"x","a"),"y","a"),"z","a")</f>
        <v/>
      </c>
      <c r="BO471" s="61" t="str">
        <f aca="false">SUBSTITUTE(SUBSTITUTE(SUBSTITUTE(SUBSTITUTE(SUBSTITUTE(SUBSTITUTE(SUBSTITUTE(SUBSTITUTE(SUBSTITUTE(LOWER(W471&amp;""),"1","0"),"2","0"),"3","0"),"4","0"),"5","0"),"6","0"),"7","0"),"8","0"),"9","0")</f>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c>
      <c r="BQ471" s="61" t="n">
        <f aca="false">IFERROR(IF(AND(ISERROR(SEARCH(" mh"," "&amp;LOWER(W471))),ISNA(MATCH(LEFT(TRIM(BP471),255),{"0000a","000a","00a","0000aa","000aa","00.00.0000","00/00/0000","00-00-0000","0000-00-00","00.00.00","00/00/00","00-00-00","0.00.0000","0/00/0000","0-00-0000"},0)),OR(SUMPRODUCT(--ISNUMBER(SEARCH({"a0","a-0","a_0","a/0","a.0","a#0","0a","0-a","0_a","0/a"},BP471)))&gt;0,ISNUMBER(SEARCH("000000",BP471)))),1,0),0)</f>
        <v>0</v>
      </c>
      <c r="BR4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471,"supervisor",""),"inspector",""),"controller",""),"executive",""),"catering",""),"manager",""),"officer",""),"caterer",""),"station",""),"captain",""),"verified",""),"verifier",""),"checked",""),"senior",""),"leader",""),"cabin",""),"staff",""),"crew",""),"team",""),"duty",""),"lead",""),"head",""),"chef",""),"pasb",""),"mcat",""),"magcs",""),"qaqc",""),"ccic",""),"cic",""),"csm",""),"ops",""),"pic",""),"self",""),"qa",""),"qc",""),"by",""),"sr",""))</f>
        <v>0</v>
      </c>
      <c r="BS4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471,"supervisor",""),"inspector",""),"controller",""),"executive",""),"catering",""),"manager",""),"officer",""),"caterer",""),"station",""),"captain",""),"verified",""),"verifier",""),"checked",""),"senior",""),"leader",""),"cabin",""),"staff",""),"crew",""),"team",""),"duty",""),"lead",""),"head",""),"chef",""),"pasb",""),"mcat",""),"magcs",""),"qaqc",""),"ccic",""),"cic",""),"csm",""),"ops",""),"pic",""),"self",""),"qa",""),"qc",""),"by",""),"sr",""))</f>
        <v>0</v>
      </c>
      <c r="BT471" s="61"/>
      <c r="BU471" s="61"/>
      <c r="BV471" s="61" t="n">
        <f aca="false">0</f>
        <v>0</v>
      </c>
      <c r="BW471" s="61"/>
      <c r="BX471" s="61"/>
      <c r="BY471" s="62" t="n">
        <f aca="false">Q471-T12EarlyH/24</f>
        <v>46309.0763888889</v>
      </c>
      <c r="BZ471" s="61" t="n">
        <f aca="false">IFERROR(IF(IF(TRIM(S471)="Link / file path",AND(LEN(TRIM(Z471))&gt;=5,SUMPRODUCT(--ISNUMBER(SEARCH({"http","www.","\\",":\",".pdf",".jpg",".jpeg",".png",".heic",".xls",".doc",".msg",".eml",".ppt",".txt",".zip"},Z471)))&gt;0),AND(ISERROR(FIND(" ",TRIM(Z471))),NOT(OR(LOWER(TRIM(Z471))=LOWER(Flights!$F$18),AND(LEFT(LOWER(TRIM(Z471)),2)="mh",(LEN(BN471)-LEN(SUBSTITUTE(BN471,"a","")))&lt;=2))),NOT(ISNUMBER(MATCH(LEFT(BN471,255),{"0000a","000a","00a","0000aa","000aa","00.00.0000","00/00/0000","00-00-0000","0000-00-00","00.00.00","00/00/00","00-00-00","0.00.0000","0/00/0000","0-00-0000"},0))),OR(AND((LEN(BN471)-LEN(SUBSTITUTE(BN471,"a","")))&gt;=1,(LEN(BN471)-LEN(SUBSTITUTE(BN471,"0","")))&gt;=2,SUMPRODUCT(--ISNUMBER(SEARCH({"a0","a-0","a_0","a/0","a.0","a#0","0a","0-a","0_a","0/a"},BN471)))&gt;0),AND((LEN(BN471)-LEN(SUBSTITUTE(BN471,"a","")))=0,(LEN(BN471)-LEN(SUBSTITUTE(BN471,"0","")))&gt;=5)))),1,0),0)</f>
        <v>0</v>
      </c>
    </row>
    <row r="472" customFormat="false" ht="39.75" hidden="false" customHeight="true" outlineLevel="0" collapsed="false">
      <c r="A472" s="57" t="s">
        <v>1119</v>
      </c>
      <c r="B472" s="57" t="s">
        <v>276</v>
      </c>
      <c r="C472" s="57" t="str">
        <f aca="false">Flights!$F$18</f>
        <v>MH0004</v>
      </c>
      <c r="D472" s="58" t="n">
        <f aca="false">Flights!$D$18</f>
        <v>46310</v>
      </c>
      <c r="E472" s="57" t="str">
        <f aca="false">Flights!$G$18&amp;"-"&amp;Flights!$H$18</f>
        <v>KUL-LHR</v>
      </c>
      <c r="F472" s="57" t="str">
        <f aca="false">Flights!$K$18</f>
        <v>EY</v>
      </c>
      <c r="G472" s="57" t="s">
        <v>420</v>
      </c>
      <c r="H472" s="57" t="s">
        <v>378</v>
      </c>
      <c r="I472" s="57" t="s">
        <v>428</v>
      </c>
      <c r="J472" s="57" t="s">
        <v>438</v>
      </c>
      <c r="K472" s="67"/>
      <c r="L472" s="67" t="s">
        <v>422</v>
      </c>
      <c r="M472" s="67"/>
      <c r="N472" s="67" t="s">
        <v>383</v>
      </c>
      <c r="O472" s="67" t="s">
        <v>423</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60"/>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open",IF(AND(NOT(OR(LEN(AZ472)&lt;15,ISNUMBER(MATCH(AZ472,L_Placeholder,0)))),BK472=0,NOT(OR(LEN(AU472)&lt;2,ISNUMBER(MATCH(AU472,L_Placeholder,0)))),NOT(OR(LEN(AX472)&lt;2,ISNUMBER(MATCH(AX472,L_Placeholder,0)))),TRIM(AE472)&lt;&gt;TRIM(T472)),"N/A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missing",IF(OR(OR(LEN(AU472)&lt;2,ISNUMBER(MATCH(AU472,L_Placeholder,0))),BR472&lt;3),"INVALID – PIC missing or not a named person (a role such as QA / CSM is not a name)",IF(OR(LEN(AV472)&lt;2,ISNUMBER(MATCH(AV472,L_Placeholder,0))),"INVALID – result / assessment missing",IF(OR(OR(LEN(AW472)&lt;3,ISNUMBER(MATCH(AW472,L_Placeholder,0))),SUMPRODUCT(--ISNUMBER(SEARCH(" "&amp;L_EvidencePhrase&amp;" ",BD472)))&gt;0,BI472=1),"INVALID – evidence missing, placeholder or not yet on file",IF(ISNA(MATCH(TRIM(S472),L_EvidenceType,0)),"INVALID – choose the evidence type from the list (column S)",IF(BL472=0,"INVALID – evidence ID must be the record's ID only (e.g. SF-2210, IMG_2231, 1045521), or a link / path for links",IF(OR(OR(LEN(AX472)&lt;2,ISNUMBER(MATCH(AX472,L_Placeholder,0))),BS472&lt;3),"INVALID – verifier missing or not a named person (a role such as QA / CSM is not a name)",IF(OR(AX472=AU472,AND(LEN(AU472)&gt;=4,ISNUMBER(SEARCH(AU472,AX472))),AND(LEN(AX472)&gt;=4,ISNUMBER(SEARCH(AX472,AU472)))),"INVALID – verifier must be a different, named person (not the PIC or a role)",IF(BH472=1,"INVALID – result not yet available (awaiting / TBC)",IF(BV472=1,"INVALID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future",IF(AND(ISNUMBER(BY472),AG472&lt;BY472),IF(H472="Physical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")))/(LEN(L_PendNeg)+1))+SUMPRODUCT((LEN(BC472)-LEN(SUBSTITUTE(BC472," "&amp;L_PendPrep&amp;" "," ")))/(LEN(L_PendPrep)+1)),1,0),1)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")))/(LEN(L_PendNeg)+1))+SUMPRODUCT((LEN(BE472)-LEN(SUBSTITUTE(BE472," "&amp;L_PendPrep&amp;" "," ")))/(LEN(L_PendPrep)+1)),1,0),1)</f>
        <v>0</v>
      </c>
      <c r="BK472" s="61" t="n">
        <f aca="false">IFERROR(IF(SUMPRODUCT((LEN(BF472)-LEN(SUBSTITUTE(BF472," "&amp;L_PendStrict&amp;" "," ")))/(LEN(L_PendStrict)+1))&gt;SUMPRODUCT((LEN(BF472)-LEN(SUBSTITUTE(BF472," "&amp;L_PendNeg&amp;" "," ")))/(LEN(L_PendNeg)+1)),1,0),1)</f>
        <v>0</v>
      </c>
      <c r="BL472" s="61" t="n">
        <f aca="false">IF(ISNA(MATCH(TRIM(S472),L_EvidenceType,0)),0,BZ472)</f>
        <v>0</v>
      </c>
      <c r="BM472" s="61" t="str">
        <f aca="false">SUBSTITUTE(SUBSTITUTE(SUBSTITUTE(SUBSTITUTE(SUBSTITUTE(SUBSTITUTE(SUBSTITUTE(SUBSTITUTE(SUBSTITUTE(LOWER(Z472&amp;""),"1","0"),"2","0"),"3","0"),"4","0"),"5","0"),"6","0"),"7","0"),"8","0"),"9","0")</f>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472,"jan",""),"feb",""),"mar",""),"apr",""),"may",""),"jun",""),"jul",""),"aug",""),"sep",""),"oct",""),"nov",""),"dec",""),"hrs",""),"hr",""),"lt",""),"utc",""),"am",""),"pm",""),"rev",""),"ver",""),"b","a"),"c","a"),"d","a"),"e","a"),"f","a"),"g","a"),"h","a"),"i","a"),"j","a"),"k","a"),"l","a"),"m","a"),"n","a"),"o","a"),"p","a"),"q","a"),"r","a"),"s","a"),"t","a"),"u","a"),"v","a"),"w","a"),"x","a"),"y","a"),"z","a")</f>
        <v/>
      </c>
      <c r="BO472" s="61" t="str">
        <f aca="false">SUBSTITUTE(SUBSTITUTE(SUBSTITUTE(SUBSTITUTE(SUBSTITUTE(SUBSTITUTE(SUBSTITUTE(SUBSTITUTE(SUBSTITUTE(LOWER(W472&amp;""),"1","0"),"2","0"),"3","0"),"4","0"),"5","0"),"6","0"),"7","0"),"8","0"),"9","0")</f>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c>
      <c r="BQ472" s="61" t="n">
        <f aca="false">IFERROR(IF(AND(ISERROR(SEARCH(" mh"," "&amp;LOWER(W472))),ISNA(MATCH(LEFT(TRIM(BP472),255),{"0000a","000a","00a","0000aa","000aa","00.00.0000","00/00/0000","00-00-0000","0000-00-00","00.00.00","00/00/00","00-00-00","0.00.0000","0/00/0000","0-00-0000"},0)),OR(SUMPRODUCT(--ISNUMBER(SEARCH({"a0","a-0","a_0","a/0","a.0","a#0","0a","0-a","0_a","0/a"},BP472)))&gt;0,ISNUMBER(SEARCH("000000",BP472)))),1,0),0)</f>
        <v>0</v>
      </c>
      <c r="BR4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472,"supervisor",""),"inspector",""),"controller",""),"executive",""),"catering",""),"manager",""),"officer",""),"caterer",""),"station",""),"captain",""),"verified",""),"verifier",""),"checked",""),"senior",""),"leader",""),"cabin",""),"staff",""),"crew",""),"team",""),"duty",""),"lead",""),"head",""),"chef",""),"pasb",""),"mcat",""),"magcs",""),"qaqc",""),"ccic",""),"cic",""),"csm",""),"ops",""),"pic",""),"self",""),"qa",""),"qc",""),"by",""),"sr",""))</f>
        <v>0</v>
      </c>
      <c r="BS4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472,"supervisor",""),"inspector",""),"controller",""),"executive",""),"catering",""),"manager",""),"officer",""),"caterer",""),"station",""),"captain",""),"verified",""),"verifier",""),"checked",""),"senior",""),"leader",""),"cabin",""),"staff",""),"crew",""),"team",""),"duty",""),"lead",""),"head",""),"chef",""),"pasb",""),"mcat",""),"magcs",""),"qaqc",""),"ccic",""),"cic",""),"csm",""),"ops",""),"pic",""),"self",""),"qa",""),"qc",""),"by",""),"sr",""))</f>
        <v>0</v>
      </c>
      <c r="BT472" s="61"/>
      <c r="BU472" s="61"/>
      <c r="BV472" s="61" t="n">
        <f aca="false">0</f>
        <v>0</v>
      </c>
      <c r="BW472" s="61"/>
      <c r="BX472" s="61"/>
      <c r="BY472" s="62" t="n">
        <f aca="false">Q472-T12EarlyH/24</f>
        <v>46309.0763888889</v>
      </c>
      <c r="BZ472" s="61" t="n">
        <f aca="false">IFERROR(IF(IF(TRIM(S472)="Link / file path",AND(LEN(TRIM(Z472))&gt;=5,SUMPRODUCT(--ISNUMBER(SEARCH({"http","www.","\\",":\",".pdf",".jpg",".jpeg",".png",".heic",".xls",".doc",".msg",".eml",".ppt",".txt",".zip"},Z472)))&gt;0),AND(ISERROR(FIND(" ",TRIM(Z472))),NOT(OR(LOWER(TRIM(Z472))=LOWER(Flights!$F$18),AND(LEFT(LOWER(TRIM(Z472)),2)="mh",(LEN(BN472)-LEN(SUBSTITUTE(BN472,"a","")))&lt;=2))),NOT(ISNUMBER(MATCH(LEFT(BN472,255),{"0000a","000a","00a","0000aa","000aa","00.00.0000","00/00/0000","00-00-0000","0000-00-00","00.00.00","00/00/00","00-00-00","0.00.0000","0/00/0000","0-00-0000"},0))),OR(AND((LEN(BN472)-LEN(SUBSTITUTE(BN472,"a","")))&gt;=1,(LEN(BN472)-LEN(SUBSTITUTE(BN472,"0","")))&gt;=2,SUMPRODUCT(--ISNUMBER(SEARCH({"a0","a-0","a_0","a/0","a.0","a#0","0a","0-a","0_a","0/a"},BN472)))&gt;0),AND((LEN(BN472)-LEN(SUBSTITUTE(BN472,"a","")))=0,(LEN(BN472)-LEN(SUBSTITUTE(BN472,"0","")))&gt;=5)))),1,0),0)</f>
        <v>0</v>
      </c>
    </row>
    <row r="473" customFormat="false" ht="116.25" hidden="false" customHeight="true" outlineLevel="0" collapsed="false">
      <c r="A473" s="57" t="s">
        <v>1120</v>
      </c>
      <c r="B473" s="57" t="s">
        <v>276</v>
      </c>
      <c r="C473" s="57" t="str">
        <f aca="false">Flights!$F$18</f>
        <v>MH0004</v>
      </c>
      <c r="D473" s="58" t="n">
        <f aca="false">Flights!$D$18</f>
        <v>46310</v>
      </c>
      <c r="E473" s="57" t="str">
        <f aca="false">Flights!$G$18&amp;"-"&amp;Flights!$H$18</f>
        <v>KUL-LHR</v>
      </c>
      <c r="F473" s="57" t="str">
        <f aca="false">Flights!$K$18</f>
        <v>EY</v>
      </c>
      <c r="G473" s="57" t="s">
        <v>420</v>
      </c>
      <c r="H473" s="57" t="s">
        <v>378</v>
      </c>
      <c r="I473" s="57" t="s">
        <v>440</v>
      </c>
      <c r="J473" s="57" t="s">
        <v>441</v>
      </c>
      <c r="K473" s="67" t="s">
        <v>501</v>
      </c>
      <c r="L473" s="67" t="s">
        <v>443</v>
      </c>
      <c r="M473" s="67" t="s">
        <v>726</v>
      </c>
      <c r="N473" s="67" t="s">
        <v>444</v>
      </c>
      <c r="O473" s="67" t="s">
        <v>1121</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60"/>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open",IF(AND(NOT(OR(LEN(AZ473)&lt;15,ISNUMBER(MATCH(AZ473,L_Placeholder,0)))),BK473=0,NOT(OR(LEN(AU473)&lt;2,ISNUMBER(MATCH(AU473,L_Placeholder,0)))),NOT(OR(LEN(AX473)&lt;2,ISNUMBER(MATCH(AX473,L_Placeholder,0)))),TRIM(AE473)&lt;&gt;TRIM(T473)),"N/A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missing",IF(OR(OR(LEN(AU473)&lt;2,ISNUMBER(MATCH(AU473,L_Placeholder,0))),BR473&lt;3),"INVALID – PIC missing or not a named person (a role such as QA / CSM is not a name)",IF(OR(LEN(AV473)&lt;2,ISNUMBER(MATCH(AV473,L_Placeholder,0))),"INVALID – result / assessment missing",IF(OR(OR(LEN(AW473)&lt;3,ISNUMBER(MATCH(AW473,L_Placeholder,0))),SUMPRODUCT(--ISNUMBER(SEARCH(" "&amp;L_EvidencePhrase&amp;" ",BD473)))&gt;0,BI473=1),"INVALID – evidence missing, placeholder or not yet on file",IF(ISNA(MATCH(TRIM(S473),L_EvidenceType,0)),"INVALID – choose the evidence type from the list (column S)",IF(BL473=0,"INVALID – evidence ID must be the record's ID only (e.g. SF-2210, IMG_2231, 1045521), or a link / path for links",IF(OR(OR(LEN(AX473)&lt;2,ISNUMBER(MATCH(AX473,L_Placeholder,0))),BS473&lt;3),"INVALID – verifier missing or not a named person (a role such as QA / CSM is not a name)",IF(OR(AX473=AU473,AND(LEN(AU473)&gt;=4,ISNUMBER(SEARCH(AU473,AX473))),AND(LEN(AX473)&gt;=4,ISNUMBER(SEARCH(AX473,AU473)))),"INVALID – verifier must be a different, named person (not the PIC or a role)",IF(BH473=1,"INVALID – result not yet available (awaiting / TBC)",IF(BV473=1,"INVALID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future",IF(AND(ISNUMBER(BY473),AG473&lt;BY473),IF(H473="Physical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")))/(LEN(L_PendNeg)+1))+SUMPRODUCT((LEN(BC473)-LEN(SUBSTITUTE(BC473," "&amp;L_PendPrep&amp;" "," ")))/(LEN(L_PendPrep)+1)),1,0),1)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")))/(LEN(L_PendNeg)+1))+SUMPRODUCT((LEN(BE473)-LEN(SUBSTITUTE(BE473," "&amp;L_PendPrep&amp;" "," ")))/(LEN(L_PendPrep)+1)),1,0),1)</f>
        <v>0</v>
      </c>
      <c r="BK473" s="61" t="n">
        <f aca="false">IFERROR(IF(SUMPRODUCT((LEN(BF473)-LEN(SUBSTITUTE(BF473," "&amp;L_PendStrict&amp;" "," ")))/(LEN(L_PendStrict)+1))&gt;SUMPRODUCT((LEN(BF473)-LEN(SUBSTITUTE(BF473," "&amp;L_PendNeg&amp;" "," ")))/(LEN(L_PendNeg)+1)),1,0),1)</f>
        <v>0</v>
      </c>
      <c r="BL473" s="61" t="n">
        <f aca="false">IF(ISNA(MATCH(TRIM(S473),L_EvidenceType,0)),0,BZ473)</f>
        <v>0</v>
      </c>
      <c r="BM473" s="61" t="str">
        <f aca="false">SUBSTITUTE(SUBSTITUTE(SUBSTITUTE(SUBSTITUTE(SUBSTITUTE(SUBSTITUTE(SUBSTITUTE(SUBSTITUTE(SUBSTITUTE(LOWER(Z473&amp;""),"1","0"),"2","0"),"3","0"),"4","0"),"5","0"),"6","0"),"7","0"),"8","0"),"9","0")</f>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473,"jan",""),"feb",""),"mar",""),"apr",""),"may",""),"jun",""),"jul",""),"aug",""),"sep",""),"oct",""),"nov",""),"dec",""),"hrs",""),"hr",""),"lt",""),"utc",""),"am",""),"pm",""),"rev",""),"ver",""),"b","a"),"c","a"),"d","a"),"e","a"),"f","a"),"g","a"),"h","a"),"i","a"),"j","a"),"k","a"),"l","a"),"m","a"),"n","a"),"o","a"),"p","a"),"q","a"),"r","a"),"s","a"),"t","a"),"u","a"),"v","a"),"w","a"),"x","a"),"y","a"),"z","a")</f>
        <v/>
      </c>
      <c r="BO473" s="61" t="str">
        <f aca="false">SUBSTITUTE(SUBSTITUTE(SUBSTITUTE(SUBSTITUTE(SUBSTITUTE(SUBSTITUTE(SUBSTITUTE(SUBSTITUTE(SUBSTITUTE(LOWER(W473&amp;""),"1","0"),"2","0"),"3","0"),"4","0"),"5","0"),"6","0"),"7","0"),"8","0"),"9","0")</f>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c>
      <c r="BQ473" s="61" t="n">
        <f aca="false">IFERROR(IF(AND(ISERROR(SEARCH(" mh"," "&amp;LOWER(W473))),ISNA(MATCH(LEFT(TRIM(BP473),255),{"0000a","000a","00a","0000aa","000aa","00.00.0000","00/00/0000","00-00-0000","0000-00-00","00.00.00","00/00/00","00-00-00","0.00.0000","0/00/0000","0-00-0000"},0)),OR(SUMPRODUCT(--ISNUMBER(SEARCH({"a0","a-0","a_0","a/0","a.0","a#0","0a","0-a","0_a","0/a"},BP473)))&gt;0,ISNUMBER(SEARCH("000000",BP473)))),1,0),0)</f>
        <v>0</v>
      </c>
      <c r="BR4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473,"supervisor",""),"inspector",""),"controller",""),"executive",""),"catering",""),"manager",""),"officer",""),"caterer",""),"station",""),"captain",""),"verified",""),"verifier",""),"checked",""),"senior",""),"leader",""),"cabin",""),"staff",""),"crew",""),"team",""),"duty",""),"lead",""),"head",""),"chef",""),"pasb",""),"mcat",""),"magcs",""),"qaqc",""),"ccic",""),"cic",""),"csm",""),"ops",""),"pic",""),"self",""),"qa",""),"qc",""),"by",""),"sr",""))</f>
        <v>0</v>
      </c>
      <c r="BS4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473,"supervisor",""),"inspector",""),"controller",""),"executive",""),"catering",""),"manager",""),"officer",""),"caterer",""),"station",""),"captain",""),"verified",""),"verifier",""),"checked",""),"senior",""),"leader",""),"cabin",""),"staff",""),"crew",""),"team",""),"duty",""),"lead",""),"head",""),"chef",""),"pasb",""),"mcat",""),"magcs",""),"qaqc",""),"ccic",""),"cic",""),"csm",""),"ops",""),"pic",""),"self",""),"qa",""),"qc",""),"by",""),"sr",""))</f>
        <v>0</v>
      </c>
      <c r="BT473" s="61"/>
      <c r="BU473" s="61"/>
      <c r="BV473" s="61" t="n">
        <f aca="false">0</f>
        <v>0</v>
      </c>
      <c r="BW473" s="61"/>
      <c r="BX473" s="61"/>
      <c r="BY473" s="62" t="n">
        <f aca="false">Q473-T12EarlyH/24</f>
        <v>46309.0763888889</v>
      </c>
      <c r="BZ473" s="61" t="n">
        <f aca="false">IFERROR(IF(IF(TRIM(S473)="Link / file path",AND(LEN(TRIM(Z473))&gt;=5,SUMPRODUCT(--ISNUMBER(SEARCH({"http","www.","\\",":\",".pdf",".jpg",".jpeg",".png",".heic",".xls",".doc",".msg",".eml",".ppt",".txt",".zip"},Z473)))&gt;0),AND(ISERROR(FIND(" ",TRIM(Z473))),NOT(OR(LOWER(TRIM(Z473))=LOWER(Flights!$F$18),AND(LEFT(LOWER(TRIM(Z473)),2)="mh",(LEN(BN473)-LEN(SUBSTITUTE(BN473,"a","")))&lt;=2))),NOT(ISNUMBER(MATCH(LEFT(BN473,255),{"0000a","000a","00a","0000aa","000aa","00.00.0000","00/00/0000","00-00-0000","0000-00-00","00.00.00","00/00/00","00-00-00","0.00.0000","0/00/0000","0-00-0000"},0))),OR(AND((LEN(BN473)-LEN(SUBSTITUTE(BN473,"a","")))&gt;=1,(LEN(BN473)-LEN(SUBSTITUTE(BN473,"0","")))&gt;=2,SUMPRODUCT(--ISNUMBER(SEARCH({"a0","a-0","a_0","a/0","a.0","a#0","0a","0-a","0_a","0/a"},BN473)))&gt;0),AND((LEN(BN473)-LEN(SUBSTITUTE(BN473,"a","")))=0,(LEN(BN473)-LEN(SUBSTITUTE(BN473,"0","")))&gt;=5)))),1,0),0)</f>
        <v>0</v>
      </c>
    </row>
    <row r="474" customFormat="false" ht="41.25" hidden="false" customHeight="true" outlineLevel="0" collapsed="false">
      <c r="A474" s="57" t="s">
        <v>1122</v>
      </c>
      <c r="B474" s="57" t="s">
        <v>276</v>
      </c>
      <c r="C474" s="57" t="str">
        <f aca="false">Flights!$F$18</f>
        <v>MH0004</v>
      </c>
      <c r="D474" s="58" t="n">
        <f aca="false">Flights!$D$18</f>
        <v>46310</v>
      </c>
      <c r="E474" s="57" t="str">
        <f aca="false">Flights!$G$18&amp;"-"&amp;Flights!$H$18</f>
        <v>KUL-LHR</v>
      </c>
      <c r="F474" s="57" t="str">
        <f aca="false">Flights!$K$18</f>
        <v>EY</v>
      </c>
      <c r="G474" s="57" t="s">
        <v>420</v>
      </c>
      <c r="H474" s="57" t="s">
        <v>378</v>
      </c>
      <c r="I474" s="57" t="s">
        <v>447</v>
      </c>
      <c r="J474" s="57" t="s">
        <v>448</v>
      </c>
      <c r="K474" s="67" t="s">
        <v>449</v>
      </c>
      <c r="L474" s="67" t="s">
        <v>450</v>
      </c>
      <c r="M474" s="67" t="s">
        <v>451</v>
      </c>
      <c r="N474" s="67" t="s">
        <v>383</v>
      </c>
      <c r="O474" s="67" t="s">
        <v>503</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60"/>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open",IF(AND(NOT(OR(LEN(AZ474)&lt;15,ISNUMBER(MATCH(AZ474,L_Placeholder,0)))),BK474=0,NOT(OR(LEN(AU474)&lt;2,ISNUMBER(MATCH(AU474,L_Placeholder,0)))),NOT(OR(LEN(AX474)&lt;2,ISNUMBER(MATCH(AX474,L_Placeholder,0)))),TRIM(AE474)&lt;&gt;TRIM(T474)),"N/A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missing",IF(OR(OR(LEN(AU474)&lt;2,ISNUMBER(MATCH(AU474,L_Placeholder,0))),BR474&lt;3),"INVALID – PIC missing or not a named person (a role such as QA / CSM is not a name)",IF(OR(LEN(AV474)&lt;2,ISNUMBER(MATCH(AV474,L_Placeholder,0))),"INVALID – result / assessment missing",IF(OR(OR(LEN(AW474)&lt;3,ISNUMBER(MATCH(AW474,L_Placeholder,0))),SUMPRODUCT(--ISNUMBER(SEARCH(" "&amp;L_EvidencePhrase&amp;" ",BD474)))&gt;0,BI474=1),"INVALID – evidence missing, placeholder or not yet on file",IF(ISNA(MATCH(TRIM(S474),L_EvidenceType,0)),"INVALID – choose the evidence type from the list (column S)",IF(BL474=0,"INVALID – evidence ID must be the record's ID only (e.g. SF-2210, IMG_2231, 1045521), or a link / path for links",IF(OR(OR(LEN(AX474)&lt;2,ISNUMBER(MATCH(AX474,L_Placeholder,0))),BS474&lt;3),"INVALID – verifier missing or not a named person (a role such as QA / CSM is not a name)",IF(OR(AX474=AU474,AND(LEN(AU474)&gt;=4,ISNUMBER(SEARCH(AU474,AX474))),AND(LEN(AX474)&gt;=4,ISNUMBER(SEARCH(AX474,AU474)))),"INVALID – verifier must be a different, named person (not the PIC or a role)",IF(BH474=1,"INVALID – result not yet available (awaiting / TBC)",IF(BV474=1,"INVALID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future",IF(AND(ISNUMBER(BY474),AG474&lt;BY474),IF(H474="Physical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")))/(LEN(L_PendNeg)+1))+SUMPRODUCT((LEN(BC474)-LEN(SUBSTITUTE(BC474," "&amp;L_PendPrep&amp;" "," ")))/(LEN(L_PendPrep)+1)),1,0),1)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")))/(LEN(L_PendNeg)+1))+SUMPRODUCT((LEN(BE474)-LEN(SUBSTITUTE(BE474," "&amp;L_PendPrep&amp;" "," ")))/(LEN(L_PendPrep)+1)),1,0),1)</f>
        <v>0</v>
      </c>
      <c r="BK474" s="61" t="n">
        <f aca="false">IFERROR(IF(SUMPRODUCT((LEN(BF474)-LEN(SUBSTITUTE(BF474," "&amp;L_PendStrict&amp;" "," ")))/(LEN(L_PendStrict)+1))&gt;SUMPRODUCT((LEN(BF474)-LEN(SUBSTITUTE(BF474," "&amp;L_PendNeg&amp;" "," ")))/(LEN(L_PendNeg)+1)),1,0),1)</f>
        <v>0</v>
      </c>
      <c r="BL474" s="61" t="n">
        <f aca="false">IF(ISNA(MATCH(TRIM(S474),L_EvidenceType,0)),0,BZ474)</f>
        <v>0</v>
      </c>
      <c r="BM474" s="61" t="str">
        <f aca="false">SUBSTITUTE(SUBSTITUTE(SUBSTITUTE(SUBSTITUTE(SUBSTITUTE(SUBSTITUTE(SUBSTITUTE(SUBSTITUTE(SUBSTITUTE(LOWER(Z474&amp;""),"1","0"),"2","0"),"3","0"),"4","0"),"5","0"),"6","0"),"7","0"),"8","0"),"9","0")</f>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474,"jan",""),"feb",""),"mar",""),"apr",""),"may",""),"jun",""),"jul",""),"aug",""),"sep",""),"oct",""),"nov",""),"dec",""),"hrs",""),"hr",""),"lt",""),"utc",""),"am",""),"pm",""),"rev",""),"ver",""),"b","a"),"c","a"),"d","a"),"e","a"),"f","a"),"g","a"),"h","a"),"i","a"),"j","a"),"k","a"),"l","a"),"m","a"),"n","a"),"o","a"),"p","a"),"q","a"),"r","a"),"s","a"),"t","a"),"u","a"),"v","a"),"w","a"),"x","a"),"y","a"),"z","a")</f>
        <v/>
      </c>
      <c r="BO474" s="61" t="str">
        <f aca="false">SUBSTITUTE(SUBSTITUTE(SUBSTITUTE(SUBSTITUTE(SUBSTITUTE(SUBSTITUTE(SUBSTITUTE(SUBSTITUTE(SUBSTITUTE(LOWER(W474&amp;""),"1","0"),"2","0"),"3","0"),"4","0"),"5","0"),"6","0"),"7","0"),"8","0"),"9","0")</f>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c>
      <c r="BQ474" s="61" t="n">
        <f aca="false">IFERROR(IF(AND(ISERROR(SEARCH(" mh"," "&amp;LOWER(W474))),ISNA(MATCH(LEFT(TRIM(BP474),255),{"0000a","000a","00a","0000aa","000aa","00.00.0000","00/00/0000","00-00-0000","0000-00-00","00.00.00","00/00/00","00-00-00","0.00.0000","0/00/0000","0-00-0000"},0)),OR(SUMPRODUCT(--ISNUMBER(SEARCH({"a0","a-0","a_0","a/0","a.0","a#0","0a","0-a","0_a","0/a"},BP474)))&gt;0,ISNUMBER(SEARCH("000000",BP474)))),1,0),0)</f>
        <v>0</v>
      </c>
      <c r="BR4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474,"supervisor",""),"inspector",""),"controller",""),"executive",""),"catering",""),"manager",""),"officer",""),"caterer",""),"station",""),"captain",""),"verified",""),"verifier",""),"checked",""),"senior",""),"leader",""),"cabin",""),"staff",""),"crew",""),"team",""),"duty",""),"lead",""),"head",""),"chef",""),"pasb",""),"mcat",""),"magcs",""),"qaqc",""),"ccic",""),"cic",""),"csm",""),"ops",""),"pic",""),"self",""),"qa",""),"qc",""),"by",""),"sr",""))</f>
        <v>0</v>
      </c>
      <c r="BS4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474,"supervisor",""),"inspector",""),"controller",""),"executive",""),"catering",""),"manager",""),"officer",""),"caterer",""),"station",""),"captain",""),"verified",""),"verifier",""),"checked",""),"senior",""),"leader",""),"cabin",""),"staff",""),"crew",""),"team",""),"duty",""),"lead",""),"head",""),"chef",""),"pasb",""),"mcat",""),"magcs",""),"qaqc",""),"ccic",""),"cic",""),"csm",""),"ops",""),"pic",""),"self",""),"qa",""),"qc",""),"by",""),"sr",""))</f>
        <v>0</v>
      </c>
      <c r="BT474" s="61"/>
      <c r="BU474" s="61"/>
      <c r="BV474" s="61" t="n">
        <f aca="false">0</f>
        <v>0</v>
      </c>
      <c r="BW474" s="61"/>
      <c r="BX474" s="61"/>
      <c r="BY474" s="62" t="n">
        <f aca="false">Q474-T12EarlyH/24</f>
        <v>46309.0763888889</v>
      </c>
      <c r="BZ474" s="61" t="n">
        <f aca="false">IFERROR(IF(IF(TRIM(S474)="Link / file path",AND(LEN(TRIM(Z474))&gt;=5,SUMPRODUCT(--ISNUMBER(SEARCH({"http","www.","\\",":\",".pdf",".jpg",".jpeg",".png",".heic",".xls",".doc",".msg",".eml",".ppt",".txt",".zip"},Z474)))&gt;0),AND(ISERROR(FIND(" ",TRIM(Z474))),NOT(OR(LOWER(TRIM(Z474))=LOWER(Flights!$F$18),AND(LEFT(LOWER(TRIM(Z474)),2)="mh",(LEN(BN474)-LEN(SUBSTITUTE(BN474,"a","")))&lt;=2))),NOT(ISNUMBER(MATCH(LEFT(BN474,255),{"0000a","000a","00a","0000aa","000aa","00.00.0000","00/00/0000","00-00-0000","0000-00-00","00.00.00","00/00/00","00-00-00","0.00.0000","0/00/0000","0-00-0000"},0))),OR(AND((LEN(BN474)-LEN(SUBSTITUTE(BN474,"a","")))&gt;=1,(LEN(BN474)-LEN(SUBSTITUTE(BN474,"0","")))&gt;=2,SUMPRODUCT(--ISNUMBER(SEARCH({"a0","a-0","a_0","a/0","a.0","a#0","0a","0-a","0_a","0/a"},BN474)))&gt;0),AND((LEN(BN474)-LEN(SUBSTITUTE(BN474,"a","")))=0,(LEN(BN474)-LEN(SUBSTITUTE(BN474,"0","")))&gt;=5)))),1,0),0)</f>
        <v>0</v>
      </c>
    </row>
    <row r="475" customFormat="false" ht="91.5" hidden="false" customHeight="true" outlineLevel="0" collapsed="false">
      <c r="A475" s="57" t="s">
        <v>1123</v>
      </c>
      <c r="B475" s="57" t="s">
        <v>276</v>
      </c>
      <c r="C475" s="57" t="str">
        <f aca="false">Flights!$F$18</f>
        <v>MH0004</v>
      </c>
      <c r="D475" s="58" t="n">
        <f aca="false">Flights!$D$18</f>
        <v>46310</v>
      </c>
      <c r="E475" s="57" t="str">
        <f aca="false">Flights!$G$18&amp;"-"&amp;Flights!$H$18</f>
        <v>KUL-LHR</v>
      </c>
      <c r="F475" s="57" t="str">
        <f aca="false">Flights!$K$18</f>
        <v>EY</v>
      </c>
      <c r="G475" s="57" t="s">
        <v>420</v>
      </c>
      <c r="H475" s="57" t="s">
        <v>378</v>
      </c>
      <c r="I475" s="57" t="s">
        <v>447</v>
      </c>
      <c r="J475" s="57" t="s">
        <v>454</v>
      </c>
      <c r="K475" s="67" t="s">
        <v>455</v>
      </c>
      <c r="L475" s="67" t="s">
        <v>456</v>
      </c>
      <c r="M475" s="67" t="s">
        <v>451</v>
      </c>
      <c r="N475" s="67" t="s">
        <v>383</v>
      </c>
      <c r="O475" s="67" t="s">
        <v>1124</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60"/>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open",IF(AND(NOT(OR(LEN(AZ475)&lt;15,ISNUMBER(MATCH(AZ475,L_Placeholder,0)))),BK475=0,NOT(OR(LEN(AU475)&lt;2,ISNUMBER(MATCH(AU475,L_Placeholder,0)))),NOT(OR(LEN(AX475)&lt;2,ISNUMBER(MATCH(AX475,L_Placeholder,0)))),TRIM(AE475)&lt;&gt;TRIM(T475)),"N/A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missing",IF(OR(OR(LEN(AU475)&lt;2,ISNUMBER(MATCH(AU475,L_Placeholder,0))),BR475&lt;3),"INVALID – PIC missing or not a named person (a role such as QA / CSM is not a name)",IF(OR(LEN(AV475)&lt;2,ISNUMBER(MATCH(AV475,L_Placeholder,0))),"INVALID – result / assessment missing",IF(OR(OR(LEN(AW475)&lt;3,ISNUMBER(MATCH(AW475,L_Placeholder,0))),SUMPRODUCT(--ISNUMBER(SEARCH(" "&amp;L_EvidencePhrase&amp;" ",BD475)))&gt;0,BI475=1),"INVALID – evidence missing, placeholder or not yet on file",IF(ISNA(MATCH(TRIM(S475),L_EvidenceType,0)),"INVALID – choose the evidence type from the list (column S)",IF(BL475=0,"INVALID – evidence ID must be the record's ID only (e.g. SF-2210, IMG_2231, 1045521), or a link / path for links",IF(OR(OR(LEN(AX475)&lt;2,ISNUMBER(MATCH(AX475,L_Placeholder,0))),BS475&lt;3),"INVALID – verifier missing or not a named person (a role such as QA / CSM is not a name)",IF(OR(AX475=AU475,AND(LEN(AU475)&gt;=4,ISNUMBER(SEARCH(AU475,AX475))),AND(LEN(AX475)&gt;=4,ISNUMBER(SEARCH(AX475,AU475)))),"INVALID – verifier must be a different, named person (not the PIC or a role)",IF(BH475=1,"INVALID – result not yet available (awaiting / TBC)",IF(BV475=1,"INVALID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future",IF(AND(ISNUMBER(BY475),AG475&lt;BY475),IF(H475="Physical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t="n">
        <f aca="false">IF(ISNA(MATCH(TRIM(S475),L_EvidenceType,0)),0,BZ475)</f>
        <v>0</v>
      </c>
      <c r="BM475" s="61" t="str">
        <f aca="false">SUBSTITUTE(SUBSTITUTE(SUBSTITUTE(SUBSTITUTE(SUBSTITUTE(SUBSTITUTE(SUBSTITUTE(SUBSTITUTE(SUBSTITUTE(LOWER(Z475&amp;""),"1","0"),"2","0"),"3","0"),"4","0"),"5","0"),"6","0"),"7","0"),"8","0"),"9","0")</f>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475,"jan",""),"feb",""),"mar",""),"apr",""),"may",""),"jun",""),"jul",""),"aug",""),"sep",""),"oct",""),"nov",""),"dec",""),"hrs",""),"hr",""),"lt",""),"utc",""),"am",""),"pm",""),"rev",""),"ver",""),"b","a"),"c","a"),"d","a"),"e","a"),"f","a"),"g","a"),"h","a"),"i","a"),"j","a"),"k","a"),"l","a"),"m","a"),"n","a"),"o","a"),"p","a"),"q","a"),"r","a"),"s","a"),"t","a"),"u","a"),"v","a"),"w","a"),"x","a"),"y","a"),"z","a")</f>
        <v/>
      </c>
      <c r="BO475" s="61" t="str">
        <f aca="false">SUBSTITUTE(SUBSTITUTE(SUBSTITUTE(SUBSTITUTE(SUBSTITUTE(SUBSTITUTE(SUBSTITUTE(SUBSTITUTE(SUBSTITUTE(LOWER(W475&amp;""),"1","0"),"2","0"),"3","0"),"4","0"),"5","0"),"6","0"),"7","0"),"8","0"),"9","0")</f>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c>
      <c r="BQ475" s="61" t="n">
        <f aca="false">IFERROR(IF(AND(ISERROR(SEARCH(" mh"," "&amp;LOWER(W475))),ISNA(MATCH(LEFT(TRIM(BP475),255),{"0000a","000a","00a","0000aa","000aa","00.00.0000","00/00/0000","00-00-0000","0000-00-00","00.00.00","00/00/00","00-00-00","0.00.0000","0/00/0000","0-00-0000"},0)),OR(SUMPRODUCT(--ISNUMBER(SEARCH({"a0","a-0","a_0","a/0","a.0","a#0","0a","0-a","0_a","0/a"},BP475)))&gt;0,ISNUMBER(SEARCH("000000",BP475)))),1,0),0)</f>
        <v>0</v>
      </c>
      <c r="BR4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475,"supervisor",""),"inspector",""),"controller",""),"executive",""),"catering",""),"manager",""),"officer",""),"caterer",""),"station",""),"captain",""),"verified",""),"verifier",""),"checked",""),"senior",""),"leader",""),"cabin",""),"staff",""),"crew",""),"team",""),"duty",""),"lead",""),"head",""),"chef",""),"pasb",""),"mcat",""),"magcs",""),"qaqc",""),"ccic",""),"cic",""),"csm",""),"ops",""),"pic",""),"self",""),"qa",""),"qc",""),"by",""),"sr",""))</f>
        <v>0</v>
      </c>
      <c r="BS4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475,"supervisor",""),"inspector",""),"controller",""),"executive",""),"catering",""),"manager",""),"officer",""),"caterer",""),"station",""),"captain",""),"verified",""),"verifier",""),"checked",""),"senior",""),"leader",""),"cabin",""),"staff",""),"crew",""),"team",""),"duty",""),"lead",""),"head",""),"chef",""),"pasb",""),"mcat",""),"magcs",""),"qaqc",""),"ccic",""),"cic",""),"csm",""),"ops",""),"pic",""),"self",""),"qa",""),"qc",""),"by",""),"sr",""))</f>
        <v>0</v>
      </c>
      <c r="BT475" s="61"/>
      <c r="BU475" s="61"/>
      <c r="BV475" s="61" t="n">
        <f aca="false">0</f>
        <v>0</v>
      </c>
      <c r="BW475" s="61"/>
      <c r="BX475" s="61"/>
      <c r="BY475" s="62" t="n">
        <f aca="false">Q475-T12EarlyH/24</f>
        <v>46309.0763888889</v>
      </c>
      <c r="BZ475" s="61" t="n">
        <f aca="false">IFERROR(IF(IF(TRIM(S475)="Link / file path",AND(LEN(TRIM(Z475))&gt;=5,SUMPRODUCT(--ISNUMBER(SEARCH({"http","www.","\\",":\",".pdf",".jpg",".jpeg",".png",".heic",".xls",".doc",".msg",".eml",".ppt",".txt",".zip"},Z475)))&gt;0),AND(ISERROR(FIND(" ",TRIM(Z475))),NOT(OR(LOWER(TRIM(Z475))=LOWER(Flights!$F$18),AND(LEFT(LOWER(TRIM(Z475)),2)="mh",(LEN(BN475)-LEN(SUBSTITUTE(BN475,"a","")))&lt;=2))),NOT(ISNUMBER(MATCH(LEFT(BN475,255),{"0000a","000a","00a","0000aa","000aa","00.00.0000","00/00/0000","00-00-0000","0000-00-00","00.00.00","00/00/00","00-00-00","0.00.0000","0/00/0000","0-00-0000"},0))),OR(AND((LEN(BN475)-LEN(SUBSTITUTE(BN475,"a","")))&gt;=1,(LEN(BN475)-LEN(SUBSTITUTE(BN475,"0","")))&gt;=2,SUMPRODUCT(--ISNUMBER(SEARCH({"a0","a-0","a_0","a/0","a.0","a#0","0a","0-a","0_a","0/a"},BN475)))&gt;0),AND((LEN(BN475)-LEN(SUBSTITUTE(BN475,"a","")))=0,(LEN(BN475)-LEN(SUBSTITUTE(BN475,"0","")))&gt;=5)))),1,0),0)</f>
        <v>0</v>
      </c>
    </row>
    <row r="476" customFormat="false" ht="39.75" hidden="false" customHeight="true" outlineLevel="0" collapsed="false">
      <c r="A476" s="57" t="s">
        <v>1125</v>
      </c>
      <c r="B476" s="57" t="s">
        <v>276</v>
      </c>
      <c r="C476" s="57" t="str">
        <f aca="false">Flights!$F$18</f>
        <v>MH0004</v>
      </c>
      <c r="D476" s="58" t="n">
        <f aca="false">Flights!$D$18</f>
        <v>46310</v>
      </c>
      <c r="E476" s="57" t="str">
        <f aca="false">Flights!$G$18&amp;"-"&amp;Flights!$H$18</f>
        <v>KUL-LHR</v>
      </c>
      <c r="F476" s="57" t="str">
        <f aca="false">Flights!$K$18</f>
        <v>EY</v>
      </c>
      <c r="G476" s="57" t="s">
        <v>459</v>
      </c>
      <c r="H476" s="57" t="s">
        <v>460</v>
      </c>
      <c r="I476" s="57" t="s">
        <v>379</v>
      </c>
      <c r="J476" s="57" t="s">
        <v>461</v>
      </c>
      <c r="K476" s="67" t="s">
        <v>426</v>
      </c>
      <c r="L476" s="67" t="s">
        <v>462</v>
      </c>
      <c r="M476" s="67"/>
      <c r="N476" s="67" t="s">
        <v>383</v>
      </c>
      <c r="O476" s="67" t="s">
        <v>463</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60"/>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open",IF(AND(NOT(OR(LEN(AZ476)&lt;15,ISNUMBER(MATCH(AZ476,L_Placeholder,0)))),BK476=0,NOT(OR(LEN(AU476)&lt;2,ISNUMBER(MATCH(AU476,L_Placeholder,0)))),NOT(OR(LEN(AX476)&lt;2,ISNUMBER(MATCH(AX476,L_Placeholder,0)))),TRIM(AE476)&lt;&gt;TRIM(T476)),"N/A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missing",IF(OR(OR(LEN(AU476)&lt;2,ISNUMBER(MATCH(AU476,L_Placeholder,0))),BR476&lt;3),"INVALID – PIC missing or not a named person (a role such as QA / CSM is not a name)",IF(OR(LEN(AV476)&lt;2,ISNUMBER(MATCH(AV476,L_Placeholder,0))),"INVALID – result / assessment missing",IF(OR(OR(LEN(AW476)&lt;3,ISNUMBER(MATCH(AW476,L_Placeholder,0))),SUMPRODUCT(--ISNUMBER(SEARCH(" "&amp;L_EvidencePhrase&amp;" ",BD476)))&gt;0,BI476=1),"INVALID – evidence missing, placeholder or not yet on file",IF(ISNA(MATCH(TRIM(S476),L_EvidenceType,0)),"INVALID – choose the evidence type from the list (column S)",IF(BL476=0,"INVALID – evidence ID must be the record's ID only (e.g. SF-2210, IMG_2231, 1045521), or a link / path for links",IF(OR(OR(LEN(AX476)&lt;2,ISNUMBER(MATCH(AX476,L_Placeholder,0))),BS476&lt;3),"INVALID – verifier missing or not a named person (a role such as QA / CSM is not a name)",IF(OR(AX476=AU476,AND(LEN(AU476)&gt;=4,ISNUMBER(SEARCH(AU476,AX476))),AND(LEN(AX476)&gt;=4,ISNUMBER(SEARCH(AX476,AU476)))),"INVALID – verifier must be a different, named person (not the PIC or a role)",IF(BH476=1,"INVALID – result not yet available (awaiting / TBC)",IF(BV476=1,"INVALID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future",IF(AND(ISNUMBER(BY476),AG476&lt;BY476),IF(H476="Physical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IF(ISNA(MATCH(TRIM(S476),L_EvidenceType,0)),0,BZ476)</f>
        <v>0</v>
      </c>
      <c r="BM476" s="61" t="str">
        <f aca="false">SUBSTITUTE(SUBSTITUTE(SUBSTITUTE(SUBSTITUTE(SUBSTITUTE(SUBSTITUTE(SUBSTITUTE(SUBSTITUTE(SUBSTITUTE(LOWER(Z476&amp;""),"1","0"),"2","0"),"3","0"),"4","0"),"5","0"),"6","0"),"7","0"),"8","0"),"9","0")</f>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476,"jan",""),"feb",""),"mar",""),"apr",""),"may",""),"jun",""),"jul",""),"aug",""),"sep",""),"oct",""),"nov",""),"dec",""),"hrs",""),"hr",""),"lt",""),"utc",""),"am",""),"pm",""),"rev",""),"ver",""),"b","a"),"c","a"),"d","a"),"e","a"),"f","a"),"g","a"),"h","a"),"i","a"),"j","a"),"k","a"),"l","a"),"m","a"),"n","a"),"o","a"),"p","a"),"q","a"),"r","a"),"s","a"),"t","a"),"u","a"),"v","a"),"w","a"),"x","a"),"y","a"),"z","a")</f>
        <v/>
      </c>
      <c r="BO476" s="61" t="str">
        <f aca="false">SUBSTITUTE(SUBSTITUTE(SUBSTITUTE(SUBSTITUTE(SUBSTITUTE(SUBSTITUTE(SUBSTITUTE(SUBSTITUTE(SUBSTITUTE(LOWER(W476&amp;""),"1","0"),"2","0"),"3","0"),"4","0"),"5","0"),"6","0"),"7","0"),"8","0"),"9","0")</f>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c>
      <c r="BQ476" s="61" t="n">
        <f aca="false">IFERROR(IF(AND(ISERROR(SEARCH(" mh"," "&amp;LOWER(W476))),ISNA(MATCH(LEFT(TRIM(BP476),255),{"0000a","000a","00a","0000aa","000aa","00.00.0000","00/00/0000","00-00-0000","0000-00-00","00.00.00","00/00/00","00-00-00","0.00.0000","0/00/0000","0-00-0000"},0)),OR(SUMPRODUCT(--ISNUMBER(SEARCH({"a0","a-0","a_0","a/0","a.0","a#0","0a","0-a","0_a","0/a"},BP476)))&gt;0,ISNUMBER(SEARCH("000000",BP476)))),1,0),0)</f>
        <v>0</v>
      </c>
      <c r="BR4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476,"supervisor",""),"inspector",""),"controller",""),"executive",""),"catering",""),"manager",""),"officer",""),"caterer",""),"station",""),"captain",""),"verified",""),"verifier",""),"checked",""),"senior",""),"leader",""),"cabin",""),"staff",""),"crew",""),"team",""),"duty",""),"lead",""),"head",""),"chef",""),"pasb",""),"mcat",""),"magcs",""),"qaqc",""),"ccic",""),"cic",""),"csm",""),"ops",""),"pic",""),"self",""),"qa",""),"qc",""),"by",""),"sr",""))</f>
        <v>0</v>
      </c>
      <c r="BS4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476,"supervisor",""),"inspector",""),"controller",""),"executive",""),"catering",""),"manager",""),"officer",""),"caterer",""),"station",""),"captain",""),"verified",""),"verifier",""),"checked",""),"senior",""),"leader",""),"cabin",""),"staff",""),"crew",""),"team",""),"duty",""),"lead",""),"head",""),"chef",""),"pasb",""),"mcat",""),"magcs",""),"qaqc",""),"ccic",""),"cic",""),"csm",""),"ops",""),"pic",""),"self",""),"qa",""),"qc",""),"by",""),"sr",""))</f>
        <v>0</v>
      </c>
      <c r="BT476" s="61"/>
      <c r="BU476" s="61"/>
      <c r="BV476" s="61" t="n">
        <f aca="false">IFERROR(IF(OR(SUMPRODUCT((LEN(BC476)-LEN(SUBSTITUTE(BC476," "&amp;L_NotLoaded&amp;" "," ")))/(LEN(L_NotLoaded)+1))&gt;SUMPRODUCT((LEN(BC476)-LEN(SUBSTITUTE(BC476," "&amp;L_NotLoadedNeg&amp;" "," ")))/(LEN(L_NotLoadedNeg)+1)),SUMPRODUCT((LEN(BD476)-LEN(SUBSTITUTE(BD476," "&amp;L_NotLoaded&amp;" "," ")))/(LEN(L_NotLoaded)+1))&gt;SUMPRODUCT((LEN(BD476)-LEN(SUBSTITUTE(BD476," "&amp;L_NotLoadedNeg&amp;" "," ")))/(LEN(L_NotLoadedNeg)+1))),1,0),0)</f>
        <v>0</v>
      </c>
      <c r="BW476" s="61"/>
      <c r="BX476" s="61"/>
      <c r="BY476" s="62" t="n">
        <f aca="false">IF(ISNUMBER(Flights!$AZ$18),MAX(Q476-UpliftWindowH/24,Flights!$AZ$18),Q476-UpliftWindowH/24)</f>
        <v>46309.8263888889</v>
      </c>
      <c r="BZ476" s="61" t="n">
        <f aca="false">IFERROR(IF(IF(TRIM(S476)="Link / file path",AND(LEN(TRIM(Z476))&gt;=5,SUMPRODUCT(--ISNUMBER(SEARCH({"http","www.","\\",":\",".pdf",".jpg",".jpeg",".png",".heic",".xls",".doc",".msg",".eml",".ppt",".txt",".zip"},Z476)))&gt;0),AND(ISERROR(FIND(" ",TRIM(Z476))),NOT(OR(LOWER(TRIM(Z476))=LOWER(Flights!$F$18),AND(LEFT(LOWER(TRIM(Z476)),2)="mh",(LEN(BN476)-LEN(SUBSTITUTE(BN476,"a","")))&lt;=2))),NOT(ISNUMBER(MATCH(LEFT(BN476,255),{"0000a","000a","00a","0000aa","000aa","00.00.0000","00/00/0000","00-00-0000","0000-00-00","00.00.00","00/00/00","00-00-00","0.00.0000","0/00/0000","0-00-0000"},0))),OR(AND((LEN(BN476)-LEN(SUBSTITUTE(BN476,"a","")))&gt;=1,(LEN(BN476)-LEN(SUBSTITUTE(BN476,"0","")))&gt;=2,SUMPRODUCT(--ISNUMBER(SEARCH({"a0","a-0","a_0","a/0","a.0","a#0","0a","0-a","0_a","0/a"},BN476)))&gt;0),AND((LEN(BN476)-LEN(SUBSTITUTE(BN476,"a","")))=0,(LEN(BN476)-LEN(SUBSTITUTE(BN476,"0","")))&gt;=5)))),1,0),0)</f>
        <v>0</v>
      </c>
    </row>
    <row r="477" customFormat="false" ht="39.75" hidden="false" customHeight="true" outlineLevel="0" collapsed="false">
      <c r="A477" s="57" t="s">
        <v>1126</v>
      </c>
      <c r="B477" s="57" t="s">
        <v>276</v>
      </c>
      <c r="C477" s="57" t="str">
        <f aca="false">Flights!$F$18</f>
        <v>MH0004</v>
      </c>
      <c r="D477" s="58" t="n">
        <f aca="false">Flights!$D$18</f>
        <v>46310</v>
      </c>
      <c r="E477" s="57" t="str">
        <f aca="false">Flights!$G$18&amp;"-"&amp;Flights!$H$18</f>
        <v>KUL-LHR</v>
      </c>
      <c r="F477" s="57" t="str">
        <f aca="false">Flights!$K$18</f>
        <v>EY</v>
      </c>
      <c r="G477" s="57" t="s">
        <v>459</v>
      </c>
      <c r="H477" s="57" t="s">
        <v>460</v>
      </c>
      <c r="I477" s="57" t="s">
        <v>428</v>
      </c>
      <c r="J477" s="57" t="s">
        <v>465</v>
      </c>
      <c r="K477" s="67" t="s">
        <v>426</v>
      </c>
      <c r="L477" s="67" t="s">
        <v>462</v>
      </c>
      <c r="M477" s="67"/>
      <c r="N477" s="67" t="s">
        <v>383</v>
      </c>
      <c r="O477" s="67" t="s">
        <v>463</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60"/>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open",IF(AND(NOT(OR(LEN(AZ477)&lt;15,ISNUMBER(MATCH(AZ477,L_Placeholder,0)))),BK477=0,NOT(OR(LEN(AU477)&lt;2,ISNUMBER(MATCH(AU477,L_Placeholder,0)))),NOT(OR(LEN(AX477)&lt;2,ISNUMBER(MATCH(AX477,L_Placeholder,0)))),TRIM(AE477)&lt;&gt;TRIM(T477)),"N/A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missing",IF(OR(OR(LEN(AU477)&lt;2,ISNUMBER(MATCH(AU477,L_Placeholder,0))),BR477&lt;3),"INVALID – PIC missing or not a named person (a role such as QA / CSM is not a name)",IF(OR(LEN(AV477)&lt;2,ISNUMBER(MATCH(AV477,L_Placeholder,0))),"INVALID – result / assessment missing",IF(OR(OR(LEN(AW477)&lt;3,ISNUMBER(MATCH(AW477,L_Placeholder,0))),SUMPRODUCT(--ISNUMBER(SEARCH(" "&amp;L_EvidencePhrase&amp;" ",BD477)))&gt;0,BI477=1),"INVALID – evidence missing, placeholder or not yet on file",IF(ISNA(MATCH(TRIM(S477),L_EvidenceType,0)),"INVALID – choose the evidence type from the list (column S)",IF(BL477=0,"INVALID – evidence ID must be the record's ID only (e.g. SF-2210, IMG_2231, 1045521), or a link / path for links",IF(OR(OR(LEN(AX477)&lt;2,ISNUMBER(MATCH(AX477,L_Placeholder,0))),BS477&lt;3),"INVALID – verifier missing or not a named person (a role such as QA / CSM is not a name)",IF(OR(AX477=AU477,AND(LEN(AU477)&gt;=4,ISNUMBER(SEARCH(AU477,AX477))),AND(LEN(AX477)&gt;=4,ISNUMBER(SEARCH(AX477,AU477)))),"INVALID – verifier must be a different, named person (not the PIC or a role)",IF(BH477=1,"INVALID – result not yet available (awaiting / TBC)",IF(BV477=1,"INVALID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future",IF(AND(ISNUMBER(BY477),AG477&lt;BY477),IF(H477="Physical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IF(ISNA(MATCH(TRIM(S477),L_EvidenceType,0)),0,BZ477)</f>
        <v>0</v>
      </c>
      <c r="BM477" s="61" t="str">
        <f aca="false">SUBSTITUTE(SUBSTITUTE(SUBSTITUTE(SUBSTITUTE(SUBSTITUTE(SUBSTITUTE(SUBSTITUTE(SUBSTITUTE(SUBSTITUTE(LOWER(Z477&amp;""),"1","0"),"2","0"),"3","0"),"4","0"),"5","0"),"6","0"),"7","0"),"8","0"),"9","0")</f>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477,"jan",""),"feb",""),"mar",""),"apr",""),"may",""),"jun",""),"jul",""),"aug",""),"sep",""),"oct",""),"nov",""),"dec",""),"hrs",""),"hr",""),"lt",""),"utc",""),"am",""),"pm",""),"rev",""),"ver",""),"b","a"),"c","a"),"d","a"),"e","a"),"f","a"),"g","a"),"h","a"),"i","a"),"j","a"),"k","a"),"l","a"),"m","a"),"n","a"),"o","a"),"p","a"),"q","a"),"r","a"),"s","a"),"t","a"),"u","a"),"v","a"),"w","a"),"x","a"),"y","a"),"z","a")</f>
        <v/>
      </c>
      <c r="BO477" s="61" t="str">
        <f aca="false">SUBSTITUTE(SUBSTITUTE(SUBSTITUTE(SUBSTITUTE(SUBSTITUTE(SUBSTITUTE(SUBSTITUTE(SUBSTITUTE(SUBSTITUTE(LOWER(W477&amp;""),"1","0"),"2","0"),"3","0"),"4","0"),"5","0"),"6","0"),"7","0"),"8","0"),"9","0")</f>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c>
      <c r="BQ477" s="61" t="n">
        <f aca="false">IFERROR(IF(AND(ISERROR(SEARCH(" mh"," "&amp;LOWER(W477))),ISNA(MATCH(LEFT(TRIM(BP477),255),{"0000a","000a","00a","0000aa","000aa","00.00.0000","00/00/0000","00-00-0000","0000-00-00","00.00.00","00/00/00","00-00-00","0.00.0000","0/00/0000","0-00-0000"},0)),OR(SUMPRODUCT(--ISNUMBER(SEARCH({"a0","a-0","a_0","a/0","a.0","a#0","0a","0-a","0_a","0/a"},BP477)))&gt;0,ISNUMBER(SEARCH("000000",BP477)))),1,0),0)</f>
        <v>0</v>
      </c>
      <c r="BR4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477,"supervisor",""),"inspector",""),"controller",""),"executive",""),"catering",""),"manager",""),"officer",""),"caterer",""),"station",""),"captain",""),"verified",""),"verifier",""),"checked",""),"senior",""),"leader",""),"cabin",""),"staff",""),"crew",""),"team",""),"duty",""),"lead",""),"head",""),"chef",""),"pasb",""),"mcat",""),"magcs",""),"qaqc",""),"ccic",""),"cic",""),"csm",""),"ops",""),"pic",""),"self",""),"qa",""),"qc",""),"by",""),"sr",""))</f>
        <v>0</v>
      </c>
      <c r="BS4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477,"supervisor",""),"inspector",""),"controller",""),"executive",""),"catering",""),"manager",""),"officer",""),"caterer",""),"station",""),"captain",""),"verified",""),"verifier",""),"checked",""),"senior",""),"leader",""),"cabin",""),"staff",""),"crew",""),"team",""),"duty",""),"lead",""),"head",""),"chef",""),"pasb",""),"mcat",""),"magcs",""),"qaqc",""),"ccic",""),"cic",""),"csm",""),"ops",""),"pic",""),"self",""),"qa",""),"qc",""),"by",""),"sr",""))</f>
        <v>0</v>
      </c>
      <c r="BT477" s="61"/>
      <c r="BU477" s="61"/>
      <c r="BV477" s="61" t="n">
        <f aca="false">IFERROR(IF(OR(SUMPRODUCT((LEN(BC477)-LEN(SUBSTITUTE(BC477," "&amp;L_NotLoaded&amp;" "," ")))/(LEN(L_NotLoaded)+1))&gt;SUMPRODUCT((LEN(BC477)-LEN(SUBSTITUTE(BC477," "&amp;L_NotLoadedNeg&amp;" "," ")))/(LEN(L_NotLoadedNeg)+1)),SUMPRODUCT((LEN(BD477)-LEN(SUBSTITUTE(BD477," "&amp;L_NotLoaded&amp;" "," ")))/(LEN(L_NotLoaded)+1))&gt;SUMPRODUCT((LEN(BD477)-LEN(SUBSTITUTE(BD477," "&amp;L_NotLoadedNeg&amp;" "," ")))/(LEN(L_NotLoadedNeg)+1))),1,0),0)</f>
        <v>0</v>
      </c>
      <c r="BW477" s="61"/>
      <c r="BX477" s="61"/>
      <c r="BY477" s="62" t="n">
        <f aca="false">IF(ISNUMBER(Flights!$AZ$18),MAX(Q477-UpliftWindowH/24,Flights!$AZ$18),Q477-UpliftWindowH/24)</f>
        <v>46309.8263888889</v>
      </c>
      <c r="BZ477" s="61" t="n">
        <f aca="false">IFERROR(IF(IF(TRIM(S477)="Link / file path",AND(LEN(TRIM(Z477))&gt;=5,SUMPRODUCT(--ISNUMBER(SEARCH({"http","www.","\\",":\",".pdf",".jpg",".jpeg",".png",".heic",".xls",".doc",".msg",".eml",".ppt",".txt",".zip"},Z477)))&gt;0),AND(ISERROR(FIND(" ",TRIM(Z477))),NOT(OR(LOWER(TRIM(Z477))=LOWER(Flights!$F$18),AND(LEFT(LOWER(TRIM(Z477)),2)="mh",(LEN(BN477)-LEN(SUBSTITUTE(BN477,"a","")))&lt;=2))),NOT(ISNUMBER(MATCH(LEFT(BN477,255),{"0000a","000a","00a","0000aa","000aa","00.00.0000","00/00/0000","00-00-0000","0000-00-00","00.00.00","00/00/00","00-00-00","0.00.0000","0/00/0000","0-00-0000"},0))),OR(AND((LEN(BN477)-LEN(SUBSTITUTE(BN477,"a","")))&gt;=1,(LEN(BN477)-LEN(SUBSTITUTE(BN477,"0","")))&gt;=2,SUMPRODUCT(--ISNUMBER(SEARCH({"a0","a-0","a_0","a/0","a.0","a#0","0a","0-a","0_a","0/a"},BN477)))&gt;0),AND((LEN(BN477)-LEN(SUBSTITUTE(BN477,"a","")))=0,(LEN(BN477)-LEN(SUBSTITUTE(BN477,"0","")))&gt;=5)))),1,0),0)</f>
        <v>0</v>
      </c>
    </row>
    <row r="478" customFormat="false" ht="116.25" hidden="false" customHeight="true" outlineLevel="0" collapsed="false">
      <c r="A478" s="57" t="s">
        <v>1127</v>
      </c>
      <c r="B478" s="57" t="s">
        <v>276</v>
      </c>
      <c r="C478" s="57" t="str">
        <f aca="false">Flights!$F$18</f>
        <v>MH0004</v>
      </c>
      <c r="D478" s="58" t="n">
        <f aca="false">Flights!$D$18</f>
        <v>46310</v>
      </c>
      <c r="E478" s="57" t="str">
        <f aca="false">Flights!$G$18&amp;"-"&amp;Flights!$H$18</f>
        <v>KUL-LHR</v>
      </c>
      <c r="F478" s="57" t="str">
        <f aca="false">Flights!$K$18</f>
        <v>EY</v>
      </c>
      <c r="G478" s="57" t="s">
        <v>459</v>
      </c>
      <c r="H478" s="57" t="s">
        <v>460</v>
      </c>
      <c r="I478" s="57" t="s">
        <v>440</v>
      </c>
      <c r="J478" s="57" t="s">
        <v>467</v>
      </c>
      <c r="K478" s="67" t="s">
        <v>501</v>
      </c>
      <c r="L478" s="67" t="s">
        <v>443</v>
      </c>
      <c r="M478" s="67" t="s">
        <v>726</v>
      </c>
      <c r="N478" s="67" t="s">
        <v>444</v>
      </c>
      <c r="O478" s="67" t="s">
        <v>1121</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60"/>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open",IF(AND(NOT(OR(LEN(AZ478)&lt;15,ISNUMBER(MATCH(AZ478,L_Placeholder,0)))),BK478=0,NOT(OR(LEN(AU478)&lt;2,ISNUMBER(MATCH(AU478,L_Placeholder,0)))),NOT(OR(LEN(AX478)&lt;2,ISNUMBER(MATCH(AX478,L_Placeholder,0)))),TRIM(AE478)&lt;&gt;TRIM(T478)),"N/A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missing",IF(OR(OR(LEN(AU478)&lt;2,ISNUMBER(MATCH(AU478,L_Placeholder,0))),BR478&lt;3),"INVALID – PIC missing or not a named person (a role such as QA / CSM is not a name)",IF(OR(LEN(AV478)&lt;2,ISNUMBER(MATCH(AV478,L_Placeholder,0))),"INVALID – result / assessment missing",IF(OR(OR(LEN(AW478)&lt;3,ISNUMBER(MATCH(AW478,L_Placeholder,0))),SUMPRODUCT(--ISNUMBER(SEARCH(" "&amp;L_EvidencePhrase&amp;" ",BD478)))&gt;0,BI478=1),"INVALID – evidence missing, placeholder or not yet on file",IF(ISNA(MATCH(TRIM(S478),L_EvidenceType,0)),"INVALID – choose the evidence type from the list (column S)",IF(BL478=0,"INVALID – evidence ID must be the record's ID only (e.g. SF-2210, IMG_2231, 1045521), or a link / path for links",IF(OR(OR(LEN(AX478)&lt;2,ISNUMBER(MATCH(AX478,L_Placeholder,0))),BS478&lt;3),"INVALID – verifier missing or not a named person (a role such as QA / CSM is not a name)",IF(OR(AX478=AU478,AND(LEN(AU478)&gt;=4,ISNUMBER(SEARCH(AU478,AX478))),AND(LEN(AX478)&gt;=4,ISNUMBER(SEARCH(AX478,AU478)))),"INVALID – verifier must be a different, named person (not the PIC or a role)",IF(BH478=1,"INVALID – result not yet available (awaiting / TBC)",IF(BV478=1,"INVALID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future",IF(AND(ISNUMBER(BY478),AG478&lt;BY478),IF(H478="Physical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IF(ISNA(MATCH(TRIM(S478),L_EvidenceType,0)),0,BZ478)</f>
        <v>0</v>
      </c>
      <c r="BM478" s="61" t="str">
        <f aca="false">SUBSTITUTE(SUBSTITUTE(SUBSTITUTE(SUBSTITUTE(SUBSTITUTE(SUBSTITUTE(SUBSTITUTE(SUBSTITUTE(SUBSTITUTE(LOWER(Z478&amp;""),"1","0"),"2","0"),"3","0"),"4","0"),"5","0"),"6","0"),"7","0"),"8","0"),"9","0")</f>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478,"jan",""),"feb",""),"mar",""),"apr",""),"may",""),"jun",""),"jul",""),"aug",""),"sep",""),"oct",""),"nov",""),"dec",""),"hrs",""),"hr",""),"lt",""),"utc",""),"am",""),"pm",""),"rev",""),"ver",""),"b","a"),"c","a"),"d","a"),"e","a"),"f","a"),"g","a"),"h","a"),"i","a"),"j","a"),"k","a"),"l","a"),"m","a"),"n","a"),"o","a"),"p","a"),"q","a"),"r","a"),"s","a"),"t","a"),"u","a"),"v","a"),"w","a"),"x","a"),"y","a"),"z","a")</f>
        <v/>
      </c>
      <c r="BO478" s="61" t="str">
        <f aca="false">SUBSTITUTE(SUBSTITUTE(SUBSTITUTE(SUBSTITUTE(SUBSTITUTE(SUBSTITUTE(SUBSTITUTE(SUBSTITUTE(SUBSTITUTE(LOWER(W478&amp;""),"1","0"),"2","0"),"3","0"),"4","0"),"5","0"),"6","0"),"7","0"),"8","0"),"9","0")</f>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c>
      <c r="BQ478" s="61" t="n">
        <f aca="false">IFERROR(IF(AND(ISERROR(SEARCH(" mh"," "&amp;LOWER(W478))),ISNA(MATCH(LEFT(TRIM(BP478),255),{"0000a","000a","00a","0000aa","000aa","00.00.0000","00/00/0000","00-00-0000","0000-00-00","00.00.00","00/00/00","00-00-00","0.00.0000","0/00/0000","0-00-0000"},0)),OR(SUMPRODUCT(--ISNUMBER(SEARCH({"a0","a-0","a_0","a/0","a.0","a#0","0a","0-a","0_a","0/a"},BP478)))&gt;0,ISNUMBER(SEARCH("000000",BP478)))),1,0),0)</f>
        <v>0</v>
      </c>
      <c r="BR4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478,"supervisor",""),"inspector",""),"controller",""),"executive",""),"catering",""),"manager",""),"officer",""),"caterer",""),"station",""),"captain",""),"verified",""),"verifier",""),"checked",""),"senior",""),"leader",""),"cabin",""),"staff",""),"crew",""),"team",""),"duty",""),"lead",""),"head",""),"chef",""),"pasb",""),"mcat",""),"magcs",""),"qaqc",""),"ccic",""),"cic",""),"csm",""),"ops",""),"pic",""),"self",""),"qa",""),"qc",""),"by",""),"sr",""))</f>
        <v>0</v>
      </c>
      <c r="BS4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478,"supervisor",""),"inspector",""),"controller",""),"executive",""),"catering",""),"manager",""),"officer",""),"caterer",""),"station",""),"captain",""),"verified",""),"verifier",""),"checked",""),"senior",""),"leader",""),"cabin",""),"staff",""),"crew",""),"team",""),"duty",""),"lead",""),"head",""),"chef",""),"pasb",""),"mcat",""),"magcs",""),"qaqc",""),"ccic",""),"cic",""),"csm",""),"ops",""),"pic",""),"self",""),"qa",""),"qc",""),"by",""),"sr",""))</f>
        <v>0</v>
      </c>
      <c r="BT478" s="61"/>
      <c r="BU478" s="61"/>
      <c r="BV478" s="61" t="n">
        <f aca="false">IFERROR(IF(OR(SUMPRODUCT((LEN(BC478)-LEN(SUBSTITUTE(BC478," "&amp;L_NotLoaded&amp;" "," ")))/(LEN(L_NotLoaded)+1))&gt;SUMPRODUCT((LEN(BC478)-LEN(SUBSTITUTE(BC478," "&amp;L_NotLoadedNeg&amp;" "," ")))/(LEN(L_NotLoadedNeg)+1)),SUMPRODUCT((LEN(BD478)-LEN(SUBSTITUTE(BD478," "&amp;L_NotLoaded&amp;" "," ")))/(LEN(L_NotLoaded)+1))&gt;SUMPRODUCT((LEN(BD478)-LEN(SUBSTITUTE(BD478," "&amp;L_NotLoadedNeg&amp;" "," ")))/(LEN(L_NotLoadedNeg)+1))),1,0),0)</f>
        <v>0</v>
      </c>
      <c r="BW478" s="61"/>
      <c r="BX478" s="61"/>
      <c r="BY478" s="62" t="n">
        <f aca="false">IF(ISNUMBER(Flights!$AZ$18),MAX(Q478-UpliftWindowH/24,Flights!$AZ$18),Q478-UpliftWindowH/24)</f>
        <v>46309.8263888889</v>
      </c>
      <c r="BZ478" s="61" t="n">
        <f aca="false">IFERROR(IF(IF(TRIM(S478)="Link / file path",AND(LEN(TRIM(Z478))&gt;=5,SUMPRODUCT(--ISNUMBER(SEARCH({"http","www.","\\",":\",".pdf",".jpg",".jpeg",".png",".heic",".xls",".doc",".msg",".eml",".ppt",".txt",".zip"},Z478)))&gt;0),AND(ISERROR(FIND(" ",TRIM(Z478))),NOT(OR(LOWER(TRIM(Z478))=LOWER(Flights!$F$18),AND(LEFT(LOWER(TRIM(Z478)),2)="mh",(LEN(BN478)-LEN(SUBSTITUTE(BN478,"a","")))&lt;=2))),NOT(ISNUMBER(MATCH(LEFT(BN478,255),{"0000a","000a","00a","0000aa","000aa","00.00.0000","00/00/0000","00-00-0000","0000-00-00","00.00.00","00/00/00","00-00-00","0.00.0000","0/00/0000","0-00-0000"},0))),OR(AND((LEN(BN478)-LEN(SUBSTITUTE(BN478,"a","")))&gt;=1,(LEN(BN478)-LEN(SUBSTITUTE(BN478,"0","")))&gt;=2,SUMPRODUCT(--ISNUMBER(SEARCH({"a0","a-0","a_0","a/0","a.0","a#0","0a","0-a","0_a","0/a"},BN478)))&gt;0),AND((LEN(BN478)-LEN(SUBSTITUTE(BN478,"a","")))=0,(LEN(BN478)-LEN(SUBSTITUTE(BN478,"0","")))&gt;=5)))),1,0),0)</f>
        <v>0</v>
      </c>
    </row>
    <row r="479" customFormat="false" ht="39.75" hidden="false" customHeight="true" outlineLevel="0" collapsed="false">
      <c r="A479" s="57" t="s">
        <v>1128</v>
      </c>
      <c r="B479" s="57" t="s">
        <v>276</v>
      </c>
      <c r="C479" s="57" t="str">
        <f aca="false">Flights!$F$18</f>
        <v>MH0004</v>
      </c>
      <c r="D479" s="58" t="n">
        <f aca="false">Flights!$D$18</f>
        <v>46310</v>
      </c>
      <c r="E479" s="57" t="str">
        <f aca="false">Flights!$G$18&amp;"-"&amp;Flights!$H$18</f>
        <v>KUL-LHR</v>
      </c>
      <c r="F479" s="57" t="str">
        <f aca="false">Flights!$K$18</f>
        <v>EY</v>
      </c>
      <c r="G479" s="57" t="s">
        <v>459</v>
      </c>
      <c r="H479" s="57" t="s">
        <v>460</v>
      </c>
      <c r="I479" s="57" t="s">
        <v>447</v>
      </c>
      <c r="J479" s="57" t="s">
        <v>469</v>
      </c>
      <c r="K479" s="67" t="s">
        <v>449</v>
      </c>
      <c r="L479" s="67" t="s">
        <v>450</v>
      </c>
      <c r="M479" s="67" t="s">
        <v>451</v>
      </c>
      <c r="N479" s="67" t="s">
        <v>383</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60"/>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open",IF(AND(NOT(OR(LEN(AZ479)&lt;15,ISNUMBER(MATCH(AZ479,L_Placeholder,0)))),BK479=0,NOT(OR(LEN(AU479)&lt;2,ISNUMBER(MATCH(AU479,L_Placeholder,0)))),NOT(OR(LEN(AX479)&lt;2,ISNUMBER(MATCH(AX479,L_Placeholder,0)))),TRIM(AE479)&lt;&gt;TRIM(T479)),"N/A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missing",IF(OR(OR(LEN(AU479)&lt;2,ISNUMBER(MATCH(AU479,L_Placeholder,0))),BR479&lt;3),"INVALID – PIC missing or not a named person (a role such as QA / CSM is not a name)",IF(OR(LEN(AV479)&lt;2,ISNUMBER(MATCH(AV479,L_Placeholder,0))),"INVALID – result / assessment missing",IF(OR(OR(LEN(AW479)&lt;3,ISNUMBER(MATCH(AW479,L_Placeholder,0))),SUMPRODUCT(--ISNUMBER(SEARCH(" "&amp;L_EvidencePhrase&amp;" ",BD479)))&gt;0,BI479=1),"INVALID – evidence missing, placeholder or not yet on file",IF(ISNA(MATCH(TRIM(S479),L_EvidenceType,0)),"INVALID – choose the evidence type from the list (column S)",IF(BL479=0,"INVALID – evidence ID must be the record's ID only (e.g. SF-2210, IMG_2231, 1045521), or a link / path for links",IF(OR(OR(LEN(AX479)&lt;2,ISNUMBER(MATCH(AX479,L_Placeholder,0))),BS479&lt;3),"INVALID – verifier missing or not a named person (a role such as QA / CSM is not a name)",IF(OR(AX479=AU479,AND(LEN(AU479)&gt;=4,ISNUMBER(SEARCH(AU479,AX479))),AND(LEN(AX479)&gt;=4,ISNUMBER(SEARCH(AX479,AU479)))),"INVALID – verifier must be a different, named person (not the PIC or a role)",IF(BH479=1,"INVALID – result not yet available (awaiting / TBC)",IF(BV479=1,"INVALID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future",IF(AND(ISNUMBER(BY479),AG479&lt;BY479),IF(H479="Physical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IF(ISNA(MATCH(TRIM(S479),L_EvidenceType,0)),0,BZ479)</f>
        <v>0</v>
      </c>
      <c r="BM479" s="61" t="str">
        <f aca="false">SUBSTITUTE(SUBSTITUTE(SUBSTITUTE(SUBSTITUTE(SUBSTITUTE(SUBSTITUTE(SUBSTITUTE(SUBSTITUTE(SUBSTITUTE(LOWER(Z479&amp;""),"1","0"),"2","0"),"3","0"),"4","0"),"5","0"),"6","0"),"7","0"),"8","0"),"9","0")</f>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479,"jan",""),"feb",""),"mar",""),"apr",""),"may",""),"jun",""),"jul",""),"aug",""),"sep",""),"oct",""),"nov",""),"dec",""),"hrs",""),"hr",""),"lt",""),"utc",""),"am",""),"pm",""),"rev",""),"ver",""),"b","a"),"c","a"),"d","a"),"e","a"),"f","a"),"g","a"),"h","a"),"i","a"),"j","a"),"k","a"),"l","a"),"m","a"),"n","a"),"o","a"),"p","a"),"q","a"),"r","a"),"s","a"),"t","a"),"u","a"),"v","a"),"w","a"),"x","a"),"y","a"),"z","a")</f>
        <v/>
      </c>
      <c r="BO479" s="61" t="str">
        <f aca="false">SUBSTITUTE(SUBSTITUTE(SUBSTITUTE(SUBSTITUTE(SUBSTITUTE(SUBSTITUTE(SUBSTITUTE(SUBSTITUTE(SUBSTITUTE(LOWER(W479&amp;""),"1","0"),"2","0"),"3","0"),"4","0"),"5","0"),"6","0"),"7","0"),"8","0"),"9","0")</f>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c>
      <c r="BQ479" s="61" t="n">
        <f aca="false">IFERROR(IF(AND(ISERROR(SEARCH(" mh"," "&amp;LOWER(W479))),ISNA(MATCH(LEFT(TRIM(BP479),255),{"0000a","000a","00a","0000aa","000aa","00.00.0000","00/00/0000","00-00-0000","0000-00-00","00.00.00","00/00/00","00-00-00","0.00.0000","0/00/0000","0-00-0000"},0)),OR(SUMPRODUCT(--ISNUMBER(SEARCH({"a0","a-0","a_0","a/0","a.0","a#0","0a","0-a","0_a","0/a"},BP479)))&gt;0,ISNUMBER(SEARCH("000000",BP479)))),1,0),0)</f>
        <v>0</v>
      </c>
      <c r="BR4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479,"supervisor",""),"inspector",""),"controller",""),"executive",""),"catering",""),"manager",""),"officer",""),"caterer",""),"station",""),"captain",""),"verified",""),"verifier",""),"checked",""),"senior",""),"leader",""),"cabin",""),"staff",""),"crew",""),"team",""),"duty",""),"lead",""),"head",""),"chef",""),"pasb",""),"mcat",""),"magcs",""),"qaqc",""),"ccic",""),"cic",""),"csm",""),"ops",""),"pic",""),"self",""),"qa",""),"qc",""),"by",""),"sr",""))</f>
        <v>0</v>
      </c>
      <c r="BS4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479,"supervisor",""),"inspector",""),"controller",""),"executive",""),"catering",""),"manager",""),"officer",""),"caterer",""),"station",""),"captain",""),"verified",""),"verifier",""),"checked",""),"senior",""),"leader",""),"cabin",""),"staff",""),"crew",""),"team",""),"duty",""),"lead",""),"head",""),"chef",""),"pasb",""),"mcat",""),"magcs",""),"qaqc",""),"ccic",""),"cic",""),"csm",""),"ops",""),"pic",""),"self",""),"qa",""),"qc",""),"by",""),"sr",""))</f>
        <v>0</v>
      </c>
      <c r="BT479" s="61"/>
      <c r="BU479" s="61"/>
      <c r="BV479" s="61" t="n">
        <f aca="false">IFERROR(IF(OR(SUMPRODUCT((LEN(BC479)-LEN(SUBSTITUTE(BC479," "&amp;L_NotLoaded&amp;" "," ")))/(LEN(L_NotLoaded)+1))&gt;SUMPRODUCT((LEN(BC479)-LEN(SUBSTITUTE(BC479," "&amp;L_NotLoadedNeg&amp;" "," ")))/(LEN(L_NotLoadedNeg)+1)),SUMPRODUCT((LEN(BD479)-LEN(SUBSTITUTE(BD479," "&amp;L_NotLoaded&amp;" "," ")))/(LEN(L_NotLoaded)+1))&gt;SUMPRODUCT((LEN(BD479)-LEN(SUBSTITUTE(BD479," "&amp;L_NotLoadedNeg&amp;" "," ")))/(LEN(L_NotLoadedNeg)+1))),1,0),0)</f>
        <v>0</v>
      </c>
      <c r="BW479" s="61"/>
      <c r="BX479" s="61"/>
      <c r="BY479" s="62" t="n">
        <f aca="false">IF(ISNUMBER(Flights!$AZ$18),MAX(Q479-UpliftWindowH/24,Flights!$AZ$18),Q479-UpliftWindowH/24)</f>
        <v>46309.8263888889</v>
      </c>
      <c r="BZ479" s="61" t="n">
        <f aca="false">IFERROR(IF(IF(TRIM(S479)="Link / file path",AND(LEN(TRIM(Z479))&gt;=5,SUMPRODUCT(--ISNUMBER(SEARCH({"http","www.","\\",":\",".pdf",".jpg",".jpeg",".png",".heic",".xls",".doc",".msg",".eml",".ppt",".txt",".zip"},Z479)))&gt;0),AND(ISERROR(FIND(" ",TRIM(Z479))),NOT(OR(LOWER(TRIM(Z479))=LOWER(Flights!$F$18),AND(LEFT(LOWER(TRIM(Z479)),2)="mh",(LEN(BN479)-LEN(SUBSTITUTE(BN479,"a","")))&lt;=2))),NOT(ISNUMBER(MATCH(LEFT(BN479,255),{"0000a","000a","00a","0000aa","000aa","00.00.0000","00/00/0000","00-00-0000","0000-00-00","00.00.00","00/00/00","00-00-00","0.00.0000","0/00/0000","0-00-0000"},0))),OR(AND((LEN(BN479)-LEN(SUBSTITUTE(BN479,"a","")))&gt;=1,(LEN(BN479)-LEN(SUBSTITUTE(BN479,"0","")))&gt;=2,SUMPRODUCT(--ISNUMBER(SEARCH({"a0","a-0","a_0","a/0","a.0","a#0","0a","0-a","0_a","0/a"},BN479)))&gt;0),AND((LEN(BN479)-LEN(SUBSTITUTE(BN479,"a","")))=0,(LEN(BN479)-LEN(SUBSTITUTE(BN479,"0","")))&gt;=5)))),1,0),0)</f>
        <v>0</v>
      </c>
    </row>
    <row r="480" customFormat="false" ht="54" hidden="false" customHeight="true" outlineLevel="0" collapsed="false">
      <c r="A480" s="57" t="s">
        <v>1129</v>
      </c>
      <c r="B480" s="57" t="s">
        <v>276</v>
      </c>
      <c r="C480" s="57" t="str">
        <f aca="false">Flights!$F$18</f>
        <v>MH0004</v>
      </c>
      <c r="D480" s="58" t="n">
        <f aca="false">Flights!$D$18</f>
        <v>46310</v>
      </c>
      <c r="E480" s="57" t="str">
        <f aca="false">Flights!$G$18&amp;"-"&amp;Flights!$H$18</f>
        <v>KUL-LHR</v>
      </c>
      <c r="F480" s="57" t="str">
        <f aca="false">Flights!$K$18</f>
        <v>EY</v>
      </c>
      <c r="G480" s="57" t="s">
        <v>459</v>
      </c>
      <c r="H480" s="57" t="s">
        <v>460</v>
      </c>
      <c r="I480" s="57" t="s">
        <v>447</v>
      </c>
      <c r="J480" s="57" t="s">
        <v>471</v>
      </c>
      <c r="K480" s="67" t="s">
        <v>455</v>
      </c>
      <c r="L480" s="67" t="s">
        <v>456</v>
      </c>
      <c r="M480" s="67" t="s">
        <v>451</v>
      </c>
      <c r="N480" s="67" t="s">
        <v>383</v>
      </c>
      <c r="O480" s="67" t="s">
        <v>1130</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60"/>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open",IF(AND(NOT(OR(LEN(AZ480)&lt;15,ISNUMBER(MATCH(AZ480,L_Placeholder,0)))),BK480=0,NOT(OR(LEN(AU480)&lt;2,ISNUMBER(MATCH(AU480,L_Placeholder,0)))),NOT(OR(LEN(AX480)&lt;2,ISNUMBER(MATCH(AX480,L_Placeholder,0)))),TRIM(AE480)&lt;&gt;TRIM(T480)),"N/A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missing",IF(OR(OR(LEN(AU480)&lt;2,ISNUMBER(MATCH(AU480,L_Placeholder,0))),BR480&lt;3),"INVALID – PIC missing or not a named person (a role such as QA / CSM is not a name)",IF(OR(LEN(AV480)&lt;2,ISNUMBER(MATCH(AV480,L_Placeholder,0))),"INVALID – result / assessment missing",IF(OR(OR(LEN(AW480)&lt;3,ISNUMBER(MATCH(AW480,L_Placeholder,0))),SUMPRODUCT(--ISNUMBER(SEARCH(" "&amp;L_EvidencePhrase&amp;" ",BD480)))&gt;0,BI480=1),"INVALID – evidence missing, placeholder or not yet on file",IF(ISNA(MATCH(TRIM(S480),L_EvidenceType,0)),"INVALID – choose the evidence type from the list (column S)",IF(BL480=0,"INVALID – evidence ID must be the record's ID only (e.g. SF-2210, IMG_2231, 1045521), or a link / path for links",IF(OR(OR(LEN(AX480)&lt;2,ISNUMBER(MATCH(AX480,L_Placeholder,0))),BS480&lt;3),"INVALID – verifier missing or not a named person (a role such as QA / CSM is not a name)",IF(OR(AX480=AU480,AND(LEN(AU480)&gt;=4,ISNUMBER(SEARCH(AU480,AX480))),AND(LEN(AX480)&gt;=4,ISNUMBER(SEARCH(AX480,AU480)))),"INVALID – verifier must be a different, named person (not the PIC or a role)",IF(BH480=1,"INVALID – result not yet available (awaiting / TBC)",IF(BV480=1,"INVALID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future",IF(AND(ISNUMBER(BY480),AG480&lt;BY480),IF(H480="Physical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IF(ISNA(MATCH(TRIM(S480),L_EvidenceType,0)),0,BZ480)</f>
        <v>0</v>
      </c>
      <c r="BM480" s="61" t="str">
        <f aca="false">SUBSTITUTE(SUBSTITUTE(SUBSTITUTE(SUBSTITUTE(SUBSTITUTE(SUBSTITUTE(SUBSTITUTE(SUBSTITUTE(SUBSTITUTE(LOWER(Z480&amp;""),"1","0"),"2","0"),"3","0"),"4","0"),"5","0"),"6","0"),"7","0"),"8","0"),"9","0")</f>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480,"jan",""),"feb",""),"mar",""),"apr",""),"may",""),"jun",""),"jul",""),"aug",""),"sep",""),"oct",""),"nov",""),"dec",""),"hrs",""),"hr",""),"lt",""),"utc",""),"am",""),"pm",""),"rev",""),"ver",""),"b","a"),"c","a"),"d","a"),"e","a"),"f","a"),"g","a"),"h","a"),"i","a"),"j","a"),"k","a"),"l","a"),"m","a"),"n","a"),"o","a"),"p","a"),"q","a"),"r","a"),"s","a"),"t","a"),"u","a"),"v","a"),"w","a"),"x","a"),"y","a"),"z","a")</f>
        <v/>
      </c>
      <c r="BO480" s="61" t="str">
        <f aca="false">SUBSTITUTE(SUBSTITUTE(SUBSTITUTE(SUBSTITUTE(SUBSTITUTE(SUBSTITUTE(SUBSTITUTE(SUBSTITUTE(SUBSTITUTE(LOWER(W480&amp;""),"1","0"),"2","0"),"3","0"),"4","0"),"5","0"),"6","0"),"7","0"),"8","0"),"9","0")</f>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c>
      <c r="BQ480" s="61" t="n">
        <f aca="false">IFERROR(IF(AND(ISERROR(SEARCH(" mh"," "&amp;LOWER(W480))),ISNA(MATCH(LEFT(TRIM(BP480),255),{"0000a","000a","00a","0000aa","000aa","00.00.0000","00/00/0000","00-00-0000","0000-00-00","00.00.00","00/00/00","00-00-00","0.00.0000","0/00/0000","0-00-0000"},0)),OR(SUMPRODUCT(--ISNUMBER(SEARCH({"a0","a-0","a_0","a/0","a.0","a#0","0a","0-a","0_a","0/a"},BP480)))&gt;0,ISNUMBER(SEARCH("000000",BP480)))),1,0),0)</f>
        <v>0</v>
      </c>
      <c r="BR4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480,"supervisor",""),"inspector",""),"controller",""),"executive",""),"catering",""),"manager",""),"officer",""),"caterer",""),"station",""),"captain",""),"verified",""),"verifier",""),"checked",""),"senior",""),"leader",""),"cabin",""),"staff",""),"crew",""),"team",""),"duty",""),"lead",""),"head",""),"chef",""),"pasb",""),"mcat",""),"magcs",""),"qaqc",""),"ccic",""),"cic",""),"csm",""),"ops",""),"pic",""),"self",""),"qa",""),"qc",""),"by",""),"sr",""))</f>
        <v>0</v>
      </c>
      <c r="BS4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480,"supervisor",""),"inspector",""),"controller",""),"executive",""),"catering",""),"manager",""),"officer",""),"caterer",""),"station",""),"captain",""),"verified",""),"verifier",""),"checked",""),"senior",""),"leader",""),"cabin",""),"staff",""),"crew",""),"team",""),"duty",""),"lead",""),"head",""),"chef",""),"pasb",""),"mcat",""),"magcs",""),"qaqc",""),"ccic",""),"cic",""),"csm",""),"ops",""),"pic",""),"self",""),"qa",""),"qc",""),"by",""),"sr",""))</f>
        <v>0</v>
      </c>
      <c r="BT480" s="61"/>
      <c r="BU480" s="61"/>
      <c r="BV480" s="61" t="n">
        <f aca="false">IFERROR(IF(OR(SUMPRODUCT((LEN(BC480)-LEN(SUBSTITUTE(BC480," "&amp;L_NotLoaded&amp;" "," ")))/(LEN(L_NotLoaded)+1))&gt;SUMPRODUCT((LEN(BC480)-LEN(SUBSTITUTE(BC480," "&amp;L_NotLoadedNeg&amp;" "," ")))/(LEN(L_NotLoadedNeg)+1)),SUMPRODUCT((LEN(BD480)-LEN(SUBSTITUTE(BD480," "&amp;L_NotLoaded&amp;" "," ")))/(LEN(L_NotLoaded)+1))&gt;SUMPRODUCT((LEN(BD480)-LEN(SUBSTITUTE(BD480," "&amp;L_NotLoadedNeg&amp;" "," ")))/(LEN(L_NotLoadedNeg)+1))),1,0),0)</f>
        <v>0</v>
      </c>
      <c r="BW480" s="61"/>
      <c r="BX480" s="61"/>
      <c r="BY480" s="62" t="n">
        <f aca="false">IF(ISNUMBER(Flights!$AZ$18),MAX(Q480-UpliftWindowH/24,Flights!$AZ$18),Q480-UpliftWindowH/24)</f>
        <v>46309.8263888889</v>
      </c>
      <c r="BZ480" s="61" t="n">
        <f aca="false">IFERROR(IF(IF(TRIM(S480)="Link / file path",AND(LEN(TRIM(Z480))&gt;=5,SUMPRODUCT(--ISNUMBER(SEARCH({"http","www.","\\",":\",".pdf",".jpg",".jpeg",".png",".heic",".xls",".doc",".msg",".eml",".ppt",".txt",".zip"},Z480)))&gt;0),AND(ISERROR(FIND(" ",TRIM(Z480))),NOT(OR(LOWER(TRIM(Z480))=LOWER(Flights!$F$18),AND(LEFT(LOWER(TRIM(Z480)),2)="mh",(LEN(BN480)-LEN(SUBSTITUTE(BN480,"a","")))&lt;=2))),NOT(ISNUMBER(MATCH(LEFT(BN480,255),{"0000a","000a","00a","0000aa","000aa","00.00.0000","00/00/0000","00-00-0000","0000-00-00","00.00.00","00/00/00","00-00-00","0.00.0000","0/00/0000","0-00-0000"},0))),OR(AND((LEN(BN480)-LEN(SUBSTITUTE(BN480,"a","")))&gt;=1,(LEN(BN480)-LEN(SUBSTITUTE(BN480,"0","")))&gt;=2,SUMPRODUCT(--ISNUMBER(SEARCH({"a0","a-0","a_0","a/0","a.0","a#0","0a","0-a","0_a","0/a"},BN480)))&gt;0),AND((LEN(BN480)-LEN(SUBSTITUTE(BN480,"a","")))=0,(LEN(BN480)-LEN(SUBSTITUTE(BN480,"0","")))&gt;=5)))),1,0),0)</f>
        <v>0</v>
      </c>
    </row>
    <row r="481" customFormat="false" ht="54" hidden="false" customHeight="true" outlineLevel="0" collapsed="false">
      <c r="A481" s="57" t="s">
        <v>1131</v>
      </c>
      <c r="B481" s="57" t="s">
        <v>278</v>
      </c>
      <c r="C481" s="57" t="str">
        <f aca="false">Flights!$F$19</f>
        <v>MH0003</v>
      </c>
      <c r="D481" s="58" t="n">
        <f aca="false">Flights!$D$19</f>
        <v>46320</v>
      </c>
      <c r="E481" s="57" t="str">
        <f aca="false">Flights!$G$19&amp;"-"&amp;Flights!$H$19</f>
        <v>LHR-KUL</v>
      </c>
      <c r="F481" s="57" t="str">
        <f aca="false">Flights!$K$19</f>
        <v>EY</v>
      </c>
      <c r="G481" s="57" t="s">
        <v>81</v>
      </c>
      <c r="H481" s="57" t="s">
        <v>378</v>
      </c>
      <c r="I481" s="57" t="s">
        <v>379</v>
      </c>
      <c r="J481" s="57" t="s">
        <v>380</v>
      </c>
      <c r="K481" s="67" t="s">
        <v>381</v>
      </c>
      <c r="L481" s="67" t="s">
        <v>382</v>
      </c>
      <c r="M481" s="67"/>
      <c r="N481" s="67" t="s">
        <v>383</v>
      </c>
      <c r="O481" s="67" t="s">
        <v>1132</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60"/>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open",IF(AND(NOT(OR(LEN(AZ481)&lt;15,ISNUMBER(MATCH(AZ481,L_Placeholder,0)))),BK481=0,NOT(OR(LEN(AU481)&lt;2,ISNUMBER(MATCH(AU481,L_Placeholder,0)))),NOT(OR(LEN(AX481)&lt;2,ISNUMBER(MATCH(AX481,L_Placeholder,0)))),TRIM(AE481)&lt;&gt;TRIM(T481)),"N/A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missing",IF(OR(OR(LEN(AU481)&lt;2,ISNUMBER(MATCH(AU481,L_Placeholder,0))),BR481&lt;3),"INVALID – PIC missing or not a named person (a role such as QA / CSM is not a name)",IF(OR(LEN(AV481)&lt;2,ISNUMBER(MATCH(AV481,L_Placeholder,0))),"INVALID – result / assessment missing",IF(OR(OR(LEN(AW481)&lt;3,ISNUMBER(MATCH(AW481,L_Placeholder,0))),SUMPRODUCT(--ISNUMBER(SEARCH(" "&amp;L_EvidencePhrase&amp;" ",BD481)))&gt;0,BI481=1),"INVALID – evidence missing, placeholder or not yet on file",IF(ISNA(MATCH(TRIM(S481),L_EvidenceType,0)),"INVALID – choose the evidence type from the list (column S)",IF(BL481=0,"INVALID – evidence ID must be the record's ID only (e.g. SF-2210, IMG_2231, 1045521), or a link / path for links",IF(OR(OR(LEN(AX481)&lt;2,ISNUMBER(MATCH(AX481,L_Placeholder,0))),BS481&lt;3),"INVALID – verifier missing or not a named person (a role such as QA / CSM is not a name)",IF(OR(AX481=AU481,AND(LEN(AU481)&gt;=4,ISNUMBER(SEARCH(AU481,AX481))),AND(LEN(AX481)&gt;=4,ISNUMBER(SEARCH(AX481,AU481)))),"INVALID – verifier must be a different, named person (not the PIC or a role)",IF(BH481=1,"INVALID – result not yet available (awaiting / TBC)",IF(BV481=1,"INVALID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future",IF(AND(ISNUMBER(BY481),AG481&lt;BY481),IF(H481="Physical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t="n">
        <f aca="false">IF(ISNA(MATCH(TRIM(S481),L_EvidenceType,0)),0,BZ481)</f>
        <v>0</v>
      </c>
      <c r="BM481" s="61" t="str">
        <f aca="false">SUBSTITUTE(SUBSTITUTE(SUBSTITUTE(SUBSTITUTE(SUBSTITUTE(SUBSTITUTE(SUBSTITUTE(SUBSTITUTE(SUBSTITUTE(LOWER(Z481&amp;""),"1","0"),"2","0"),"3","0"),"4","0"),"5","0"),"6","0"),"7","0"),"8","0"),"9","0")</f>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481,"jan",""),"feb",""),"mar",""),"apr",""),"may",""),"jun",""),"jul",""),"aug",""),"sep",""),"oct",""),"nov",""),"dec",""),"hrs",""),"hr",""),"lt",""),"utc",""),"am",""),"pm",""),"rev",""),"ver",""),"b","a"),"c","a"),"d","a"),"e","a"),"f","a"),"g","a"),"h","a"),"i","a"),"j","a"),"k","a"),"l","a"),"m","a"),"n","a"),"o","a"),"p","a"),"q","a"),"r","a"),"s","a"),"t","a"),"u","a"),"v","a"),"w","a"),"x","a"),"y","a"),"z","a")</f>
        <v/>
      </c>
      <c r="BO481" s="61" t="str">
        <f aca="false">SUBSTITUTE(SUBSTITUTE(SUBSTITUTE(SUBSTITUTE(SUBSTITUTE(SUBSTITUTE(SUBSTITUTE(SUBSTITUTE(SUBSTITUTE(LOWER(W481&amp;""),"1","0"),"2","0"),"3","0"),"4","0"),"5","0"),"6","0"),"7","0"),"8","0"),"9","0")</f>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c>
      <c r="BQ481" s="61" t="n">
        <f aca="false">IFERROR(IF(AND(ISERROR(SEARCH(" mh"," "&amp;LOWER(W481))),ISNA(MATCH(LEFT(TRIM(BP481),255),{"0000a","000a","00a","0000aa","000aa","00.00.0000","00/00/0000","00-00-0000","0000-00-00","00.00.00","00/00/00","00-00-00","0.00.0000","0/00/0000","0-00-0000"},0)),OR(SUMPRODUCT(--ISNUMBER(SEARCH({"a0","a-0","a_0","a/0","a.0","a#0","0a","0-a","0_a","0/a"},BP481)))&gt;0,ISNUMBER(SEARCH("000000",BP481)))),1,0),0)</f>
        <v>0</v>
      </c>
      <c r="BR4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481,"supervisor",""),"inspector",""),"controller",""),"executive",""),"catering",""),"manager",""),"officer",""),"caterer",""),"station",""),"captain",""),"verified",""),"verifier",""),"checked",""),"senior",""),"leader",""),"cabin",""),"staff",""),"crew",""),"team",""),"duty",""),"lead",""),"head",""),"chef",""),"pasb",""),"mcat",""),"magcs",""),"qaqc",""),"ccic",""),"cic",""),"csm",""),"ops",""),"pic",""),"self",""),"qa",""),"qc",""),"by",""),"sr",""))</f>
        <v>0</v>
      </c>
      <c r="BS4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481,"supervisor",""),"inspector",""),"controller",""),"executive",""),"catering",""),"manager",""),"officer",""),"caterer",""),"station",""),"captain",""),"verified",""),"verifier",""),"checked",""),"senior",""),"leader",""),"cabin",""),"staff",""),"crew",""),"team",""),"duty",""),"lead",""),"head",""),"chef",""),"pasb",""),"mcat",""),"magcs",""),"qaqc",""),"ccic",""),"cic",""),"csm",""),"ops",""),"pic",""),"self",""),"qa",""),"qc",""),"by",""),"sr",""))</f>
        <v>0</v>
      </c>
      <c r="BT481" s="61"/>
      <c r="BU481" s="61"/>
      <c r="BV481" s="61" t="n">
        <f aca="false">0</f>
        <v>0</v>
      </c>
      <c r="BW481" s="61"/>
      <c r="BX481" s="61"/>
      <c r="BY481" s="62" t="n">
        <f aca="false">Q481-T7EarlyD*24/24</f>
        <v>46299.4583333333</v>
      </c>
      <c r="BZ481" s="61" t="n">
        <f aca="false">IFERROR(IF(IF(TRIM(S481)="Link / file path",AND(LEN(TRIM(Z481))&gt;=5,SUMPRODUCT(--ISNUMBER(SEARCH({"http","www.","\\",":\",".pdf",".jpg",".jpeg",".png",".heic",".xls",".doc",".msg",".eml",".ppt",".txt",".zip"},Z481)))&gt;0),AND(ISERROR(FIND(" ",TRIM(Z481))),NOT(OR(LOWER(TRIM(Z481))=LOWER(Flights!$F$19),AND(LEFT(LOWER(TRIM(Z481)),2)="mh",(LEN(BN481)-LEN(SUBSTITUTE(BN481,"a","")))&lt;=2))),NOT(ISNUMBER(MATCH(LEFT(BN481,255),{"0000a","000a","00a","0000aa","000aa","00.00.0000","00/00/0000","00-00-0000","0000-00-00","00.00.00","00/00/00","00-00-00","0.00.0000","0/00/0000","0-00-0000"},0))),OR(AND((LEN(BN481)-LEN(SUBSTITUTE(BN481,"a","")))&gt;=1,(LEN(BN481)-LEN(SUBSTITUTE(BN481,"0","")))&gt;=2,SUMPRODUCT(--ISNUMBER(SEARCH({"a0","a-0","a_0","a/0","a.0","a#0","0a","0-a","0_a","0/a"},BN481)))&gt;0),AND((LEN(BN481)-LEN(SUBSTITUTE(BN481,"a","")))=0,(LEN(BN481)-LEN(SUBSTITUTE(BN481,"0","")))&gt;=5)))),1,0),0)</f>
        <v>0</v>
      </c>
    </row>
    <row r="482" customFormat="false" ht="39.75" hidden="false" customHeight="true" outlineLevel="0" collapsed="false">
      <c r="A482" s="57" t="s">
        <v>1133</v>
      </c>
      <c r="B482" s="57" t="s">
        <v>278</v>
      </c>
      <c r="C482" s="57" t="str">
        <f aca="false">Flights!$F$19</f>
        <v>MH0003</v>
      </c>
      <c r="D482" s="58" t="n">
        <f aca="false">Flights!$D$19</f>
        <v>46320</v>
      </c>
      <c r="E482" s="57" t="str">
        <f aca="false">Flights!$G$19&amp;"-"&amp;Flights!$H$19</f>
        <v>LHR-KUL</v>
      </c>
      <c r="F482" s="57" t="str">
        <f aca="false">Flights!$K$19</f>
        <v>EY</v>
      </c>
      <c r="G482" s="57" t="s">
        <v>81</v>
      </c>
      <c r="H482" s="57" t="s">
        <v>378</v>
      </c>
      <c r="I482" s="57" t="s">
        <v>385</v>
      </c>
      <c r="J482" s="57" t="s">
        <v>386</v>
      </c>
      <c r="K482" s="67" t="s">
        <v>387</v>
      </c>
      <c r="L482" s="67" t="s">
        <v>382</v>
      </c>
      <c r="M482" s="67"/>
      <c r="N482" s="67" t="s">
        <v>383</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60"/>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open",IF(AND(NOT(OR(LEN(AZ482)&lt;15,ISNUMBER(MATCH(AZ482,L_Placeholder,0)))),BK482=0,NOT(OR(LEN(AU482)&lt;2,ISNUMBER(MATCH(AU482,L_Placeholder,0)))),NOT(OR(LEN(AX482)&lt;2,ISNUMBER(MATCH(AX482,L_Placeholder,0)))),TRIM(AE482)&lt;&gt;TRIM(T482)),"N/A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missing",IF(OR(OR(LEN(AU482)&lt;2,ISNUMBER(MATCH(AU482,L_Placeholder,0))),BR482&lt;3),"INVALID – PIC missing or not a named person (a role such as QA / CSM is not a name)",IF(OR(LEN(AV482)&lt;2,ISNUMBER(MATCH(AV482,L_Placeholder,0))),"INVALID – result / assessment missing",IF(OR(OR(LEN(AW482)&lt;3,ISNUMBER(MATCH(AW482,L_Placeholder,0))),SUMPRODUCT(--ISNUMBER(SEARCH(" "&amp;L_EvidencePhrase&amp;" ",BD482)))&gt;0,BI482=1),"INVALID – evidence missing, placeholder or not yet on file",IF(ISNA(MATCH(TRIM(S482),L_EvidenceType,0)),"INVALID – choose the evidence type from the list (column S)",IF(BL482=0,"INVALID – evidence ID must be the record's ID only (e.g. SF-2210, IMG_2231, 1045521), or a link / path for links",IF(OR(OR(LEN(AX482)&lt;2,ISNUMBER(MATCH(AX482,L_Placeholder,0))),BS482&lt;3),"INVALID – verifier missing or not a named person (a role such as QA / CSM is not a name)",IF(OR(AX482=AU482,AND(LEN(AU482)&gt;=4,ISNUMBER(SEARCH(AU482,AX482))),AND(LEN(AX482)&gt;=4,ISNUMBER(SEARCH(AX482,AU482)))),"INVALID – verifier must be a different, named person (not the PIC or a role)",IF(BH482=1,"INVALID – result not yet available (awaiting / TBC)",IF(BV482=1,"INVALID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future",IF(AND(ISNUMBER(BY482),AG482&lt;BY482),IF(H482="Physical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t="n">
        <f aca="false">IF(ISNA(MATCH(TRIM(S482),L_EvidenceType,0)),0,BZ482)</f>
        <v>0</v>
      </c>
      <c r="BM482" s="61" t="str">
        <f aca="false">SUBSTITUTE(SUBSTITUTE(SUBSTITUTE(SUBSTITUTE(SUBSTITUTE(SUBSTITUTE(SUBSTITUTE(SUBSTITUTE(SUBSTITUTE(LOWER(Z482&amp;""),"1","0"),"2","0"),"3","0"),"4","0"),"5","0"),"6","0"),"7","0"),"8","0"),"9","0")</f>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482,"jan",""),"feb",""),"mar",""),"apr",""),"may",""),"jun",""),"jul",""),"aug",""),"sep",""),"oct",""),"nov",""),"dec",""),"hrs",""),"hr",""),"lt",""),"utc",""),"am",""),"pm",""),"rev",""),"ver",""),"b","a"),"c","a"),"d","a"),"e","a"),"f","a"),"g","a"),"h","a"),"i","a"),"j","a"),"k","a"),"l","a"),"m","a"),"n","a"),"o","a"),"p","a"),"q","a"),"r","a"),"s","a"),"t","a"),"u","a"),"v","a"),"w","a"),"x","a"),"y","a"),"z","a")</f>
        <v/>
      </c>
      <c r="BO482" s="61" t="str">
        <f aca="false">SUBSTITUTE(SUBSTITUTE(SUBSTITUTE(SUBSTITUTE(SUBSTITUTE(SUBSTITUTE(SUBSTITUTE(SUBSTITUTE(SUBSTITUTE(LOWER(W482&amp;""),"1","0"),"2","0"),"3","0"),"4","0"),"5","0"),"6","0"),"7","0"),"8","0"),"9","0")</f>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c>
      <c r="BQ482" s="61" t="n">
        <f aca="false">IFERROR(IF(AND(ISERROR(SEARCH(" mh"," "&amp;LOWER(W482))),ISNA(MATCH(LEFT(TRIM(BP482),255),{"0000a","000a","00a","0000aa","000aa","00.00.0000","00/00/0000","00-00-0000","0000-00-00","00.00.00","00/00/00","00-00-00","0.00.0000","0/00/0000","0-00-0000"},0)),OR(SUMPRODUCT(--ISNUMBER(SEARCH({"a0","a-0","a_0","a/0","a.0","a#0","0a","0-a","0_a","0/a"},BP482)))&gt;0,ISNUMBER(SEARCH("000000",BP482)))),1,0),0)</f>
        <v>0</v>
      </c>
      <c r="BR4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482,"supervisor",""),"inspector",""),"controller",""),"executive",""),"catering",""),"manager",""),"officer",""),"caterer",""),"station",""),"captain",""),"verified",""),"verifier",""),"checked",""),"senior",""),"leader",""),"cabin",""),"staff",""),"crew",""),"team",""),"duty",""),"lead",""),"head",""),"chef",""),"pasb",""),"mcat",""),"magcs",""),"qaqc",""),"ccic",""),"cic",""),"csm",""),"ops",""),"pic",""),"self",""),"qa",""),"qc",""),"by",""),"sr",""))</f>
        <v>0</v>
      </c>
      <c r="BS4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482,"supervisor",""),"inspector",""),"controller",""),"executive",""),"catering",""),"manager",""),"officer",""),"caterer",""),"station",""),"captain",""),"verified",""),"verifier",""),"checked",""),"senior",""),"leader",""),"cabin",""),"staff",""),"crew",""),"team",""),"duty",""),"lead",""),"head",""),"chef",""),"pasb",""),"mcat",""),"magcs",""),"qaqc",""),"ccic",""),"cic",""),"csm",""),"ops",""),"pic",""),"self",""),"qa",""),"qc",""),"by",""),"sr",""))</f>
        <v>0</v>
      </c>
      <c r="BT482" s="61"/>
      <c r="BU482" s="61"/>
      <c r="BV482" s="61" t="n">
        <f aca="false">0</f>
        <v>0</v>
      </c>
      <c r="BW482" s="61"/>
      <c r="BX482" s="61"/>
      <c r="BY482" s="62" t="n">
        <f aca="false">Q482-T7EarlyD*24/24</f>
        <v>46299.4583333333</v>
      </c>
      <c r="BZ482" s="61" t="n">
        <f aca="false">IFERROR(IF(IF(TRIM(S482)="Link / file path",AND(LEN(TRIM(Z482))&gt;=5,SUMPRODUCT(--ISNUMBER(SEARCH({"http","www.","\\",":\",".pdf",".jpg",".jpeg",".png",".heic",".xls",".doc",".msg",".eml",".ppt",".txt",".zip"},Z482)))&gt;0),AND(ISERROR(FIND(" ",TRIM(Z482))),NOT(OR(LOWER(TRIM(Z482))=LOWER(Flights!$F$19),AND(LEFT(LOWER(TRIM(Z482)),2)="mh",(LEN(BN482)-LEN(SUBSTITUTE(BN482,"a","")))&lt;=2))),NOT(ISNUMBER(MATCH(LEFT(BN482,255),{"0000a","000a","00a","0000aa","000aa","00.00.0000","00/00/0000","00-00-0000","0000-00-00","00.00.00","00/00/00","00-00-00","0.00.0000","0/00/0000","0-00-0000"},0))),OR(AND((LEN(BN482)-LEN(SUBSTITUTE(BN482,"a","")))&gt;=1,(LEN(BN482)-LEN(SUBSTITUTE(BN482,"0","")))&gt;=2,SUMPRODUCT(--ISNUMBER(SEARCH({"a0","a-0","a_0","a/0","a.0","a#0","0a","0-a","0_a","0/a"},BN482)))&gt;0),AND((LEN(BN482)-LEN(SUBSTITUTE(BN482,"a","")))=0,(LEN(BN482)-LEN(SUBSTITUTE(BN482,"0","")))&gt;=5)))),1,0),0)</f>
        <v>0</v>
      </c>
    </row>
    <row r="483" customFormat="false" ht="41.25" hidden="false" customHeight="true" outlineLevel="0" collapsed="false">
      <c r="A483" s="57" t="s">
        <v>1134</v>
      </c>
      <c r="B483" s="57" t="s">
        <v>278</v>
      </c>
      <c r="C483" s="57" t="str">
        <f aca="false">Flights!$F$19</f>
        <v>MH0003</v>
      </c>
      <c r="D483" s="58" t="n">
        <f aca="false">Flights!$D$19</f>
        <v>46320</v>
      </c>
      <c r="E483" s="57" t="str">
        <f aca="false">Flights!$G$19&amp;"-"&amp;Flights!$H$19</f>
        <v>LHR-KUL</v>
      </c>
      <c r="F483" s="57" t="str">
        <f aca="false">Flights!$K$19</f>
        <v>EY</v>
      </c>
      <c r="G483" s="57" t="s">
        <v>81</v>
      </c>
      <c r="H483" s="57" t="s">
        <v>378</v>
      </c>
      <c r="I483" s="57" t="s">
        <v>389</v>
      </c>
      <c r="J483" s="57" t="s">
        <v>390</v>
      </c>
      <c r="K483" s="67" t="s">
        <v>391</v>
      </c>
      <c r="L483" s="67" t="s">
        <v>382</v>
      </c>
      <c r="M483" s="67"/>
      <c r="N483" s="67" t="str">
        <f aca="false">IF(TRIM(Flights!$L$19)="A339","Required","N/A – rule")</f>
        <v>N/A – rule</v>
      </c>
      <c r="O483" s="67" t="s">
        <v>392</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60"/>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open",IF(AND(NOT(OR(LEN(AZ483)&lt;15,ISNUMBER(MATCH(AZ483,L_Placeholder,0)))),BK483=0,NOT(OR(LEN(AU483)&lt;2,ISNUMBER(MATCH(AU483,L_Placeholder,0)))),NOT(OR(LEN(AX483)&lt;2,ISNUMBER(MATCH(AX483,L_Placeholder,0)))),TRIM(AE483)&lt;&gt;TRIM(T483)),"N/A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missing",IF(OR(OR(LEN(AU483)&lt;2,ISNUMBER(MATCH(AU483,L_Placeholder,0))),BR483&lt;3),"INVALID – PIC missing or not a named person (a role such as QA / CSM is not a name)",IF(OR(LEN(AV483)&lt;2,ISNUMBER(MATCH(AV483,L_Placeholder,0))),"INVALID – result / assessment missing",IF(OR(OR(LEN(AW483)&lt;3,ISNUMBER(MATCH(AW483,L_Placeholder,0))),SUMPRODUCT(--ISNUMBER(SEARCH(" "&amp;L_EvidencePhrase&amp;" ",BD483)))&gt;0,BI483=1),"INVALID – evidence missing, placeholder or not yet on file",IF(ISNA(MATCH(TRIM(S483),L_EvidenceType,0)),"INVALID – choose the evidence type from the list (column S)",IF(BL483=0,"INVALID – evidence ID must be the record's ID only (e.g. SF-2210, IMG_2231, 1045521), or a link / path for links",IF(OR(OR(LEN(AX483)&lt;2,ISNUMBER(MATCH(AX483,L_Placeholder,0))),BS483&lt;3),"INVALID – verifier missing or not a named person (a role such as QA / CSM is not a name)",IF(OR(AX483=AU483,AND(LEN(AU483)&gt;=4,ISNUMBER(SEARCH(AU483,AX483))),AND(LEN(AX483)&gt;=4,ISNUMBER(SEARCH(AX483,AU483)))),"INVALID – verifier must be a different, named person (not the PIC or a role)",IF(BH483=1,"INVALID – result not yet available (awaiting / TBC)",IF(BV483=1,"INVALID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future",IF(AND(ISNUMBER(BY483),AG483&lt;BY483),IF(H483="Physical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t="n">
        <f aca="false">IF(ISNA(MATCH(TRIM(S483),L_EvidenceType,0)),0,BZ483)</f>
        <v>0</v>
      </c>
      <c r="BM483" s="61" t="str">
        <f aca="false">SUBSTITUTE(SUBSTITUTE(SUBSTITUTE(SUBSTITUTE(SUBSTITUTE(SUBSTITUTE(SUBSTITUTE(SUBSTITUTE(SUBSTITUTE(LOWER(Z483&amp;""),"1","0"),"2","0"),"3","0"),"4","0"),"5","0"),"6","0"),"7","0"),"8","0"),"9","0")</f>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483,"jan",""),"feb",""),"mar",""),"apr",""),"may",""),"jun",""),"jul",""),"aug",""),"sep",""),"oct",""),"nov",""),"dec",""),"hrs",""),"hr",""),"lt",""),"utc",""),"am",""),"pm",""),"rev",""),"ver",""),"b","a"),"c","a"),"d","a"),"e","a"),"f","a"),"g","a"),"h","a"),"i","a"),"j","a"),"k","a"),"l","a"),"m","a"),"n","a"),"o","a"),"p","a"),"q","a"),"r","a"),"s","a"),"t","a"),"u","a"),"v","a"),"w","a"),"x","a"),"y","a"),"z","a")</f>
        <v/>
      </c>
      <c r="BO483" s="61" t="str">
        <f aca="false">SUBSTITUTE(SUBSTITUTE(SUBSTITUTE(SUBSTITUTE(SUBSTITUTE(SUBSTITUTE(SUBSTITUTE(SUBSTITUTE(SUBSTITUTE(LOWER(W483&amp;""),"1","0"),"2","0"),"3","0"),"4","0"),"5","0"),"6","0"),"7","0"),"8","0"),"9","0")</f>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c>
      <c r="BQ483" s="61" t="n">
        <f aca="false">IFERROR(IF(AND(ISERROR(SEARCH(" mh"," "&amp;LOWER(W483))),ISNA(MATCH(LEFT(TRIM(BP483),255),{"0000a","000a","00a","0000aa","000aa","00.00.0000","00/00/0000","00-00-0000","0000-00-00","00.00.00","00/00/00","00-00-00","0.00.0000","0/00/0000","0-00-0000"},0)),OR(SUMPRODUCT(--ISNUMBER(SEARCH({"a0","a-0","a_0","a/0","a.0","a#0","0a","0-a","0_a","0/a"},BP483)))&gt;0,ISNUMBER(SEARCH("000000",BP483)))),1,0),0)</f>
        <v>0</v>
      </c>
      <c r="BR4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483,"supervisor",""),"inspector",""),"controller",""),"executive",""),"catering",""),"manager",""),"officer",""),"caterer",""),"station",""),"captain",""),"verified",""),"verifier",""),"checked",""),"senior",""),"leader",""),"cabin",""),"staff",""),"crew",""),"team",""),"duty",""),"lead",""),"head",""),"chef",""),"pasb",""),"mcat",""),"magcs",""),"qaqc",""),"ccic",""),"cic",""),"csm",""),"ops",""),"pic",""),"self",""),"qa",""),"qc",""),"by",""),"sr",""))</f>
        <v>0</v>
      </c>
      <c r="BS4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483,"supervisor",""),"inspector",""),"controller",""),"executive",""),"catering",""),"manager",""),"officer",""),"caterer",""),"station",""),"captain",""),"verified",""),"verifier",""),"checked",""),"senior",""),"leader",""),"cabin",""),"staff",""),"crew",""),"team",""),"duty",""),"lead",""),"head",""),"chef",""),"pasb",""),"mcat",""),"magcs",""),"qaqc",""),"ccic",""),"cic",""),"csm",""),"ops",""),"pic",""),"self",""),"qa",""),"qc",""),"by",""),"sr",""))</f>
        <v>0</v>
      </c>
      <c r="BT483" s="61"/>
      <c r="BU483" s="61"/>
      <c r="BV483" s="61" t="n">
        <f aca="false">0</f>
        <v>0</v>
      </c>
      <c r="BW483" s="61"/>
      <c r="BX483" s="61"/>
      <c r="BY483" s="62" t="n">
        <f aca="false">Q483-T7EarlyD*24/24</f>
        <v>46299.4583333333</v>
      </c>
      <c r="BZ483" s="61" t="n">
        <f aca="false">IFERROR(IF(IF(TRIM(S483)="Link / file path",AND(LEN(TRIM(Z483))&gt;=5,SUMPRODUCT(--ISNUMBER(SEARCH({"http","www.","\\",":\",".pdf",".jpg",".jpeg",".png",".heic",".xls",".doc",".msg",".eml",".ppt",".txt",".zip"},Z483)))&gt;0),AND(ISERROR(FIND(" ",TRIM(Z483))),NOT(OR(LOWER(TRIM(Z483))=LOWER(Flights!$F$19),AND(LEFT(LOWER(TRIM(Z483)),2)="mh",(LEN(BN483)-LEN(SUBSTITUTE(BN483,"a","")))&lt;=2))),NOT(ISNUMBER(MATCH(LEFT(BN483,255),{"0000a","000a","00a","0000aa","000aa","00.00.0000","00/00/0000","00-00-0000","0000-00-00","00.00.00","00/00/00","00-00-00","0.00.0000","0/00/0000","0-00-0000"},0))),OR(AND((LEN(BN483)-LEN(SUBSTITUTE(BN483,"a","")))&gt;=1,(LEN(BN483)-LEN(SUBSTITUTE(BN483,"0","")))&gt;=2,SUMPRODUCT(--ISNUMBER(SEARCH({"a0","a-0","a_0","a/0","a.0","a#0","0a","0-a","0_a","0/a"},BN483)))&gt;0),AND((LEN(BN483)-LEN(SUBSTITUTE(BN483,"a","")))=0,(LEN(BN483)-LEN(SUBSTITUTE(BN483,"0","")))&gt;=5)))),1,0),0)</f>
        <v>0</v>
      </c>
    </row>
    <row r="484" customFormat="false" ht="39.75" hidden="false" customHeight="true" outlineLevel="0" collapsed="false">
      <c r="A484" s="57" t="s">
        <v>1135</v>
      </c>
      <c r="B484" s="57" t="s">
        <v>278</v>
      </c>
      <c r="C484" s="57" t="str">
        <f aca="false">Flights!$F$19</f>
        <v>MH0003</v>
      </c>
      <c r="D484" s="58" t="n">
        <f aca="false">Flights!$D$19</f>
        <v>46320</v>
      </c>
      <c r="E484" s="57" t="str">
        <f aca="false">Flights!$G$19&amp;"-"&amp;Flights!$H$19</f>
        <v>LHR-KUL</v>
      </c>
      <c r="F484" s="57" t="str">
        <f aca="false">Flights!$K$19</f>
        <v>EY</v>
      </c>
      <c r="G484" s="57" t="s">
        <v>81</v>
      </c>
      <c r="H484" s="57" t="s">
        <v>378</v>
      </c>
      <c r="I484" s="57" t="s">
        <v>394</v>
      </c>
      <c r="J484" s="57" t="s">
        <v>395</v>
      </c>
      <c r="K484" s="67" t="s">
        <v>396</v>
      </c>
      <c r="L484" s="67" t="s">
        <v>382</v>
      </c>
      <c r="M484" s="67"/>
      <c r="N484" s="67" t="s">
        <v>383</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60"/>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open",IF(AND(NOT(OR(LEN(AZ484)&lt;15,ISNUMBER(MATCH(AZ484,L_Placeholder,0)))),BK484=0,NOT(OR(LEN(AU484)&lt;2,ISNUMBER(MATCH(AU484,L_Placeholder,0)))),NOT(OR(LEN(AX484)&lt;2,ISNUMBER(MATCH(AX484,L_Placeholder,0)))),TRIM(AE484)&lt;&gt;TRIM(T484)),"N/A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missing",IF(OR(OR(LEN(AU484)&lt;2,ISNUMBER(MATCH(AU484,L_Placeholder,0))),BR484&lt;3),"INVALID – PIC missing or not a named person (a role such as QA / CSM is not a name)",IF(OR(LEN(AV484)&lt;2,ISNUMBER(MATCH(AV484,L_Placeholder,0))),"INVALID – result / assessment missing",IF(OR(OR(LEN(AW484)&lt;3,ISNUMBER(MATCH(AW484,L_Placeholder,0))),SUMPRODUCT(--ISNUMBER(SEARCH(" "&amp;L_EvidencePhrase&amp;" ",BD484)))&gt;0,BI484=1),"INVALID – evidence missing, placeholder or not yet on file",IF(ISNA(MATCH(TRIM(S484),L_EvidenceType,0)),"INVALID – choose the evidence type from the list (column S)",IF(BL484=0,"INVALID – evidence ID must be the record's ID only (e.g. SF-2210, IMG_2231, 1045521), or a link / path for links",IF(OR(OR(LEN(AX484)&lt;2,ISNUMBER(MATCH(AX484,L_Placeholder,0))),BS484&lt;3),"INVALID – verifier missing or not a named person (a role such as QA / CSM is not a name)",IF(OR(AX484=AU484,AND(LEN(AU484)&gt;=4,ISNUMBER(SEARCH(AU484,AX484))),AND(LEN(AX484)&gt;=4,ISNUMBER(SEARCH(AX484,AU484)))),"INVALID – verifier must be a different, named person (not the PIC or a role)",IF(BH484=1,"INVALID – result not yet available (awaiting / TBC)",IF(BV484=1,"INVALID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future",IF(AND(ISNUMBER(BY484),AG484&lt;BY484),IF(H484="Physical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t="n">
        <f aca="false">IF(ISNA(MATCH(TRIM(S484),L_EvidenceType,0)),0,BZ484)</f>
        <v>0</v>
      </c>
      <c r="BM484" s="61" t="str">
        <f aca="false">SUBSTITUTE(SUBSTITUTE(SUBSTITUTE(SUBSTITUTE(SUBSTITUTE(SUBSTITUTE(SUBSTITUTE(SUBSTITUTE(SUBSTITUTE(LOWER(Z484&amp;""),"1","0"),"2","0"),"3","0"),"4","0"),"5","0"),"6","0"),"7","0"),"8","0"),"9","0")</f>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484,"jan",""),"feb",""),"mar",""),"apr",""),"may",""),"jun",""),"jul",""),"aug",""),"sep",""),"oct",""),"nov",""),"dec",""),"hrs",""),"hr",""),"lt",""),"utc",""),"am",""),"pm",""),"rev",""),"ver",""),"b","a"),"c","a"),"d","a"),"e","a"),"f","a"),"g","a"),"h","a"),"i","a"),"j","a"),"k","a"),"l","a"),"m","a"),"n","a"),"o","a"),"p","a"),"q","a"),"r","a"),"s","a"),"t","a"),"u","a"),"v","a"),"w","a"),"x","a"),"y","a"),"z","a")</f>
        <v/>
      </c>
      <c r="BO484" s="61" t="str">
        <f aca="false">SUBSTITUTE(SUBSTITUTE(SUBSTITUTE(SUBSTITUTE(SUBSTITUTE(SUBSTITUTE(SUBSTITUTE(SUBSTITUTE(SUBSTITUTE(LOWER(W484&amp;""),"1","0"),"2","0"),"3","0"),"4","0"),"5","0"),"6","0"),"7","0"),"8","0"),"9","0")</f>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c>
      <c r="BQ484" s="61" t="n">
        <f aca="false">IFERROR(IF(AND(ISERROR(SEARCH(" mh"," "&amp;LOWER(W484))),ISNA(MATCH(LEFT(TRIM(BP484),255),{"0000a","000a","00a","0000aa","000aa","00.00.0000","00/00/0000","00-00-0000","0000-00-00","00.00.00","00/00/00","00-00-00","0.00.0000","0/00/0000","0-00-0000"},0)),OR(SUMPRODUCT(--ISNUMBER(SEARCH({"a0","a-0","a_0","a/0","a.0","a#0","0a","0-a","0_a","0/a"},BP484)))&gt;0,ISNUMBER(SEARCH("000000",BP484)))),1,0),0)</f>
        <v>0</v>
      </c>
      <c r="BR4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484,"supervisor",""),"inspector",""),"controller",""),"executive",""),"catering",""),"manager",""),"officer",""),"caterer",""),"station",""),"captain",""),"verified",""),"verifier",""),"checked",""),"senior",""),"leader",""),"cabin",""),"staff",""),"crew",""),"team",""),"duty",""),"lead",""),"head",""),"chef",""),"pasb",""),"mcat",""),"magcs",""),"qaqc",""),"ccic",""),"cic",""),"csm",""),"ops",""),"pic",""),"self",""),"qa",""),"qc",""),"by",""),"sr",""))</f>
        <v>0</v>
      </c>
      <c r="BS4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484,"supervisor",""),"inspector",""),"controller",""),"executive",""),"catering",""),"manager",""),"officer",""),"caterer",""),"station",""),"captain",""),"verified",""),"verifier",""),"checked",""),"senior",""),"leader",""),"cabin",""),"staff",""),"crew",""),"team",""),"duty",""),"lead",""),"head",""),"chef",""),"pasb",""),"mcat",""),"magcs",""),"qaqc",""),"ccic",""),"cic",""),"csm",""),"ops",""),"pic",""),"self",""),"qa",""),"qc",""),"by",""),"sr",""))</f>
        <v>0</v>
      </c>
      <c r="BT484" s="61"/>
      <c r="BU484" s="61"/>
      <c r="BV484" s="61" t="n">
        <f aca="false">0</f>
        <v>0</v>
      </c>
      <c r="BW484" s="61"/>
      <c r="BX484" s="61"/>
      <c r="BY484" s="62" t="n">
        <f aca="false">Q484-T7EarlyD*24/24</f>
        <v>46299.4583333333</v>
      </c>
      <c r="BZ484" s="61" t="n">
        <f aca="false">IFERROR(IF(IF(TRIM(S484)="Link / file path",AND(LEN(TRIM(Z484))&gt;=5,SUMPRODUCT(--ISNUMBER(SEARCH({"http","www.","\\",":\",".pdf",".jpg",".jpeg",".png",".heic",".xls",".doc",".msg",".eml",".ppt",".txt",".zip"},Z484)))&gt;0),AND(ISERROR(FIND(" ",TRIM(Z484))),NOT(OR(LOWER(TRIM(Z484))=LOWER(Flights!$F$19),AND(LEFT(LOWER(TRIM(Z484)),2)="mh",(LEN(BN484)-LEN(SUBSTITUTE(BN484,"a","")))&lt;=2))),NOT(ISNUMBER(MATCH(LEFT(BN484,255),{"0000a","000a","00a","0000aa","000aa","00.00.0000","00/00/0000","00-00-0000","0000-00-00","00.00.00","00/00/00","00-00-00","0.00.0000","0/00/0000","0-00-0000"},0))),OR(AND((LEN(BN484)-LEN(SUBSTITUTE(BN484,"a","")))&gt;=1,(LEN(BN484)-LEN(SUBSTITUTE(BN484,"0","")))&gt;=2,SUMPRODUCT(--ISNUMBER(SEARCH({"a0","a-0","a_0","a/0","a.0","a#0","0a","0-a","0_a","0/a"},BN484)))&gt;0),AND((LEN(BN484)-LEN(SUBSTITUTE(BN484,"a","")))=0,(LEN(BN484)-LEN(SUBSTITUTE(BN484,"0","")))&gt;=5)))),1,0),0)</f>
        <v>0</v>
      </c>
    </row>
    <row r="485" customFormat="false" ht="39.75" hidden="false" customHeight="true" outlineLevel="0" collapsed="false">
      <c r="A485" s="57" t="s">
        <v>1136</v>
      </c>
      <c r="B485" s="57" t="s">
        <v>278</v>
      </c>
      <c r="C485" s="57" t="str">
        <f aca="false">Flights!$F$19</f>
        <v>MH0003</v>
      </c>
      <c r="D485" s="58" t="n">
        <f aca="false">Flights!$D$19</f>
        <v>46320</v>
      </c>
      <c r="E485" s="57" t="str">
        <f aca="false">Flights!$G$19&amp;"-"&amp;Flights!$H$19</f>
        <v>LHR-KUL</v>
      </c>
      <c r="F485" s="57" t="str">
        <f aca="false">Flights!$K$19</f>
        <v>EY</v>
      </c>
      <c r="G485" s="57" t="s">
        <v>81</v>
      </c>
      <c r="H485" s="57" t="s">
        <v>378</v>
      </c>
      <c r="I485" s="57" t="s">
        <v>398</v>
      </c>
      <c r="J485" s="57" t="s">
        <v>399</v>
      </c>
      <c r="K485" s="67" t="s">
        <v>400</v>
      </c>
      <c r="L485" s="67" t="s">
        <v>382</v>
      </c>
      <c r="M485" s="67"/>
      <c r="N485" s="67" t="s">
        <v>383</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60"/>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open",IF(AND(NOT(OR(LEN(AZ485)&lt;15,ISNUMBER(MATCH(AZ485,L_Placeholder,0)))),BK485=0,NOT(OR(LEN(AU485)&lt;2,ISNUMBER(MATCH(AU485,L_Placeholder,0)))),NOT(OR(LEN(AX485)&lt;2,ISNUMBER(MATCH(AX485,L_Placeholder,0)))),TRIM(AE485)&lt;&gt;TRIM(T485)),"N/A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missing",IF(OR(OR(LEN(AU485)&lt;2,ISNUMBER(MATCH(AU485,L_Placeholder,0))),BR485&lt;3),"INVALID – PIC missing or not a named person (a role such as QA / CSM is not a name)",IF(OR(LEN(AV485)&lt;2,ISNUMBER(MATCH(AV485,L_Placeholder,0))),"INVALID – result / assessment missing",IF(OR(OR(LEN(AW485)&lt;3,ISNUMBER(MATCH(AW485,L_Placeholder,0))),SUMPRODUCT(--ISNUMBER(SEARCH(" "&amp;L_EvidencePhrase&amp;" ",BD485)))&gt;0,BI485=1),"INVALID – evidence missing, placeholder or not yet on file",IF(ISNA(MATCH(TRIM(S485),L_EvidenceType,0)),"INVALID – choose the evidence type from the list (column S)",IF(BL485=0,"INVALID – evidence ID must be the record's ID only (e.g. SF-2210, IMG_2231, 1045521), or a link / path for links",IF(OR(OR(LEN(AX485)&lt;2,ISNUMBER(MATCH(AX485,L_Placeholder,0))),BS485&lt;3),"INVALID – verifier missing or not a named person (a role such as QA / CSM is not a name)",IF(OR(AX485=AU485,AND(LEN(AU485)&gt;=4,ISNUMBER(SEARCH(AU485,AX485))),AND(LEN(AX485)&gt;=4,ISNUMBER(SEARCH(AX485,AU485)))),"INVALID – verifier must be a different, named person (not the PIC or a role)",IF(BH485=1,"INVALID – result not yet available (awaiting / TBC)",IF(BV485=1,"INVALID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future",IF(AND(ISNUMBER(BY485),AG485&lt;BY485),IF(H485="Physical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t="n">
        <f aca="false">IF(ISNA(MATCH(TRIM(S485),L_EvidenceType,0)),0,BZ485)</f>
        <v>0</v>
      </c>
      <c r="BM485" s="61" t="str">
        <f aca="false">SUBSTITUTE(SUBSTITUTE(SUBSTITUTE(SUBSTITUTE(SUBSTITUTE(SUBSTITUTE(SUBSTITUTE(SUBSTITUTE(SUBSTITUTE(LOWER(Z485&amp;""),"1","0"),"2","0"),"3","0"),"4","0"),"5","0"),"6","0"),"7","0"),"8","0"),"9","0")</f>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485,"jan",""),"feb",""),"mar",""),"apr",""),"may",""),"jun",""),"jul",""),"aug",""),"sep",""),"oct",""),"nov",""),"dec",""),"hrs",""),"hr",""),"lt",""),"utc",""),"am",""),"pm",""),"rev",""),"ver",""),"b","a"),"c","a"),"d","a"),"e","a"),"f","a"),"g","a"),"h","a"),"i","a"),"j","a"),"k","a"),"l","a"),"m","a"),"n","a"),"o","a"),"p","a"),"q","a"),"r","a"),"s","a"),"t","a"),"u","a"),"v","a"),"w","a"),"x","a"),"y","a"),"z","a")</f>
        <v/>
      </c>
      <c r="BO485" s="61" t="str">
        <f aca="false">SUBSTITUTE(SUBSTITUTE(SUBSTITUTE(SUBSTITUTE(SUBSTITUTE(SUBSTITUTE(SUBSTITUTE(SUBSTITUTE(SUBSTITUTE(LOWER(W485&amp;""),"1","0"),"2","0"),"3","0"),"4","0"),"5","0"),"6","0"),"7","0"),"8","0"),"9","0")</f>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c>
      <c r="BQ485" s="61" t="n">
        <f aca="false">IFERROR(IF(AND(ISERROR(SEARCH(" mh"," "&amp;LOWER(W485))),ISNA(MATCH(LEFT(TRIM(BP485),255),{"0000a","000a","00a","0000aa","000aa","00.00.0000","00/00/0000","00-00-0000","0000-00-00","00.00.00","00/00/00","00-00-00","0.00.0000","0/00/0000","0-00-0000"},0)),OR(SUMPRODUCT(--ISNUMBER(SEARCH({"a0","a-0","a_0","a/0","a.0","a#0","0a","0-a","0_a","0/a"},BP485)))&gt;0,ISNUMBER(SEARCH("000000",BP485)))),1,0),0)</f>
        <v>0</v>
      </c>
      <c r="BR4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485,"supervisor",""),"inspector",""),"controller",""),"executive",""),"catering",""),"manager",""),"officer",""),"caterer",""),"station",""),"captain",""),"verified",""),"verifier",""),"checked",""),"senior",""),"leader",""),"cabin",""),"staff",""),"crew",""),"team",""),"duty",""),"lead",""),"head",""),"chef",""),"pasb",""),"mcat",""),"magcs",""),"qaqc",""),"ccic",""),"cic",""),"csm",""),"ops",""),"pic",""),"self",""),"qa",""),"qc",""),"by",""),"sr",""))</f>
        <v>0</v>
      </c>
      <c r="BS4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485,"supervisor",""),"inspector",""),"controller",""),"executive",""),"catering",""),"manager",""),"officer",""),"caterer",""),"station",""),"captain",""),"verified",""),"verifier",""),"checked",""),"senior",""),"leader",""),"cabin",""),"staff",""),"crew",""),"team",""),"duty",""),"lead",""),"head",""),"chef",""),"pasb",""),"mcat",""),"magcs",""),"qaqc",""),"ccic",""),"cic",""),"csm",""),"ops",""),"pic",""),"self",""),"qa",""),"qc",""),"by",""),"sr",""))</f>
        <v>0</v>
      </c>
      <c r="BT485" s="61"/>
      <c r="BU485" s="61"/>
      <c r="BV485" s="61" t="n">
        <f aca="false">0</f>
        <v>0</v>
      </c>
      <c r="BW485" s="61"/>
      <c r="BX485" s="61"/>
      <c r="BY485" s="62" t="n">
        <f aca="false">Q485-T7EarlyD*24/24</f>
        <v>46299.4583333333</v>
      </c>
      <c r="BZ485" s="61" t="n">
        <f aca="false">IFERROR(IF(IF(TRIM(S485)="Link / file path",AND(LEN(TRIM(Z485))&gt;=5,SUMPRODUCT(--ISNUMBER(SEARCH({"http","www.","\\",":\",".pdf",".jpg",".jpeg",".png",".heic",".xls",".doc",".msg",".eml",".ppt",".txt",".zip"},Z485)))&gt;0),AND(ISERROR(FIND(" ",TRIM(Z485))),NOT(OR(LOWER(TRIM(Z485))=LOWER(Flights!$F$19),AND(LEFT(LOWER(TRIM(Z485)),2)="mh",(LEN(BN485)-LEN(SUBSTITUTE(BN485,"a","")))&lt;=2))),NOT(ISNUMBER(MATCH(LEFT(BN485,255),{"0000a","000a","00a","0000aa","000aa","00.00.0000","00/00/0000","00-00-0000","0000-00-00","00.00.00","00/00/00","00-00-00","0.00.0000","0/00/0000","0-00-0000"},0))),OR(AND((LEN(BN485)-LEN(SUBSTITUTE(BN485,"a","")))&gt;=1,(LEN(BN485)-LEN(SUBSTITUTE(BN485,"0","")))&gt;=2,SUMPRODUCT(--ISNUMBER(SEARCH({"a0","a-0","a_0","a/0","a.0","a#0","0a","0-a","0_a","0/a"},BN485)))&gt;0),AND((LEN(BN485)-LEN(SUBSTITUTE(BN485,"a","")))=0,(LEN(BN485)-LEN(SUBSTITUTE(BN485,"0","")))&gt;=5)))),1,0),0)</f>
        <v>0</v>
      </c>
    </row>
    <row r="486" customFormat="false" ht="39.75" hidden="false" customHeight="true" outlineLevel="0" collapsed="false">
      <c r="A486" s="57" t="s">
        <v>1137</v>
      </c>
      <c r="B486" s="57" t="s">
        <v>278</v>
      </c>
      <c r="C486" s="57" t="str">
        <f aca="false">Flights!$F$19</f>
        <v>MH0003</v>
      </c>
      <c r="D486" s="58" t="n">
        <f aca="false">Flights!$D$19</f>
        <v>46320</v>
      </c>
      <c r="E486" s="57" t="str">
        <f aca="false">Flights!$G$19&amp;"-"&amp;Flights!$H$19</f>
        <v>LHR-KUL</v>
      </c>
      <c r="F486" s="57" t="str">
        <f aca="false">Flights!$K$19</f>
        <v>EY</v>
      </c>
      <c r="G486" s="57" t="s">
        <v>81</v>
      </c>
      <c r="H486" s="57" t="s">
        <v>378</v>
      </c>
      <c r="I486" s="57" t="s">
        <v>398</v>
      </c>
      <c r="J486" s="57" t="s">
        <v>402</v>
      </c>
      <c r="K486" s="67" t="s">
        <v>403</v>
      </c>
      <c r="L486" s="67" t="s">
        <v>382</v>
      </c>
      <c r="M486" s="67"/>
      <c r="N486" s="67" t="s">
        <v>383</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60"/>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open",IF(AND(NOT(OR(LEN(AZ486)&lt;15,ISNUMBER(MATCH(AZ486,L_Placeholder,0)))),BK486=0,NOT(OR(LEN(AU486)&lt;2,ISNUMBER(MATCH(AU486,L_Placeholder,0)))),NOT(OR(LEN(AX486)&lt;2,ISNUMBER(MATCH(AX486,L_Placeholder,0)))),TRIM(AE486)&lt;&gt;TRIM(T486)),"N/A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missing",IF(OR(OR(LEN(AU486)&lt;2,ISNUMBER(MATCH(AU486,L_Placeholder,0))),BR486&lt;3),"INVALID – PIC missing or not a named person (a role such as QA / CSM is not a name)",IF(OR(LEN(AV486)&lt;2,ISNUMBER(MATCH(AV486,L_Placeholder,0))),"INVALID – result / assessment missing",IF(OR(OR(LEN(AW486)&lt;3,ISNUMBER(MATCH(AW486,L_Placeholder,0))),SUMPRODUCT(--ISNUMBER(SEARCH(" "&amp;L_EvidencePhrase&amp;" ",BD486)))&gt;0,BI486=1),"INVALID – evidence missing, placeholder or not yet on file",IF(ISNA(MATCH(TRIM(S486),L_EvidenceType,0)),"INVALID – choose the evidence type from the list (column S)",IF(BL486=0,"INVALID – evidence ID must be the record's ID only (e.g. SF-2210, IMG_2231, 1045521), or a link / path for links",IF(OR(OR(LEN(AX486)&lt;2,ISNUMBER(MATCH(AX486,L_Placeholder,0))),BS486&lt;3),"INVALID – verifier missing or not a named person (a role such as QA / CSM is not a name)",IF(OR(AX486=AU486,AND(LEN(AU486)&gt;=4,ISNUMBER(SEARCH(AU486,AX486))),AND(LEN(AX486)&gt;=4,ISNUMBER(SEARCH(AX486,AU486)))),"INVALID – verifier must be a different, named person (not the PIC or a role)",IF(BH486=1,"INVALID – result not yet available (awaiting / TBC)",IF(BV486=1,"INVALID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future",IF(AND(ISNUMBER(BY486),AG486&lt;BY486),IF(H486="Physical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t="n">
        <f aca="false">IF(ISNA(MATCH(TRIM(S486),L_EvidenceType,0)),0,BZ486)</f>
        <v>0</v>
      </c>
      <c r="BM486" s="61" t="str">
        <f aca="false">SUBSTITUTE(SUBSTITUTE(SUBSTITUTE(SUBSTITUTE(SUBSTITUTE(SUBSTITUTE(SUBSTITUTE(SUBSTITUTE(SUBSTITUTE(LOWER(Z486&amp;""),"1","0"),"2","0"),"3","0"),"4","0"),"5","0"),"6","0"),"7","0"),"8","0"),"9","0")</f>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486,"jan",""),"feb",""),"mar",""),"apr",""),"may",""),"jun",""),"jul",""),"aug",""),"sep",""),"oct",""),"nov",""),"dec",""),"hrs",""),"hr",""),"lt",""),"utc",""),"am",""),"pm",""),"rev",""),"ver",""),"b","a"),"c","a"),"d","a"),"e","a"),"f","a"),"g","a"),"h","a"),"i","a"),"j","a"),"k","a"),"l","a"),"m","a"),"n","a"),"o","a"),"p","a"),"q","a"),"r","a"),"s","a"),"t","a"),"u","a"),"v","a"),"w","a"),"x","a"),"y","a"),"z","a")</f>
        <v/>
      </c>
      <c r="BO486" s="61" t="str">
        <f aca="false">SUBSTITUTE(SUBSTITUTE(SUBSTITUTE(SUBSTITUTE(SUBSTITUTE(SUBSTITUTE(SUBSTITUTE(SUBSTITUTE(SUBSTITUTE(LOWER(W486&amp;""),"1","0"),"2","0"),"3","0"),"4","0"),"5","0"),"6","0"),"7","0"),"8","0"),"9","0")</f>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c>
      <c r="BQ486" s="61" t="n">
        <f aca="false">IFERROR(IF(AND(ISERROR(SEARCH(" mh"," "&amp;LOWER(W486))),ISNA(MATCH(LEFT(TRIM(BP486),255),{"0000a","000a","00a","0000aa","000aa","00.00.0000","00/00/0000","00-00-0000","0000-00-00","00.00.00","00/00/00","00-00-00","0.00.0000","0/00/0000","0-00-0000"},0)),OR(SUMPRODUCT(--ISNUMBER(SEARCH({"a0","a-0","a_0","a/0","a.0","a#0","0a","0-a","0_a","0/a"},BP486)))&gt;0,ISNUMBER(SEARCH("000000",BP486)))),1,0),0)</f>
        <v>0</v>
      </c>
      <c r="BR4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486,"supervisor",""),"inspector",""),"controller",""),"executive",""),"catering",""),"manager",""),"officer",""),"caterer",""),"station",""),"captain",""),"verified",""),"verifier",""),"checked",""),"senior",""),"leader",""),"cabin",""),"staff",""),"crew",""),"team",""),"duty",""),"lead",""),"head",""),"chef",""),"pasb",""),"mcat",""),"magcs",""),"qaqc",""),"ccic",""),"cic",""),"csm",""),"ops",""),"pic",""),"self",""),"qa",""),"qc",""),"by",""),"sr",""))</f>
        <v>0</v>
      </c>
      <c r="BS4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486,"supervisor",""),"inspector",""),"controller",""),"executive",""),"catering",""),"manager",""),"officer",""),"caterer",""),"station",""),"captain",""),"verified",""),"verifier",""),"checked",""),"senior",""),"leader",""),"cabin",""),"staff",""),"crew",""),"team",""),"duty",""),"lead",""),"head",""),"chef",""),"pasb",""),"mcat",""),"magcs",""),"qaqc",""),"ccic",""),"cic",""),"csm",""),"ops",""),"pic",""),"self",""),"qa",""),"qc",""),"by",""),"sr",""))</f>
        <v>0</v>
      </c>
      <c r="BT486" s="61"/>
      <c r="BU486" s="61"/>
      <c r="BV486" s="61" t="n">
        <f aca="false">0</f>
        <v>0</v>
      </c>
      <c r="BW486" s="61"/>
      <c r="BX486" s="61"/>
      <c r="BY486" s="62" t="n">
        <f aca="false">Q486-T7EarlyD*24/24</f>
        <v>46299.4583333333</v>
      </c>
      <c r="BZ486" s="61" t="n">
        <f aca="false">IFERROR(IF(IF(TRIM(S486)="Link / file path",AND(LEN(TRIM(Z486))&gt;=5,SUMPRODUCT(--ISNUMBER(SEARCH({"http","www.","\\",":\",".pdf",".jpg",".jpeg",".png",".heic",".xls",".doc",".msg",".eml",".ppt",".txt",".zip"},Z486)))&gt;0),AND(ISERROR(FIND(" ",TRIM(Z486))),NOT(OR(LOWER(TRIM(Z486))=LOWER(Flights!$F$19),AND(LEFT(LOWER(TRIM(Z486)),2)="mh",(LEN(BN486)-LEN(SUBSTITUTE(BN486,"a","")))&lt;=2))),NOT(ISNUMBER(MATCH(LEFT(BN486,255),{"0000a","000a","00a","0000aa","000aa","00.00.0000","00/00/0000","00-00-0000","0000-00-00","00.00.00","00/00/00","00-00-00","0.00.0000","0/00/0000","0-00-0000"},0))),OR(AND((LEN(BN486)-LEN(SUBSTITUTE(BN486,"a","")))&gt;=1,(LEN(BN486)-LEN(SUBSTITUTE(BN486,"0","")))&gt;=2,SUMPRODUCT(--ISNUMBER(SEARCH({"a0","a-0","a_0","a/0","a.0","a#0","0a","0-a","0_a","0/a"},BN486)))&gt;0),AND((LEN(BN486)-LEN(SUBSTITUTE(BN486,"a","")))=0,(LEN(BN486)-LEN(SUBSTITUTE(BN486,"0","")))&gt;=5)))),1,0),0)</f>
        <v>0</v>
      </c>
    </row>
    <row r="487" customFormat="false" ht="39.75" hidden="false" customHeight="true" outlineLevel="0" collapsed="false">
      <c r="A487" s="57" t="s">
        <v>1138</v>
      </c>
      <c r="B487" s="57" t="s">
        <v>278</v>
      </c>
      <c r="C487" s="57" t="str">
        <f aca="false">Flights!$F$19</f>
        <v>MH0003</v>
      </c>
      <c r="D487" s="58" t="n">
        <f aca="false">Flights!$D$19</f>
        <v>46320</v>
      </c>
      <c r="E487" s="57" t="str">
        <f aca="false">Flights!$G$19&amp;"-"&amp;Flights!$H$19</f>
        <v>LHR-KUL</v>
      </c>
      <c r="F487" s="57" t="str">
        <f aca="false">Flights!$K$19</f>
        <v>EY</v>
      </c>
      <c r="G487" s="57" t="s">
        <v>81</v>
      </c>
      <c r="H487" s="57" t="s">
        <v>378</v>
      </c>
      <c r="I487" s="57" t="s">
        <v>405</v>
      </c>
      <c r="J487" s="57" t="s">
        <v>406</v>
      </c>
      <c r="K487" s="67" t="s">
        <v>407</v>
      </c>
      <c r="L487" s="67" t="s">
        <v>382</v>
      </c>
      <c r="M487" s="67"/>
      <c r="N487" s="67" t="s">
        <v>383</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60"/>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open",IF(AND(NOT(OR(LEN(AZ487)&lt;15,ISNUMBER(MATCH(AZ487,L_Placeholder,0)))),BK487=0,NOT(OR(LEN(AU487)&lt;2,ISNUMBER(MATCH(AU487,L_Placeholder,0)))),NOT(OR(LEN(AX487)&lt;2,ISNUMBER(MATCH(AX487,L_Placeholder,0)))),TRIM(AE487)&lt;&gt;TRIM(T487)),"N/A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missing",IF(OR(OR(LEN(AU487)&lt;2,ISNUMBER(MATCH(AU487,L_Placeholder,0))),BR487&lt;3),"INVALID – PIC missing or not a named person (a role such as QA / CSM is not a name)",IF(OR(LEN(AV487)&lt;2,ISNUMBER(MATCH(AV487,L_Placeholder,0))),"INVALID – result / assessment missing",IF(OR(OR(LEN(AW487)&lt;3,ISNUMBER(MATCH(AW487,L_Placeholder,0))),SUMPRODUCT(--ISNUMBER(SEARCH(" "&amp;L_EvidencePhrase&amp;" ",BD487)))&gt;0,BI487=1),"INVALID – evidence missing, placeholder or not yet on file",IF(ISNA(MATCH(TRIM(S487),L_EvidenceType,0)),"INVALID – choose the evidence type from the list (column S)",IF(BL487=0,"INVALID – evidence ID must be the record's ID only (e.g. SF-2210, IMG_2231, 1045521), or a link / path for links",IF(OR(OR(LEN(AX487)&lt;2,ISNUMBER(MATCH(AX487,L_Placeholder,0))),BS487&lt;3),"INVALID – verifier missing or not a named person (a role such as QA / CSM is not a name)",IF(OR(AX487=AU487,AND(LEN(AU487)&gt;=4,ISNUMBER(SEARCH(AU487,AX487))),AND(LEN(AX487)&gt;=4,ISNUMBER(SEARCH(AX487,AU487)))),"INVALID – verifier must be a different, named person (not the PIC or a role)",IF(BH487=1,"INVALID – result not yet available (awaiting / TBC)",IF(BV487=1,"INVALID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future",IF(AND(ISNUMBER(BY487),AG487&lt;BY487),IF(H487="Physical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t="n">
        <f aca="false">IF(ISNA(MATCH(TRIM(S487),L_EvidenceType,0)),0,BZ487)</f>
        <v>0</v>
      </c>
      <c r="BM487" s="61" t="str">
        <f aca="false">SUBSTITUTE(SUBSTITUTE(SUBSTITUTE(SUBSTITUTE(SUBSTITUTE(SUBSTITUTE(SUBSTITUTE(SUBSTITUTE(SUBSTITUTE(LOWER(Z487&amp;""),"1","0"),"2","0"),"3","0"),"4","0"),"5","0"),"6","0"),"7","0"),"8","0"),"9","0")</f>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487,"jan",""),"feb",""),"mar",""),"apr",""),"may",""),"jun",""),"jul",""),"aug",""),"sep",""),"oct",""),"nov",""),"dec",""),"hrs",""),"hr",""),"lt",""),"utc",""),"am",""),"pm",""),"rev",""),"ver",""),"b","a"),"c","a"),"d","a"),"e","a"),"f","a"),"g","a"),"h","a"),"i","a"),"j","a"),"k","a"),"l","a"),"m","a"),"n","a"),"o","a"),"p","a"),"q","a"),"r","a"),"s","a"),"t","a"),"u","a"),"v","a"),"w","a"),"x","a"),"y","a"),"z","a")</f>
        <v/>
      </c>
      <c r="BO487" s="61" t="str">
        <f aca="false">SUBSTITUTE(SUBSTITUTE(SUBSTITUTE(SUBSTITUTE(SUBSTITUTE(SUBSTITUTE(SUBSTITUTE(SUBSTITUTE(SUBSTITUTE(LOWER(W487&amp;""),"1","0"),"2","0"),"3","0"),"4","0"),"5","0"),"6","0"),"7","0"),"8","0"),"9","0")</f>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c>
      <c r="BQ487" s="61" t="n">
        <f aca="false">IFERROR(IF(AND(ISERROR(SEARCH(" mh"," "&amp;LOWER(W487))),ISNA(MATCH(LEFT(TRIM(BP487),255),{"0000a","000a","00a","0000aa","000aa","00.00.0000","00/00/0000","00-00-0000","0000-00-00","00.00.00","00/00/00","00-00-00","0.00.0000","0/00/0000","0-00-0000"},0)),OR(SUMPRODUCT(--ISNUMBER(SEARCH({"a0","a-0","a_0","a/0","a.0","a#0","0a","0-a","0_a","0/a"},BP487)))&gt;0,ISNUMBER(SEARCH("000000",BP487)))),1,0),0)</f>
        <v>0</v>
      </c>
      <c r="BR4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487,"supervisor",""),"inspector",""),"controller",""),"executive",""),"catering",""),"manager",""),"officer",""),"caterer",""),"station",""),"captain",""),"verified",""),"verifier",""),"checked",""),"senior",""),"leader",""),"cabin",""),"staff",""),"crew",""),"team",""),"duty",""),"lead",""),"head",""),"chef",""),"pasb",""),"mcat",""),"magcs",""),"qaqc",""),"ccic",""),"cic",""),"csm",""),"ops",""),"pic",""),"self",""),"qa",""),"qc",""),"by",""),"sr",""))</f>
        <v>0</v>
      </c>
      <c r="BS4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487,"supervisor",""),"inspector",""),"controller",""),"executive",""),"catering",""),"manager",""),"officer",""),"caterer",""),"station",""),"captain",""),"verified",""),"verifier",""),"checked",""),"senior",""),"leader",""),"cabin",""),"staff",""),"crew",""),"team",""),"duty",""),"lead",""),"head",""),"chef",""),"pasb",""),"mcat",""),"magcs",""),"qaqc",""),"ccic",""),"cic",""),"csm",""),"ops",""),"pic",""),"self",""),"qa",""),"qc",""),"by",""),"sr",""))</f>
        <v>0</v>
      </c>
      <c r="BT487" s="61"/>
      <c r="BU487" s="61"/>
      <c r="BV487" s="61" t="n">
        <f aca="false">0</f>
        <v>0</v>
      </c>
      <c r="BW487" s="61"/>
      <c r="BX487" s="61"/>
      <c r="BY487" s="62" t="n">
        <f aca="false">Q487-T7EarlyD*24/24</f>
        <v>46299.4583333333</v>
      </c>
      <c r="BZ487" s="61" t="n">
        <f aca="false">IFERROR(IF(IF(TRIM(S487)="Link / file path",AND(LEN(TRIM(Z487))&gt;=5,SUMPRODUCT(--ISNUMBER(SEARCH({"http","www.","\\",":\",".pdf",".jpg",".jpeg",".png",".heic",".xls",".doc",".msg",".eml",".ppt",".txt",".zip"},Z487)))&gt;0),AND(ISERROR(FIND(" ",TRIM(Z487))),NOT(OR(LOWER(TRIM(Z487))=LOWER(Flights!$F$19),AND(LEFT(LOWER(TRIM(Z487)),2)="mh",(LEN(BN487)-LEN(SUBSTITUTE(BN487,"a","")))&lt;=2))),NOT(ISNUMBER(MATCH(LEFT(BN487,255),{"0000a","000a","00a","0000aa","000aa","00.00.0000","00/00/0000","00-00-0000","0000-00-00","00.00.00","00/00/00","00-00-00","0.00.0000","0/00/0000","0-00-0000"},0))),OR(AND((LEN(BN487)-LEN(SUBSTITUTE(BN487,"a","")))&gt;=1,(LEN(BN487)-LEN(SUBSTITUTE(BN487,"0","")))&gt;=2,SUMPRODUCT(--ISNUMBER(SEARCH({"a0","a-0","a_0","a/0","a.0","a#0","0a","0-a","0_a","0/a"},BN487)))&gt;0),AND((LEN(BN487)-LEN(SUBSTITUTE(BN487,"a","")))=0,(LEN(BN487)-LEN(SUBSTITUTE(BN487,"0","")))&gt;=5)))),1,0),0)</f>
        <v>0</v>
      </c>
    </row>
    <row r="488" customFormat="false" ht="39.75" hidden="false" customHeight="true" outlineLevel="0" collapsed="false">
      <c r="A488" s="57" t="s">
        <v>1139</v>
      </c>
      <c r="B488" s="57" t="s">
        <v>278</v>
      </c>
      <c r="C488" s="57" t="str">
        <f aca="false">Flights!$F$19</f>
        <v>MH0003</v>
      </c>
      <c r="D488" s="58" t="n">
        <f aca="false">Flights!$D$19</f>
        <v>46320</v>
      </c>
      <c r="E488" s="57" t="str">
        <f aca="false">Flights!$G$19&amp;"-"&amp;Flights!$H$19</f>
        <v>LHR-KUL</v>
      </c>
      <c r="F488" s="57" t="str">
        <f aca="false">Flights!$K$19</f>
        <v>EY</v>
      </c>
      <c r="G488" s="57" t="s">
        <v>81</v>
      </c>
      <c r="H488" s="57" t="s">
        <v>378</v>
      </c>
      <c r="I488" s="57" t="s">
        <v>405</v>
      </c>
      <c r="J488" s="57" t="s">
        <v>409</v>
      </c>
      <c r="K488" s="67" t="s">
        <v>407</v>
      </c>
      <c r="L488" s="67" t="s">
        <v>382</v>
      </c>
      <c r="M488" s="67"/>
      <c r="N488" s="67" t="s">
        <v>383</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60"/>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open",IF(AND(NOT(OR(LEN(AZ488)&lt;15,ISNUMBER(MATCH(AZ488,L_Placeholder,0)))),BK488=0,NOT(OR(LEN(AU488)&lt;2,ISNUMBER(MATCH(AU488,L_Placeholder,0)))),NOT(OR(LEN(AX488)&lt;2,ISNUMBER(MATCH(AX488,L_Placeholder,0)))),TRIM(AE488)&lt;&gt;TRIM(T488)),"N/A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missing",IF(OR(OR(LEN(AU488)&lt;2,ISNUMBER(MATCH(AU488,L_Placeholder,0))),BR488&lt;3),"INVALID – PIC missing or not a named person (a role such as QA / CSM is not a name)",IF(OR(LEN(AV488)&lt;2,ISNUMBER(MATCH(AV488,L_Placeholder,0))),"INVALID – result / assessment missing",IF(OR(OR(LEN(AW488)&lt;3,ISNUMBER(MATCH(AW488,L_Placeholder,0))),SUMPRODUCT(--ISNUMBER(SEARCH(" "&amp;L_EvidencePhrase&amp;" ",BD488)))&gt;0,BI488=1),"INVALID – evidence missing, placeholder or not yet on file",IF(ISNA(MATCH(TRIM(S488),L_EvidenceType,0)),"INVALID – choose the evidence type from the list (column S)",IF(BL488=0,"INVALID – evidence ID must be the record's ID only (e.g. SF-2210, IMG_2231, 1045521), or a link / path for links",IF(OR(OR(LEN(AX488)&lt;2,ISNUMBER(MATCH(AX488,L_Placeholder,0))),BS488&lt;3),"INVALID – verifier missing or not a named person (a role such as QA / CSM is not a name)",IF(OR(AX488=AU488,AND(LEN(AU488)&gt;=4,ISNUMBER(SEARCH(AU488,AX488))),AND(LEN(AX488)&gt;=4,ISNUMBER(SEARCH(AX488,AU488)))),"INVALID – verifier must be a different, named person (not the PIC or a role)",IF(BH488=1,"INVALID – result not yet available (awaiting / TBC)",IF(BV488=1,"INVALID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future",IF(AND(ISNUMBER(BY488),AG488&lt;BY488),IF(H488="Physical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t="n">
        <f aca="false">IF(ISNA(MATCH(TRIM(S488),L_EvidenceType,0)),0,BZ488)</f>
        <v>0</v>
      </c>
      <c r="BM488" s="61" t="str">
        <f aca="false">SUBSTITUTE(SUBSTITUTE(SUBSTITUTE(SUBSTITUTE(SUBSTITUTE(SUBSTITUTE(SUBSTITUTE(SUBSTITUTE(SUBSTITUTE(LOWER(Z488&amp;""),"1","0"),"2","0"),"3","0"),"4","0"),"5","0"),"6","0"),"7","0"),"8","0"),"9","0")</f>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488,"jan",""),"feb",""),"mar",""),"apr",""),"may",""),"jun",""),"jul",""),"aug",""),"sep",""),"oct",""),"nov",""),"dec",""),"hrs",""),"hr",""),"lt",""),"utc",""),"am",""),"pm",""),"rev",""),"ver",""),"b","a"),"c","a"),"d","a"),"e","a"),"f","a"),"g","a"),"h","a"),"i","a"),"j","a"),"k","a"),"l","a"),"m","a"),"n","a"),"o","a"),"p","a"),"q","a"),"r","a"),"s","a"),"t","a"),"u","a"),"v","a"),"w","a"),"x","a"),"y","a"),"z","a")</f>
        <v/>
      </c>
      <c r="BO488" s="61" t="str">
        <f aca="false">SUBSTITUTE(SUBSTITUTE(SUBSTITUTE(SUBSTITUTE(SUBSTITUTE(SUBSTITUTE(SUBSTITUTE(SUBSTITUTE(SUBSTITUTE(LOWER(W488&amp;""),"1","0"),"2","0"),"3","0"),"4","0"),"5","0"),"6","0"),"7","0"),"8","0"),"9","0")</f>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c>
      <c r="BQ488" s="61" t="n">
        <f aca="false">IFERROR(IF(AND(ISERROR(SEARCH(" mh"," "&amp;LOWER(W488))),ISNA(MATCH(LEFT(TRIM(BP488),255),{"0000a","000a","00a","0000aa","000aa","00.00.0000","00/00/0000","00-00-0000","0000-00-00","00.00.00","00/00/00","00-00-00","0.00.0000","0/00/0000","0-00-0000"},0)),OR(SUMPRODUCT(--ISNUMBER(SEARCH({"a0","a-0","a_0","a/0","a.0","a#0","0a","0-a","0_a","0/a"},BP488)))&gt;0,ISNUMBER(SEARCH("000000",BP488)))),1,0),0)</f>
        <v>0</v>
      </c>
      <c r="BR4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488,"supervisor",""),"inspector",""),"controller",""),"executive",""),"catering",""),"manager",""),"officer",""),"caterer",""),"station",""),"captain",""),"verified",""),"verifier",""),"checked",""),"senior",""),"leader",""),"cabin",""),"staff",""),"crew",""),"team",""),"duty",""),"lead",""),"head",""),"chef",""),"pasb",""),"mcat",""),"magcs",""),"qaqc",""),"ccic",""),"cic",""),"csm",""),"ops",""),"pic",""),"self",""),"qa",""),"qc",""),"by",""),"sr",""))</f>
        <v>0</v>
      </c>
      <c r="BS4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488,"supervisor",""),"inspector",""),"controller",""),"executive",""),"catering",""),"manager",""),"officer",""),"caterer",""),"station",""),"captain",""),"verified",""),"verifier",""),"checked",""),"senior",""),"leader",""),"cabin",""),"staff",""),"crew",""),"team",""),"duty",""),"lead",""),"head",""),"chef",""),"pasb",""),"mcat",""),"magcs",""),"qaqc",""),"ccic",""),"cic",""),"csm",""),"ops",""),"pic",""),"self",""),"qa",""),"qc",""),"by",""),"sr",""))</f>
        <v>0</v>
      </c>
      <c r="BT488" s="61"/>
      <c r="BU488" s="61"/>
      <c r="BV488" s="61" t="n">
        <f aca="false">0</f>
        <v>0</v>
      </c>
      <c r="BW488" s="61"/>
      <c r="BX488" s="61"/>
      <c r="BY488" s="62" t="n">
        <f aca="false">Q488-T7EarlyD*24/24</f>
        <v>46299.4583333333</v>
      </c>
      <c r="BZ488" s="61" t="n">
        <f aca="false">IFERROR(IF(IF(TRIM(S488)="Link / file path",AND(LEN(TRIM(Z488))&gt;=5,SUMPRODUCT(--ISNUMBER(SEARCH({"http","www.","\\",":\",".pdf",".jpg",".jpeg",".png",".heic",".xls",".doc",".msg",".eml",".ppt",".txt",".zip"},Z488)))&gt;0),AND(ISERROR(FIND(" ",TRIM(Z488))),NOT(OR(LOWER(TRIM(Z488))=LOWER(Flights!$F$19),AND(LEFT(LOWER(TRIM(Z488)),2)="mh",(LEN(BN488)-LEN(SUBSTITUTE(BN488,"a","")))&lt;=2))),NOT(ISNUMBER(MATCH(LEFT(BN488,255),{"0000a","000a","00a","0000aa","000aa","00.00.0000","00/00/0000","00-00-0000","0000-00-00","00.00.00","00/00/00","00-00-00","0.00.0000","0/00/0000","0-00-0000"},0))),OR(AND((LEN(BN488)-LEN(SUBSTITUTE(BN488,"a","")))&gt;=1,(LEN(BN488)-LEN(SUBSTITUTE(BN488,"0","")))&gt;=2,SUMPRODUCT(--ISNUMBER(SEARCH({"a0","a-0","a_0","a/0","a.0","a#0","0a","0-a","0_a","0/a"},BN488)))&gt;0),AND((LEN(BN488)-LEN(SUBSTITUTE(BN488,"a","")))=0,(LEN(BN488)-LEN(SUBSTITUTE(BN488,"0","")))&gt;=5)))),1,0),0)</f>
        <v>0</v>
      </c>
    </row>
    <row r="489" customFormat="false" ht="39.75" hidden="false" customHeight="true" outlineLevel="0" collapsed="false">
      <c r="A489" s="57" t="s">
        <v>1140</v>
      </c>
      <c r="B489" s="57" t="s">
        <v>278</v>
      </c>
      <c r="C489" s="57" t="str">
        <f aca="false">Flights!$F$19</f>
        <v>MH0003</v>
      </c>
      <c r="D489" s="58" t="n">
        <f aca="false">Flights!$D$19</f>
        <v>46320</v>
      </c>
      <c r="E489" s="57" t="str">
        <f aca="false">Flights!$G$19&amp;"-"&amp;Flights!$H$19</f>
        <v>LHR-KUL</v>
      </c>
      <c r="F489" s="57" t="str">
        <f aca="false">Flights!$K$19</f>
        <v>EY</v>
      </c>
      <c r="G489" s="57" t="s">
        <v>81</v>
      </c>
      <c r="H489" s="57" t="s">
        <v>378</v>
      </c>
      <c r="I489" s="57" t="s">
        <v>411</v>
      </c>
      <c r="J489" s="57" t="s">
        <v>412</v>
      </c>
      <c r="K489" s="67" t="s">
        <v>413</v>
      </c>
      <c r="L489" s="67" t="s">
        <v>414</v>
      </c>
      <c r="M489" s="67"/>
      <c r="N489" s="67" t="s">
        <v>383</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60"/>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open",IF(AND(NOT(OR(LEN(AZ489)&lt;15,ISNUMBER(MATCH(AZ489,L_Placeholder,0)))),BK489=0,NOT(OR(LEN(AU489)&lt;2,ISNUMBER(MATCH(AU489,L_Placeholder,0)))),NOT(OR(LEN(AX489)&lt;2,ISNUMBER(MATCH(AX489,L_Placeholder,0)))),TRIM(AE489)&lt;&gt;TRIM(T489)),"N/A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missing",IF(OR(OR(LEN(AU489)&lt;2,ISNUMBER(MATCH(AU489,L_Placeholder,0))),BR489&lt;3),"INVALID – PIC missing or not a named person (a role such as QA / CSM is not a name)",IF(OR(LEN(AV489)&lt;2,ISNUMBER(MATCH(AV489,L_Placeholder,0))),"INVALID – result / assessment missing",IF(OR(OR(LEN(AW489)&lt;3,ISNUMBER(MATCH(AW489,L_Placeholder,0))),SUMPRODUCT(--ISNUMBER(SEARCH(" "&amp;L_EvidencePhrase&amp;" ",BD489)))&gt;0,BI489=1),"INVALID – evidence missing, placeholder or not yet on file",IF(ISNA(MATCH(TRIM(S489),L_EvidenceType,0)),"INVALID – choose the evidence type from the list (column S)",IF(BL489=0,"INVALID – evidence ID must be the record's ID only (e.g. SF-2210, IMG_2231, 1045521), or a link / path for links",IF(OR(OR(LEN(AX489)&lt;2,ISNUMBER(MATCH(AX489,L_Placeholder,0))),BS489&lt;3),"INVALID – verifier missing or not a named person (a role such as QA / CSM is not a name)",IF(OR(AX489=AU489,AND(LEN(AU489)&gt;=4,ISNUMBER(SEARCH(AU489,AX489))),AND(LEN(AX489)&gt;=4,ISNUMBER(SEARCH(AX489,AU489)))),"INVALID – verifier must be a different, named person (not the PIC or a role)",IF(BH489=1,"INVALID – result not yet available (awaiting / TBC)",IF(BV489=1,"INVALID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future",IF(AND(ISNUMBER(BY489),AG489&lt;BY489),IF(H489="Physical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t="n">
        <f aca="false">IF(ISNA(MATCH(TRIM(S489),L_EvidenceType,0)),0,BZ489)</f>
        <v>0</v>
      </c>
      <c r="BM489" s="61" t="str">
        <f aca="false">SUBSTITUTE(SUBSTITUTE(SUBSTITUTE(SUBSTITUTE(SUBSTITUTE(SUBSTITUTE(SUBSTITUTE(SUBSTITUTE(SUBSTITUTE(LOWER(Z489&amp;""),"1","0"),"2","0"),"3","0"),"4","0"),"5","0"),"6","0"),"7","0"),"8","0"),"9","0")</f>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489,"jan",""),"feb",""),"mar",""),"apr",""),"may",""),"jun",""),"jul",""),"aug",""),"sep",""),"oct",""),"nov",""),"dec",""),"hrs",""),"hr",""),"lt",""),"utc",""),"am",""),"pm",""),"rev",""),"ver",""),"b","a"),"c","a"),"d","a"),"e","a"),"f","a"),"g","a"),"h","a"),"i","a"),"j","a"),"k","a"),"l","a"),"m","a"),"n","a"),"o","a"),"p","a"),"q","a"),"r","a"),"s","a"),"t","a"),"u","a"),"v","a"),"w","a"),"x","a"),"y","a"),"z","a")</f>
        <v/>
      </c>
      <c r="BO489" s="61" t="str">
        <f aca="false">SUBSTITUTE(SUBSTITUTE(SUBSTITUTE(SUBSTITUTE(SUBSTITUTE(SUBSTITUTE(SUBSTITUTE(SUBSTITUTE(SUBSTITUTE(LOWER(W489&amp;""),"1","0"),"2","0"),"3","0"),"4","0"),"5","0"),"6","0"),"7","0"),"8","0"),"9","0")</f>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c>
      <c r="BQ489" s="61" t="n">
        <f aca="false">IFERROR(IF(AND(ISERROR(SEARCH(" mh"," "&amp;LOWER(W489))),ISNA(MATCH(LEFT(TRIM(BP489),255),{"0000a","000a","00a","0000aa","000aa","00.00.0000","00/00/0000","00-00-0000","0000-00-00","00.00.00","00/00/00","00-00-00","0.00.0000","0/00/0000","0-00-0000"},0)),OR(SUMPRODUCT(--ISNUMBER(SEARCH({"a0","a-0","a_0","a/0","a.0","a#0","0a","0-a","0_a","0/a"},BP489)))&gt;0,ISNUMBER(SEARCH("000000",BP489)))),1,0),0)</f>
        <v>0</v>
      </c>
      <c r="BR4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489,"supervisor",""),"inspector",""),"controller",""),"executive",""),"catering",""),"manager",""),"officer",""),"caterer",""),"station",""),"captain",""),"verified",""),"verifier",""),"checked",""),"senior",""),"leader",""),"cabin",""),"staff",""),"crew",""),"team",""),"duty",""),"lead",""),"head",""),"chef",""),"pasb",""),"mcat",""),"magcs",""),"qaqc",""),"ccic",""),"cic",""),"csm",""),"ops",""),"pic",""),"self",""),"qa",""),"qc",""),"by",""),"sr",""))</f>
        <v>0</v>
      </c>
      <c r="BS4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489,"supervisor",""),"inspector",""),"controller",""),"executive",""),"catering",""),"manager",""),"officer",""),"caterer",""),"station",""),"captain",""),"verified",""),"verifier",""),"checked",""),"senior",""),"leader",""),"cabin",""),"staff",""),"crew",""),"team",""),"duty",""),"lead",""),"head",""),"chef",""),"pasb",""),"mcat",""),"magcs",""),"qaqc",""),"ccic",""),"cic",""),"csm",""),"ops",""),"pic",""),"self",""),"qa",""),"qc",""),"by",""),"sr",""))</f>
        <v>0</v>
      </c>
      <c r="BT489" s="61"/>
      <c r="BU489" s="61"/>
      <c r="BV489" s="61" t="n">
        <f aca="false">0</f>
        <v>0</v>
      </c>
      <c r="BW489" s="61"/>
      <c r="BX489" s="61"/>
      <c r="BY489" s="62" t="n">
        <f aca="false">Q489-T7EarlyD*24/24</f>
        <v>46299.4583333333</v>
      </c>
      <c r="BZ489" s="61" t="n">
        <f aca="false">IFERROR(IF(IF(TRIM(S489)="Link / file path",AND(LEN(TRIM(Z489))&gt;=5,SUMPRODUCT(--ISNUMBER(SEARCH({"http","www.","\\",":\",".pdf",".jpg",".jpeg",".png",".heic",".xls",".doc",".msg",".eml",".ppt",".txt",".zip"},Z489)))&gt;0),AND(ISERROR(FIND(" ",TRIM(Z489))),NOT(OR(LOWER(TRIM(Z489))=LOWER(Flights!$F$19),AND(LEFT(LOWER(TRIM(Z489)),2)="mh",(LEN(BN489)-LEN(SUBSTITUTE(BN489,"a","")))&lt;=2))),NOT(ISNUMBER(MATCH(LEFT(BN489,255),{"0000a","000a","00a","0000aa","000aa","00.00.0000","00/00/0000","00-00-0000","0000-00-00","00.00.00","00/00/00","00-00-00","0.00.0000","0/00/0000","0-00-0000"},0))),OR(AND((LEN(BN489)-LEN(SUBSTITUTE(BN489,"a","")))&gt;=1,(LEN(BN489)-LEN(SUBSTITUTE(BN489,"0","")))&gt;=2,SUMPRODUCT(--ISNUMBER(SEARCH({"a0","a-0","a_0","a/0","a.0","a#0","0a","0-a","0_a","0/a"},BN489)))&gt;0),AND((LEN(BN489)-LEN(SUBSTITUTE(BN489,"a","")))=0,(LEN(BN489)-LEN(SUBSTITUTE(BN489,"0","")))&gt;=5)))),1,0),0)</f>
        <v>0</v>
      </c>
    </row>
    <row r="490" customFormat="false" ht="54" hidden="false" customHeight="true" outlineLevel="0" collapsed="false">
      <c r="A490" s="57" t="s">
        <v>1141</v>
      </c>
      <c r="B490" s="57" t="s">
        <v>278</v>
      </c>
      <c r="C490" s="57" t="str">
        <f aca="false">Flights!$F$19</f>
        <v>MH0003</v>
      </c>
      <c r="D490" s="58" t="n">
        <f aca="false">Flights!$D$19</f>
        <v>46320</v>
      </c>
      <c r="E490" s="57" t="str">
        <f aca="false">Flights!$G$19&amp;"-"&amp;Flights!$H$19</f>
        <v>LHR-KUL</v>
      </c>
      <c r="F490" s="57" t="str">
        <f aca="false">Flights!$K$19</f>
        <v>EY</v>
      </c>
      <c r="G490" s="57" t="s">
        <v>83</v>
      </c>
      <c r="H490" s="57" t="s">
        <v>378</v>
      </c>
      <c r="I490" s="57" t="s">
        <v>379</v>
      </c>
      <c r="J490" s="57" t="s">
        <v>416</v>
      </c>
      <c r="K490" s="67" t="s">
        <v>417</v>
      </c>
      <c r="L490" s="67" t="s">
        <v>418</v>
      </c>
      <c r="M490" s="67"/>
      <c r="N490" s="67" t="s">
        <v>383</v>
      </c>
      <c r="O490" s="67" t="s">
        <v>1142</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60"/>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open",IF(AND(NOT(OR(LEN(AZ490)&lt;15,ISNUMBER(MATCH(AZ490,L_Placeholder,0)))),BK490=0,NOT(OR(LEN(AU490)&lt;2,ISNUMBER(MATCH(AU490,L_Placeholder,0)))),NOT(OR(LEN(AX490)&lt;2,ISNUMBER(MATCH(AX490,L_Placeholder,0)))),TRIM(AE490)&lt;&gt;TRIM(T490)),"N/A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missing",IF(OR(OR(LEN(AU490)&lt;2,ISNUMBER(MATCH(AU490,L_Placeholder,0))),BR490&lt;3),"INVALID – PIC missing or not a named person (a role such as QA / CSM is not a name)",IF(OR(LEN(AV490)&lt;2,ISNUMBER(MATCH(AV490,L_Placeholder,0))),"INVALID – result / assessment missing",IF(OR(OR(LEN(AW490)&lt;3,ISNUMBER(MATCH(AW490,L_Placeholder,0))),SUMPRODUCT(--ISNUMBER(SEARCH(" "&amp;L_EvidencePhrase&amp;" ",BD490)))&gt;0,BI490=1),"INVALID – evidence missing, placeholder or not yet on file",IF(ISNA(MATCH(TRIM(S490),L_EvidenceType,0)),"INVALID – choose the evidence type from the list (column S)",IF(BL490=0,"INVALID – evidence ID must be the record's ID only (e.g. SF-2210, IMG_2231, 1045521), or a link / path for links",IF(OR(OR(LEN(AX490)&lt;2,ISNUMBER(MATCH(AX490,L_Placeholder,0))),BS490&lt;3),"INVALID – verifier missing or not a named person (a role such as QA / CSM is not a name)",IF(OR(AX490=AU490,AND(LEN(AU490)&gt;=4,ISNUMBER(SEARCH(AU490,AX490))),AND(LEN(AX490)&gt;=4,ISNUMBER(SEARCH(AX490,AU490)))),"INVALID – verifier must be a different, named person (not the PIC or a role)",IF(BH490=1,"INVALID – result not yet available (awaiting / TBC)",IF(BV490=1,"INVALID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future",IF(AND(ISNUMBER(BY490),AG490&lt;BY490),IF(H490="Physical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t="n">
        <f aca="false">IF(ISNA(MATCH(TRIM(S490),L_EvidenceType,0)),0,BZ490)</f>
        <v>0</v>
      </c>
      <c r="BM490" s="61" t="str">
        <f aca="false">SUBSTITUTE(SUBSTITUTE(SUBSTITUTE(SUBSTITUTE(SUBSTITUTE(SUBSTITUTE(SUBSTITUTE(SUBSTITUTE(SUBSTITUTE(LOWER(Z490&amp;""),"1","0"),"2","0"),"3","0"),"4","0"),"5","0"),"6","0"),"7","0"),"8","0"),"9","0")</f>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490,"jan",""),"feb",""),"mar",""),"apr",""),"may",""),"jun",""),"jul",""),"aug",""),"sep",""),"oct",""),"nov",""),"dec",""),"hrs",""),"hr",""),"lt",""),"utc",""),"am",""),"pm",""),"rev",""),"ver",""),"b","a"),"c","a"),"d","a"),"e","a"),"f","a"),"g","a"),"h","a"),"i","a"),"j","a"),"k","a"),"l","a"),"m","a"),"n","a"),"o","a"),"p","a"),"q","a"),"r","a"),"s","a"),"t","a"),"u","a"),"v","a"),"w","a"),"x","a"),"y","a"),"z","a")</f>
        <v/>
      </c>
      <c r="BO490" s="61" t="str">
        <f aca="false">SUBSTITUTE(SUBSTITUTE(SUBSTITUTE(SUBSTITUTE(SUBSTITUTE(SUBSTITUTE(SUBSTITUTE(SUBSTITUTE(SUBSTITUTE(LOWER(W490&amp;""),"1","0"),"2","0"),"3","0"),"4","0"),"5","0"),"6","0"),"7","0"),"8","0"),"9","0")</f>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c>
      <c r="BQ490" s="61" t="n">
        <f aca="false">IFERROR(IF(AND(ISERROR(SEARCH(" mh"," "&amp;LOWER(W490))),ISNA(MATCH(LEFT(TRIM(BP490),255),{"0000a","000a","00a","0000aa","000aa","00.00.0000","00/00/0000","00-00-0000","0000-00-00","00.00.00","00/00/00","00-00-00","0.00.0000","0/00/0000","0-00-0000"},0)),OR(SUMPRODUCT(--ISNUMBER(SEARCH({"a0","a-0","a_0","a/0","a.0","a#0","0a","0-a","0_a","0/a"},BP490)))&gt;0,ISNUMBER(SEARCH("000000",BP490)))),1,0),0)</f>
        <v>0</v>
      </c>
      <c r="BR4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490,"supervisor",""),"inspector",""),"controller",""),"executive",""),"catering",""),"manager",""),"officer",""),"caterer",""),"station",""),"captain",""),"verified",""),"verifier",""),"checked",""),"senior",""),"leader",""),"cabin",""),"staff",""),"crew",""),"team",""),"duty",""),"lead",""),"head",""),"chef",""),"pasb",""),"mcat",""),"magcs",""),"qaqc",""),"ccic",""),"cic",""),"csm",""),"ops",""),"pic",""),"self",""),"qa",""),"qc",""),"by",""),"sr",""))</f>
        <v>0</v>
      </c>
      <c r="BS4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490,"supervisor",""),"inspector",""),"controller",""),"executive",""),"catering",""),"manager",""),"officer",""),"caterer",""),"station",""),"captain",""),"verified",""),"verifier",""),"checked",""),"senior",""),"leader",""),"cabin",""),"staff",""),"crew",""),"team",""),"duty",""),"lead",""),"head",""),"chef",""),"pasb",""),"mcat",""),"magcs",""),"qaqc",""),"ccic",""),"cic",""),"csm",""),"ops",""),"pic",""),"self",""),"qa",""),"qc",""),"by",""),"sr",""))</f>
        <v>0</v>
      </c>
      <c r="BT490" s="61"/>
      <c r="BU490" s="61"/>
      <c r="BV490" s="61" t="n">
        <f aca="false">0</f>
        <v>0</v>
      </c>
      <c r="BW490" s="61"/>
      <c r="BX490" s="61"/>
      <c r="BY490" s="62" t="n">
        <f aca="false">Q490-T24EarlyH/24</f>
        <v>46318.4583333333</v>
      </c>
      <c r="BZ490" s="61" t="n">
        <f aca="false">IFERROR(IF(IF(TRIM(S490)="Link / file path",AND(LEN(TRIM(Z490))&gt;=5,SUMPRODUCT(--ISNUMBER(SEARCH({"http","www.","\\",":\",".pdf",".jpg",".jpeg",".png",".heic",".xls",".doc",".msg",".eml",".ppt",".txt",".zip"},Z490)))&gt;0),AND(ISERROR(FIND(" ",TRIM(Z490))),NOT(OR(LOWER(TRIM(Z490))=LOWER(Flights!$F$19),AND(LEFT(LOWER(TRIM(Z490)),2)="mh",(LEN(BN490)-LEN(SUBSTITUTE(BN490,"a","")))&lt;=2))),NOT(ISNUMBER(MATCH(LEFT(BN490,255),{"0000a","000a","00a","0000aa","000aa","00.00.0000","00/00/0000","00-00-0000","0000-00-00","00.00.00","00/00/00","00-00-00","0.00.0000","0/00/0000","0-00-0000"},0))),OR(AND((LEN(BN490)-LEN(SUBSTITUTE(BN490,"a","")))&gt;=1,(LEN(BN490)-LEN(SUBSTITUTE(BN490,"0","")))&gt;=2,SUMPRODUCT(--ISNUMBER(SEARCH({"a0","a-0","a_0","a/0","a.0","a#0","0a","0-a","0_a","0/a"},BN490)))&gt;0),AND((LEN(BN490)-LEN(SUBSTITUTE(BN490,"a","")))=0,(LEN(BN490)-LEN(SUBSTITUTE(BN490,"0","")))&gt;=5)))),1,0),0)</f>
        <v>0</v>
      </c>
    </row>
    <row r="491" customFormat="false" ht="66" hidden="false" customHeight="true" outlineLevel="0" collapsed="false">
      <c r="A491" s="57" t="s">
        <v>1143</v>
      </c>
      <c r="B491" s="57" t="s">
        <v>278</v>
      </c>
      <c r="C491" s="57" t="str">
        <f aca="false">Flights!$F$19</f>
        <v>MH0003</v>
      </c>
      <c r="D491" s="58" t="n">
        <f aca="false">Flights!$D$19</f>
        <v>46320</v>
      </c>
      <c r="E491" s="57" t="str">
        <f aca="false">Flights!$G$19&amp;"-"&amp;Flights!$H$19</f>
        <v>LHR-KUL</v>
      </c>
      <c r="F491" s="57" t="str">
        <f aca="false">Flights!$K$19</f>
        <v>EY</v>
      </c>
      <c r="G491" s="57" t="s">
        <v>420</v>
      </c>
      <c r="H491" s="57" t="s">
        <v>378</v>
      </c>
      <c r="I491" s="57" t="s">
        <v>379</v>
      </c>
      <c r="J491" s="57" t="s">
        <v>421</v>
      </c>
      <c r="K491" s="67"/>
      <c r="L491" s="67" t="s">
        <v>422</v>
      </c>
      <c r="M491" s="67"/>
      <c r="N491" s="67" t="s">
        <v>383</v>
      </c>
      <c r="O491" s="67" t="s">
        <v>1144</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60"/>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open",IF(AND(NOT(OR(LEN(AZ491)&lt;15,ISNUMBER(MATCH(AZ491,L_Placeholder,0)))),BK491=0,NOT(OR(LEN(AU491)&lt;2,ISNUMBER(MATCH(AU491,L_Placeholder,0)))),NOT(OR(LEN(AX491)&lt;2,ISNUMBER(MATCH(AX491,L_Placeholder,0)))),TRIM(AE491)&lt;&gt;TRIM(T491)),"N/A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missing",IF(OR(OR(LEN(AU491)&lt;2,ISNUMBER(MATCH(AU491,L_Placeholder,0))),BR491&lt;3),"INVALID – PIC missing or not a named person (a role such as QA / CSM is not a name)",IF(OR(LEN(AV491)&lt;2,ISNUMBER(MATCH(AV491,L_Placeholder,0))),"INVALID – result / assessment missing",IF(OR(OR(LEN(AW491)&lt;3,ISNUMBER(MATCH(AW491,L_Placeholder,0))),SUMPRODUCT(--ISNUMBER(SEARCH(" "&amp;L_EvidencePhrase&amp;" ",BD491)))&gt;0,BI491=1),"INVALID – evidence missing, placeholder or not yet on file",IF(ISNA(MATCH(TRIM(S491),L_EvidenceType,0)),"INVALID – choose the evidence type from the list (column S)",IF(BL491=0,"INVALID – evidence ID must be the record's ID only (e.g. SF-2210, IMG_2231, 1045521), or a link / path for links",IF(OR(OR(LEN(AX491)&lt;2,ISNUMBER(MATCH(AX491,L_Placeholder,0))),BS491&lt;3),"INVALID – verifier missing or not a named person (a role such as QA / CSM is not a name)",IF(OR(AX491=AU491,AND(LEN(AU491)&gt;=4,ISNUMBER(SEARCH(AU491,AX491))),AND(LEN(AX491)&gt;=4,ISNUMBER(SEARCH(AX491,AU491)))),"INVALID – verifier must be a different, named person (not the PIC or a role)",IF(BH491=1,"INVALID – result not yet available (awaiting / TBC)",IF(BV491=1,"INVALID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future",IF(AND(ISNUMBER(BY491),AG491&lt;BY491),IF(H491="Physical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t="n">
        <f aca="false">IF(ISNA(MATCH(TRIM(S491),L_EvidenceType,0)),0,BZ491)</f>
        <v>0</v>
      </c>
      <c r="BM491" s="61" t="str">
        <f aca="false">SUBSTITUTE(SUBSTITUTE(SUBSTITUTE(SUBSTITUTE(SUBSTITUTE(SUBSTITUTE(SUBSTITUTE(SUBSTITUTE(SUBSTITUTE(LOWER(Z491&amp;""),"1","0"),"2","0"),"3","0"),"4","0"),"5","0"),"6","0"),"7","0"),"8","0"),"9","0")</f>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491,"jan",""),"feb",""),"mar",""),"apr",""),"may",""),"jun",""),"jul",""),"aug",""),"sep",""),"oct",""),"nov",""),"dec",""),"hrs",""),"hr",""),"lt",""),"utc",""),"am",""),"pm",""),"rev",""),"ver",""),"b","a"),"c","a"),"d","a"),"e","a"),"f","a"),"g","a"),"h","a"),"i","a"),"j","a"),"k","a"),"l","a"),"m","a"),"n","a"),"o","a"),"p","a"),"q","a"),"r","a"),"s","a"),"t","a"),"u","a"),"v","a"),"w","a"),"x","a"),"y","a"),"z","a")</f>
        <v/>
      </c>
      <c r="BO491" s="61" t="str">
        <f aca="false">SUBSTITUTE(SUBSTITUTE(SUBSTITUTE(SUBSTITUTE(SUBSTITUTE(SUBSTITUTE(SUBSTITUTE(SUBSTITUTE(SUBSTITUTE(LOWER(W491&amp;""),"1","0"),"2","0"),"3","0"),"4","0"),"5","0"),"6","0"),"7","0"),"8","0"),"9","0")</f>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c>
      <c r="BQ491" s="61" t="n">
        <f aca="false">IFERROR(IF(AND(ISERROR(SEARCH(" mh"," "&amp;LOWER(W491))),ISNA(MATCH(LEFT(TRIM(BP491),255),{"0000a","000a","00a","0000aa","000aa","00.00.0000","00/00/0000","00-00-0000","0000-00-00","00.00.00","00/00/00","00-00-00","0.00.0000","0/00/0000","0-00-0000"},0)),OR(SUMPRODUCT(--ISNUMBER(SEARCH({"a0","a-0","a_0","a/0","a.0","a#0","0a","0-a","0_a","0/a"},BP491)))&gt;0,ISNUMBER(SEARCH("000000",BP491)))),1,0),0)</f>
        <v>0</v>
      </c>
      <c r="BR4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491,"supervisor",""),"inspector",""),"controller",""),"executive",""),"catering",""),"manager",""),"officer",""),"caterer",""),"station",""),"captain",""),"verified",""),"verifier",""),"checked",""),"senior",""),"leader",""),"cabin",""),"staff",""),"crew",""),"team",""),"duty",""),"lead",""),"head",""),"chef",""),"pasb",""),"mcat",""),"magcs",""),"qaqc",""),"ccic",""),"cic",""),"csm",""),"ops",""),"pic",""),"self",""),"qa",""),"qc",""),"by",""),"sr",""))</f>
        <v>0</v>
      </c>
      <c r="BS4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491,"supervisor",""),"inspector",""),"controller",""),"executive",""),"catering",""),"manager",""),"officer",""),"caterer",""),"station",""),"captain",""),"verified",""),"verifier",""),"checked",""),"senior",""),"leader",""),"cabin",""),"staff",""),"crew",""),"team",""),"duty",""),"lead",""),"head",""),"chef",""),"pasb",""),"mcat",""),"magcs",""),"qaqc",""),"ccic",""),"cic",""),"csm",""),"ops",""),"pic",""),"self",""),"qa",""),"qc",""),"by",""),"sr",""))</f>
        <v>0</v>
      </c>
      <c r="BT491" s="61"/>
      <c r="BU491" s="61"/>
      <c r="BV491" s="61" t="n">
        <f aca="false">0</f>
        <v>0</v>
      </c>
      <c r="BW491" s="61"/>
      <c r="BX491" s="61"/>
      <c r="BY491" s="62" t="n">
        <f aca="false">Q491-T12EarlyH/24</f>
        <v>46319.4583333333</v>
      </c>
      <c r="BZ491" s="61" t="n">
        <f aca="false">IFERROR(IF(IF(TRIM(S491)="Link / file path",AND(LEN(TRIM(Z491))&gt;=5,SUMPRODUCT(--ISNUMBER(SEARCH({"http","www.","\\",":\",".pdf",".jpg",".jpeg",".png",".heic",".xls",".doc",".msg",".eml",".ppt",".txt",".zip"},Z491)))&gt;0),AND(ISERROR(FIND(" ",TRIM(Z491))),NOT(OR(LOWER(TRIM(Z491))=LOWER(Flights!$F$19),AND(LEFT(LOWER(TRIM(Z491)),2)="mh",(LEN(BN491)-LEN(SUBSTITUTE(BN491,"a","")))&lt;=2))),NOT(ISNUMBER(MATCH(LEFT(BN491,255),{"0000a","000a","00a","0000aa","000aa","00.00.0000","00/00/0000","00-00-0000","0000-00-00","00.00.00","00/00/00","00-00-00","0.00.0000","0/00/0000","0-00-0000"},0))),OR(AND((LEN(BN491)-LEN(SUBSTITUTE(BN491,"a","")))&gt;=1,(LEN(BN491)-LEN(SUBSTITUTE(BN491,"0","")))&gt;=2,SUMPRODUCT(--ISNUMBER(SEARCH({"a0","a-0","a_0","a/0","a.0","a#0","0a","0-a","0_a","0/a"},BN491)))&gt;0),AND((LEN(BN491)-LEN(SUBSTITUTE(BN491,"a","")))=0,(LEN(BN491)-LEN(SUBSTITUTE(BN491,"0","")))&gt;=5)))),1,0),0)</f>
        <v>0</v>
      </c>
    </row>
    <row r="492" customFormat="false" ht="39.75" hidden="false" customHeight="true" outlineLevel="0" collapsed="false">
      <c r="A492" s="57" t="s">
        <v>1145</v>
      </c>
      <c r="B492" s="57" t="s">
        <v>278</v>
      </c>
      <c r="C492" s="57" t="str">
        <f aca="false">Flights!$F$19</f>
        <v>MH0003</v>
      </c>
      <c r="D492" s="58" t="n">
        <f aca="false">Flights!$D$19</f>
        <v>46320</v>
      </c>
      <c r="E492" s="57" t="str">
        <f aca="false">Flights!$G$19&amp;"-"&amp;Flights!$H$19</f>
        <v>LHR-KUL</v>
      </c>
      <c r="F492" s="57" t="str">
        <f aca="false">Flights!$K$19</f>
        <v>EY</v>
      </c>
      <c r="G492" s="57" t="s">
        <v>420</v>
      </c>
      <c r="H492" s="57" t="s">
        <v>378</v>
      </c>
      <c r="I492" s="57" t="s">
        <v>379</v>
      </c>
      <c r="J492" s="57" t="s">
        <v>425</v>
      </c>
      <c r="K492" s="67" t="s">
        <v>426</v>
      </c>
      <c r="L492" s="67" t="s">
        <v>422</v>
      </c>
      <c r="M492" s="67"/>
      <c r="N492" s="67" t="s">
        <v>383</v>
      </c>
      <c r="O492" s="67" t="s">
        <v>423</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60"/>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open",IF(AND(NOT(OR(LEN(AZ492)&lt;15,ISNUMBER(MATCH(AZ492,L_Placeholder,0)))),BK492=0,NOT(OR(LEN(AU492)&lt;2,ISNUMBER(MATCH(AU492,L_Placeholder,0)))),NOT(OR(LEN(AX492)&lt;2,ISNUMBER(MATCH(AX492,L_Placeholder,0)))),TRIM(AE492)&lt;&gt;TRIM(T492)),"N/A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missing",IF(OR(OR(LEN(AU492)&lt;2,ISNUMBER(MATCH(AU492,L_Placeholder,0))),BR492&lt;3),"INVALID – PIC missing or not a named person (a role such as QA / CSM is not a name)",IF(OR(LEN(AV492)&lt;2,ISNUMBER(MATCH(AV492,L_Placeholder,0))),"INVALID – result / assessment missing",IF(OR(OR(LEN(AW492)&lt;3,ISNUMBER(MATCH(AW492,L_Placeholder,0))),SUMPRODUCT(--ISNUMBER(SEARCH(" "&amp;L_EvidencePhrase&amp;" ",BD492)))&gt;0,BI492=1),"INVALID – evidence missing, placeholder or not yet on file",IF(ISNA(MATCH(TRIM(S492),L_EvidenceType,0)),"INVALID – choose the evidence type from the list (column S)",IF(BL492=0,"INVALID – evidence ID must be the record's ID only (e.g. SF-2210, IMG_2231, 1045521), or a link / path for links",IF(OR(OR(LEN(AX492)&lt;2,ISNUMBER(MATCH(AX492,L_Placeholder,0))),BS492&lt;3),"INVALID – verifier missing or not a named person (a role such as QA / CSM is not a name)",IF(OR(AX492=AU492,AND(LEN(AU492)&gt;=4,ISNUMBER(SEARCH(AU492,AX492))),AND(LEN(AX492)&gt;=4,ISNUMBER(SEARCH(AX492,AU492)))),"INVALID – verifier must be a different, named person (not the PIC or a role)",IF(BH492=1,"INVALID – result not yet available (awaiting / TBC)",IF(BV492=1,"INVALID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future",IF(AND(ISNUMBER(BY492),AG492&lt;BY492),IF(H492="Physical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t="n">
        <f aca="false">IF(ISNA(MATCH(TRIM(S492),L_EvidenceType,0)),0,BZ492)</f>
        <v>0</v>
      </c>
      <c r="BM492" s="61" t="str">
        <f aca="false">SUBSTITUTE(SUBSTITUTE(SUBSTITUTE(SUBSTITUTE(SUBSTITUTE(SUBSTITUTE(SUBSTITUTE(SUBSTITUTE(SUBSTITUTE(LOWER(Z492&amp;""),"1","0"),"2","0"),"3","0"),"4","0"),"5","0"),"6","0"),"7","0"),"8","0"),"9","0")</f>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492,"jan",""),"feb",""),"mar",""),"apr",""),"may",""),"jun",""),"jul",""),"aug",""),"sep",""),"oct",""),"nov",""),"dec",""),"hrs",""),"hr",""),"lt",""),"utc",""),"am",""),"pm",""),"rev",""),"ver",""),"b","a"),"c","a"),"d","a"),"e","a"),"f","a"),"g","a"),"h","a"),"i","a"),"j","a"),"k","a"),"l","a"),"m","a"),"n","a"),"o","a"),"p","a"),"q","a"),"r","a"),"s","a"),"t","a"),"u","a"),"v","a"),"w","a"),"x","a"),"y","a"),"z","a")</f>
        <v/>
      </c>
      <c r="BO492" s="61" t="str">
        <f aca="false">SUBSTITUTE(SUBSTITUTE(SUBSTITUTE(SUBSTITUTE(SUBSTITUTE(SUBSTITUTE(SUBSTITUTE(SUBSTITUTE(SUBSTITUTE(LOWER(W492&amp;""),"1","0"),"2","0"),"3","0"),"4","0"),"5","0"),"6","0"),"7","0"),"8","0"),"9","0")</f>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c>
      <c r="BQ492" s="61" t="n">
        <f aca="false">IFERROR(IF(AND(ISERROR(SEARCH(" mh"," "&amp;LOWER(W492))),ISNA(MATCH(LEFT(TRIM(BP492),255),{"0000a","000a","00a","0000aa","000aa","00.00.0000","00/00/0000","00-00-0000","0000-00-00","00.00.00","00/00/00","00-00-00","0.00.0000","0/00/0000","0-00-0000"},0)),OR(SUMPRODUCT(--ISNUMBER(SEARCH({"a0","a-0","a_0","a/0","a.0","a#0","0a","0-a","0_a","0/a"},BP492)))&gt;0,ISNUMBER(SEARCH("000000",BP492)))),1,0),0)</f>
        <v>0</v>
      </c>
      <c r="BR4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492,"supervisor",""),"inspector",""),"controller",""),"executive",""),"catering",""),"manager",""),"officer",""),"caterer",""),"station",""),"captain",""),"verified",""),"verifier",""),"checked",""),"senior",""),"leader",""),"cabin",""),"staff",""),"crew",""),"team",""),"duty",""),"lead",""),"head",""),"chef",""),"pasb",""),"mcat",""),"magcs",""),"qaqc",""),"ccic",""),"cic",""),"csm",""),"ops",""),"pic",""),"self",""),"qa",""),"qc",""),"by",""),"sr",""))</f>
        <v>0</v>
      </c>
      <c r="BS4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492,"supervisor",""),"inspector",""),"controller",""),"executive",""),"catering",""),"manager",""),"officer",""),"caterer",""),"station",""),"captain",""),"verified",""),"verifier",""),"checked",""),"senior",""),"leader",""),"cabin",""),"staff",""),"crew",""),"team",""),"duty",""),"lead",""),"head",""),"chef",""),"pasb",""),"mcat",""),"magcs",""),"qaqc",""),"ccic",""),"cic",""),"csm",""),"ops",""),"pic",""),"self",""),"qa",""),"qc",""),"by",""),"sr",""))</f>
        <v>0</v>
      </c>
      <c r="BT492" s="61"/>
      <c r="BU492" s="61"/>
      <c r="BV492" s="61" t="n">
        <f aca="false">0</f>
        <v>0</v>
      </c>
      <c r="BW492" s="61"/>
      <c r="BX492" s="61"/>
      <c r="BY492" s="62" t="n">
        <f aca="false">Q492-T12EarlyH/24</f>
        <v>46319.4583333333</v>
      </c>
      <c r="BZ492" s="61" t="n">
        <f aca="false">IFERROR(IF(IF(TRIM(S492)="Link / file path",AND(LEN(TRIM(Z492))&gt;=5,SUMPRODUCT(--ISNUMBER(SEARCH({"http","www.","\\",":\",".pdf",".jpg",".jpeg",".png",".heic",".xls",".doc",".msg",".eml",".ppt",".txt",".zip"},Z492)))&gt;0),AND(ISERROR(FIND(" ",TRIM(Z492))),NOT(OR(LOWER(TRIM(Z492))=LOWER(Flights!$F$19),AND(LEFT(LOWER(TRIM(Z492)),2)="mh",(LEN(BN492)-LEN(SUBSTITUTE(BN492,"a","")))&lt;=2))),NOT(ISNUMBER(MATCH(LEFT(BN492,255),{"0000a","000a","00a","0000aa","000aa","00.00.0000","00/00/0000","00-00-0000","0000-00-00","00.00.00","00/00/00","00-00-00","0.00.0000","0/00/0000","0-00-0000"},0))),OR(AND((LEN(BN492)-LEN(SUBSTITUTE(BN492,"a","")))&gt;=1,(LEN(BN492)-LEN(SUBSTITUTE(BN492,"0","")))&gt;=2,SUMPRODUCT(--ISNUMBER(SEARCH({"a0","a-0","a_0","a/0","a.0","a#0","0a","0-a","0_a","0/a"},BN492)))&gt;0),AND((LEN(BN492)-LEN(SUBSTITUTE(BN492,"a","")))=0,(LEN(BN492)-LEN(SUBSTITUTE(BN492,"0","")))&gt;=5)))),1,0),0)</f>
        <v>0</v>
      </c>
    </row>
    <row r="493" customFormat="false" ht="39.75" hidden="false" customHeight="true" outlineLevel="0" collapsed="false">
      <c r="A493" s="57" t="s">
        <v>1146</v>
      </c>
      <c r="B493" s="57" t="s">
        <v>278</v>
      </c>
      <c r="C493" s="57" t="str">
        <f aca="false">Flights!$F$19</f>
        <v>MH0003</v>
      </c>
      <c r="D493" s="58" t="n">
        <f aca="false">Flights!$D$19</f>
        <v>46320</v>
      </c>
      <c r="E493" s="57" t="str">
        <f aca="false">Flights!$G$19&amp;"-"&amp;Flights!$H$19</f>
        <v>LHR-KUL</v>
      </c>
      <c r="F493" s="57" t="str">
        <f aca="false">Flights!$K$19</f>
        <v>EY</v>
      </c>
      <c r="G493" s="57" t="s">
        <v>420</v>
      </c>
      <c r="H493" s="57" t="s">
        <v>378</v>
      </c>
      <c r="I493" s="57" t="s">
        <v>428</v>
      </c>
      <c r="J493" s="57" t="s">
        <v>429</v>
      </c>
      <c r="K493" s="67"/>
      <c r="L493" s="67" t="s">
        <v>422</v>
      </c>
      <c r="M493" s="67"/>
      <c r="N493" s="67" t="s">
        <v>383</v>
      </c>
      <c r="O493" s="67" t="s">
        <v>423</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60"/>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open",IF(AND(NOT(OR(LEN(AZ493)&lt;15,ISNUMBER(MATCH(AZ493,L_Placeholder,0)))),BK493=0,NOT(OR(LEN(AU493)&lt;2,ISNUMBER(MATCH(AU493,L_Placeholder,0)))),NOT(OR(LEN(AX493)&lt;2,ISNUMBER(MATCH(AX493,L_Placeholder,0)))),TRIM(AE493)&lt;&gt;TRIM(T493)),"N/A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missing",IF(OR(OR(LEN(AU493)&lt;2,ISNUMBER(MATCH(AU493,L_Placeholder,0))),BR493&lt;3),"INVALID – PIC missing or not a named person (a role such as QA / CSM is not a name)",IF(OR(LEN(AV493)&lt;2,ISNUMBER(MATCH(AV493,L_Placeholder,0))),"INVALID – result / assessment missing",IF(OR(OR(LEN(AW493)&lt;3,ISNUMBER(MATCH(AW493,L_Placeholder,0))),SUMPRODUCT(--ISNUMBER(SEARCH(" "&amp;L_EvidencePhrase&amp;" ",BD493)))&gt;0,BI493=1),"INVALID – evidence missing, placeholder or not yet on file",IF(ISNA(MATCH(TRIM(S493),L_EvidenceType,0)),"INVALID – choose the evidence type from the list (column S)",IF(BL493=0,"INVALID – evidence ID must be the record's ID only (e.g. SF-2210, IMG_2231, 1045521), or a link / path for links",IF(OR(OR(LEN(AX493)&lt;2,ISNUMBER(MATCH(AX493,L_Placeholder,0))),BS493&lt;3),"INVALID – verifier missing or not a named person (a role such as QA / CSM is not a name)",IF(OR(AX493=AU493,AND(LEN(AU493)&gt;=4,ISNUMBER(SEARCH(AU493,AX493))),AND(LEN(AX493)&gt;=4,ISNUMBER(SEARCH(AX493,AU493)))),"INVALID – verifier must be a different, named person (not the PIC or a role)",IF(BH493=1,"INVALID – result not yet available (awaiting / TBC)",IF(BV493=1,"INVALID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future",IF(AND(ISNUMBER(BY493),AG493&lt;BY493),IF(H493="Physical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t="n">
        <f aca="false">IF(ISNA(MATCH(TRIM(S493),L_EvidenceType,0)),0,BZ493)</f>
        <v>0</v>
      </c>
      <c r="BM493" s="61" t="str">
        <f aca="false">SUBSTITUTE(SUBSTITUTE(SUBSTITUTE(SUBSTITUTE(SUBSTITUTE(SUBSTITUTE(SUBSTITUTE(SUBSTITUTE(SUBSTITUTE(LOWER(Z493&amp;""),"1","0"),"2","0"),"3","0"),"4","0"),"5","0"),"6","0"),"7","0"),"8","0"),"9","0")</f>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493,"jan",""),"feb",""),"mar",""),"apr",""),"may",""),"jun",""),"jul",""),"aug",""),"sep",""),"oct",""),"nov",""),"dec",""),"hrs",""),"hr",""),"lt",""),"utc",""),"am",""),"pm",""),"rev",""),"ver",""),"b","a"),"c","a"),"d","a"),"e","a"),"f","a"),"g","a"),"h","a"),"i","a"),"j","a"),"k","a"),"l","a"),"m","a"),"n","a"),"o","a"),"p","a"),"q","a"),"r","a"),"s","a"),"t","a"),"u","a"),"v","a"),"w","a"),"x","a"),"y","a"),"z","a")</f>
        <v/>
      </c>
      <c r="BO493" s="61" t="str">
        <f aca="false">SUBSTITUTE(SUBSTITUTE(SUBSTITUTE(SUBSTITUTE(SUBSTITUTE(SUBSTITUTE(SUBSTITUTE(SUBSTITUTE(SUBSTITUTE(LOWER(W493&amp;""),"1","0"),"2","0"),"3","0"),"4","0"),"5","0"),"6","0"),"7","0"),"8","0"),"9","0")</f>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c>
      <c r="BQ493" s="61" t="n">
        <f aca="false">IFERROR(IF(AND(ISERROR(SEARCH(" mh"," "&amp;LOWER(W493))),ISNA(MATCH(LEFT(TRIM(BP493),255),{"0000a","000a","00a","0000aa","000aa","00.00.0000","00/00/0000","00-00-0000","0000-00-00","00.00.00","00/00/00","00-00-00","0.00.0000","0/00/0000","0-00-0000"},0)),OR(SUMPRODUCT(--ISNUMBER(SEARCH({"a0","a-0","a_0","a/0","a.0","a#0","0a","0-a","0_a","0/a"},BP493)))&gt;0,ISNUMBER(SEARCH("000000",BP493)))),1,0),0)</f>
        <v>0</v>
      </c>
      <c r="BR4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493,"supervisor",""),"inspector",""),"controller",""),"executive",""),"catering",""),"manager",""),"officer",""),"caterer",""),"station",""),"captain",""),"verified",""),"verifier",""),"checked",""),"senior",""),"leader",""),"cabin",""),"staff",""),"crew",""),"team",""),"duty",""),"lead",""),"head",""),"chef",""),"pasb",""),"mcat",""),"magcs",""),"qaqc",""),"ccic",""),"cic",""),"csm",""),"ops",""),"pic",""),"self",""),"qa",""),"qc",""),"by",""),"sr",""))</f>
        <v>0</v>
      </c>
      <c r="BS4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493,"supervisor",""),"inspector",""),"controller",""),"executive",""),"catering",""),"manager",""),"officer",""),"caterer",""),"station",""),"captain",""),"verified",""),"verifier",""),"checked",""),"senior",""),"leader",""),"cabin",""),"staff",""),"crew",""),"team",""),"duty",""),"lead",""),"head",""),"chef",""),"pasb",""),"mcat",""),"magcs",""),"qaqc",""),"ccic",""),"cic",""),"csm",""),"ops",""),"pic",""),"self",""),"qa",""),"qc",""),"by",""),"sr",""))</f>
        <v>0</v>
      </c>
      <c r="BT493" s="61"/>
      <c r="BU493" s="61"/>
      <c r="BV493" s="61" t="n">
        <f aca="false">0</f>
        <v>0</v>
      </c>
      <c r="BW493" s="61"/>
      <c r="BX493" s="61"/>
      <c r="BY493" s="62" t="n">
        <f aca="false">Q493-T12EarlyH/24</f>
        <v>46319.4583333333</v>
      </c>
      <c r="BZ493" s="61" t="n">
        <f aca="false">IFERROR(IF(IF(TRIM(S493)="Link / file path",AND(LEN(TRIM(Z493))&gt;=5,SUMPRODUCT(--ISNUMBER(SEARCH({"http","www.","\\",":\",".pdf",".jpg",".jpeg",".png",".heic",".xls",".doc",".msg",".eml",".ppt",".txt",".zip"},Z493)))&gt;0),AND(ISERROR(FIND(" ",TRIM(Z493))),NOT(OR(LOWER(TRIM(Z493))=LOWER(Flights!$F$19),AND(LEFT(LOWER(TRIM(Z493)),2)="mh",(LEN(BN493)-LEN(SUBSTITUTE(BN493,"a","")))&lt;=2))),NOT(ISNUMBER(MATCH(LEFT(BN493,255),{"0000a","000a","00a","0000aa","000aa","00.00.0000","00/00/0000","00-00-0000","0000-00-00","00.00.00","00/00/00","00-00-00","0.00.0000","0/00/0000","0-00-0000"},0))),OR(AND((LEN(BN493)-LEN(SUBSTITUTE(BN493,"a","")))&gt;=1,(LEN(BN493)-LEN(SUBSTITUTE(BN493,"0","")))&gt;=2,SUMPRODUCT(--ISNUMBER(SEARCH({"a0","a-0","a_0","a/0","a.0","a#0","0a","0-a","0_a","0/a"},BN493)))&gt;0),AND((LEN(BN493)-LEN(SUBSTITUTE(BN493,"a","")))=0,(LEN(BN493)-LEN(SUBSTITUTE(BN493,"0","")))&gt;=5)))),1,0),0)</f>
        <v>0</v>
      </c>
    </row>
    <row r="494" customFormat="false" ht="39.75" hidden="false" customHeight="true" outlineLevel="0" collapsed="false">
      <c r="A494" s="57" t="s">
        <v>1147</v>
      </c>
      <c r="B494" s="57" t="s">
        <v>278</v>
      </c>
      <c r="C494" s="57" t="str">
        <f aca="false">Flights!$F$19</f>
        <v>MH0003</v>
      </c>
      <c r="D494" s="58" t="n">
        <f aca="false">Flights!$D$19</f>
        <v>46320</v>
      </c>
      <c r="E494" s="57" t="str">
        <f aca="false">Flights!$G$19&amp;"-"&amp;Flights!$H$19</f>
        <v>LHR-KUL</v>
      </c>
      <c r="F494" s="57" t="str">
        <f aca="false">Flights!$K$19</f>
        <v>EY</v>
      </c>
      <c r="G494" s="57" t="s">
        <v>420</v>
      </c>
      <c r="H494" s="57" t="s">
        <v>378</v>
      </c>
      <c r="I494" s="57" t="s">
        <v>428</v>
      </c>
      <c r="J494" s="57" t="s">
        <v>431</v>
      </c>
      <c r="K494" s="67"/>
      <c r="L494" s="67" t="s">
        <v>422</v>
      </c>
      <c r="M494" s="67"/>
      <c r="N494" s="67" t="s">
        <v>383</v>
      </c>
      <c r="O494" s="67" t="s">
        <v>423</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60"/>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open",IF(AND(NOT(OR(LEN(AZ494)&lt;15,ISNUMBER(MATCH(AZ494,L_Placeholder,0)))),BK494=0,NOT(OR(LEN(AU494)&lt;2,ISNUMBER(MATCH(AU494,L_Placeholder,0)))),NOT(OR(LEN(AX494)&lt;2,ISNUMBER(MATCH(AX494,L_Placeholder,0)))),TRIM(AE494)&lt;&gt;TRIM(T494)),"N/A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missing",IF(OR(OR(LEN(AU494)&lt;2,ISNUMBER(MATCH(AU494,L_Placeholder,0))),BR494&lt;3),"INVALID – PIC missing or not a named person (a role such as QA / CSM is not a name)",IF(OR(LEN(AV494)&lt;2,ISNUMBER(MATCH(AV494,L_Placeholder,0))),"INVALID – result / assessment missing",IF(OR(OR(LEN(AW494)&lt;3,ISNUMBER(MATCH(AW494,L_Placeholder,0))),SUMPRODUCT(--ISNUMBER(SEARCH(" "&amp;L_EvidencePhrase&amp;" ",BD494)))&gt;0,BI494=1),"INVALID – evidence missing, placeholder or not yet on file",IF(ISNA(MATCH(TRIM(S494),L_EvidenceType,0)),"INVALID – choose the evidence type from the list (column S)",IF(BL494=0,"INVALID – evidence ID must be the record's ID only (e.g. SF-2210, IMG_2231, 1045521), or a link / path for links",IF(OR(OR(LEN(AX494)&lt;2,ISNUMBER(MATCH(AX494,L_Placeholder,0))),BS494&lt;3),"INVALID – verifier missing or not a named person (a role such as QA / CSM is not a name)",IF(OR(AX494=AU494,AND(LEN(AU494)&gt;=4,ISNUMBER(SEARCH(AU494,AX494))),AND(LEN(AX494)&gt;=4,ISNUMBER(SEARCH(AX494,AU494)))),"INVALID – verifier must be a different, named person (not the PIC or a role)",IF(BH494=1,"INVALID – result not yet available (awaiting / TBC)",IF(BV494=1,"INVALID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future",IF(AND(ISNUMBER(BY494),AG494&lt;BY494),IF(H494="Physical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t="n">
        <f aca="false">IF(ISNA(MATCH(TRIM(S494),L_EvidenceType,0)),0,BZ494)</f>
        <v>0</v>
      </c>
      <c r="BM494" s="61" t="str">
        <f aca="false">SUBSTITUTE(SUBSTITUTE(SUBSTITUTE(SUBSTITUTE(SUBSTITUTE(SUBSTITUTE(SUBSTITUTE(SUBSTITUTE(SUBSTITUTE(LOWER(Z494&amp;""),"1","0"),"2","0"),"3","0"),"4","0"),"5","0"),"6","0"),"7","0"),"8","0"),"9","0")</f>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494,"jan",""),"feb",""),"mar",""),"apr",""),"may",""),"jun",""),"jul",""),"aug",""),"sep",""),"oct",""),"nov",""),"dec",""),"hrs",""),"hr",""),"lt",""),"utc",""),"am",""),"pm",""),"rev",""),"ver",""),"b","a"),"c","a"),"d","a"),"e","a"),"f","a"),"g","a"),"h","a"),"i","a"),"j","a"),"k","a"),"l","a"),"m","a"),"n","a"),"o","a"),"p","a"),"q","a"),"r","a"),"s","a"),"t","a"),"u","a"),"v","a"),"w","a"),"x","a"),"y","a"),"z","a")</f>
        <v/>
      </c>
      <c r="BO494" s="61" t="str">
        <f aca="false">SUBSTITUTE(SUBSTITUTE(SUBSTITUTE(SUBSTITUTE(SUBSTITUTE(SUBSTITUTE(SUBSTITUTE(SUBSTITUTE(SUBSTITUTE(LOWER(W494&amp;""),"1","0"),"2","0"),"3","0"),"4","0"),"5","0"),"6","0"),"7","0"),"8","0"),"9","0")</f>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c>
      <c r="BQ494" s="61" t="n">
        <f aca="false">IFERROR(IF(AND(ISERROR(SEARCH(" mh"," "&amp;LOWER(W494))),ISNA(MATCH(LEFT(TRIM(BP494),255),{"0000a","000a","00a","0000aa","000aa","00.00.0000","00/00/0000","00-00-0000","0000-00-00","00.00.00","00/00/00","00-00-00","0.00.0000","0/00/0000","0-00-0000"},0)),OR(SUMPRODUCT(--ISNUMBER(SEARCH({"a0","a-0","a_0","a/0","a.0","a#0","0a","0-a","0_a","0/a"},BP494)))&gt;0,ISNUMBER(SEARCH("000000",BP494)))),1,0),0)</f>
        <v>0</v>
      </c>
      <c r="BR4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494,"supervisor",""),"inspector",""),"controller",""),"executive",""),"catering",""),"manager",""),"officer",""),"caterer",""),"station",""),"captain",""),"verified",""),"verifier",""),"checked",""),"senior",""),"leader",""),"cabin",""),"staff",""),"crew",""),"team",""),"duty",""),"lead",""),"head",""),"chef",""),"pasb",""),"mcat",""),"magcs",""),"qaqc",""),"ccic",""),"cic",""),"csm",""),"ops",""),"pic",""),"self",""),"qa",""),"qc",""),"by",""),"sr",""))</f>
        <v>0</v>
      </c>
      <c r="BS4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494,"supervisor",""),"inspector",""),"controller",""),"executive",""),"catering",""),"manager",""),"officer",""),"caterer",""),"station",""),"captain",""),"verified",""),"verifier",""),"checked",""),"senior",""),"leader",""),"cabin",""),"staff",""),"crew",""),"team",""),"duty",""),"lead",""),"head",""),"chef",""),"pasb",""),"mcat",""),"magcs",""),"qaqc",""),"ccic",""),"cic",""),"csm",""),"ops",""),"pic",""),"self",""),"qa",""),"qc",""),"by",""),"sr",""))</f>
        <v>0</v>
      </c>
      <c r="BT494" s="61"/>
      <c r="BU494" s="61"/>
      <c r="BV494" s="61" t="n">
        <f aca="false">0</f>
        <v>0</v>
      </c>
      <c r="BW494" s="61"/>
      <c r="BX494" s="61"/>
      <c r="BY494" s="62" t="n">
        <f aca="false">Q494-T12EarlyH/24</f>
        <v>46319.4583333333</v>
      </c>
      <c r="BZ494" s="61" t="n">
        <f aca="false">IFERROR(IF(IF(TRIM(S494)="Link / file path",AND(LEN(TRIM(Z494))&gt;=5,SUMPRODUCT(--ISNUMBER(SEARCH({"http","www.","\\",":\",".pdf",".jpg",".jpeg",".png",".heic",".xls",".doc",".msg",".eml",".ppt",".txt",".zip"},Z494)))&gt;0),AND(ISERROR(FIND(" ",TRIM(Z494))),NOT(OR(LOWER(TRIM(Z494))=LOWER(Flights!$F$19),AND(LEFT(LOWER(TRIM(Z494)),2)="mh",(LEN(BN494)-LEN(SUBSTITUTE(BN494,"a","")))&lt;=2))),NOT(ISNUMBER(MATCH(LEFT(BN494,255),{"0000a","000a","00a","0000aa","000aa","00.00.0000","00/00/0000","00-00-0000","0000-00-00","00.00.00","00/00/00","00-00-00","0.00.0000","0/00/0000","0-00-0000"},0))),OR(AND((LEN(BN494)-LEN(SUBSTITUTE(BN494,"a","")))&gt;=1,(LEN(BN494)-LEN(SUBSTITUTE(BN494,"0","")))&gt;=2,SUMPRODUCT(--ISNUMBER(SEARCH({"a0","a-0","a_0","a/0","a.0","a#0","0a","0-a","0_a","0/a"},BN494)))&gt;0),AND((LEN(BN494)-LEN(SUBSTITUTE(BN494,"a","")))=0,(LEN(BN494)-LEN(SUBSTITUTE(BN494,"0","")))&gt;=5)))),1,0),0)</f>
        <v>0</v>
      </c>
    </row>
    <row r="495" customFormat="false" ht="39.75" hidden="false" customHeight="true" outlineLevel="0" collapsed="false">
      <c r="A495" s="57" t="s">
        <v>1148</v>
      </c>
      <c r="B495" s="57" t="s">
        <v>278</v>
      </c>
      <c r="C495" s="57" t="str">
        <f aca="false">Flights!$F$19</f>
        <v>MH0003</v>
      </c>
      <c r="D495" s="58" t="n">
        <f aca="false">Flights!$D$19</f>
        <v>46320</v>
      </c>
      <c r="E495" s="57" t="str">
        <f aca="false">Flights!$G$19&amp;"-"&amp;Flights!$H$19</f>
        <v>LHR-KUL</v>
      </c>
      <c r="F495" s="57" t="str">
        <f aca="false">Flights!$K$19</f>
        <v>EY</v>
      </c>
      <c r="G495" s="57" t="s">
        <v>420</v>
      </c>
      <c r="H495" s="57" t="s">
        <v>378</v>
      </c>
      <c r="I495" s="57" t="s">
        <v>428</v>
      </c>
      <c r="J495" s="57" t="s">
        <v>433</v>
      </c>
      <c r="K495" s="67"/>
      <c r="L495" s="67" t="s">
        <v>422</v>
      </c>
      <c r="M495" s="67"/>
      <c r="N495" s="67" t="s">
        <v>383</v>
      </c>
      <c r="O495" s="67" t="s">
        <v>423</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60"/>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open",IF(AND(NOT(OR(LEN(AZ495)&lt;15,ISNUMBER(MATCH(AZ495,L_Placeholder,0)))),BK495=0,NOT(OR(LEN(AU495)&lt;2,ISNUMBER(MATCH(AU495,L_Placeholder,0)))),NOT(OR(LEN(AX495)&lt;2,ISNUMBER(MATCH(AX495,L_Placeholder,0)))),TRIM(AE495)&lt;&gt;TRIM(T495)),"N/A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missing",IF(OR(OR(LEN(AU495)&lt;2,ISNUMBER(MATCH(AU495,L_Placeholder,0))),BR495&lt;3),"INVALID – PIC missing or not a named person (a role such as QA / CSM is not a name)",IF(OR(LEN(AV495)&lt;2,ISNUMBER(MATCH(AV495,L_Placeholder,0))),"INVALID – result / assessment missing",IF(OR(OR(LEN(AW495)&lt;3,ISNUMBER(MATCH(AW495,L_Placeholder,0))),SUMPRODUCT(--ISNUMBER(SEARCH(" "&amp;L_EvidencePhrase&amp;" ",BD495)))&gt;0,BI495=1),"INVALID – evidence missing, placeholder or not yet on file",IF(ISNA(MATCH(TRIM(S495),L_EvidenceType,0)),"INVALID – choose the evidence type from the list (column S)",IF(BL495=0,"INVALID – evidence ID must be the record's ID only (e.g. SF-2210, IMG_2231, 1045521), or a link / path for links",IF(OR(OR(LEN(AX495)&lt;2,ISNUMBER(MATCH(AX495,L_Placeholder,0))),BS495&lt;3),"INVALID – verifier missing or not a named person (a role such as QA / CSM is not a name)",IF(OR(AX495=AU495,AND(LEN(AU495)&gt;=4,ISNUMBER(SEARCH(AU495,AX495))),AND(LEN(AX495)&gt;=4,ISNUMBER(SEARCH(AX495,AU495)))),"INVALID – verifier must be a different, named person (not the PIC or a role)",IF(BH495=1,"INVALID – result not yet available (awaiting / TBC)",IF(BV495=1,"INVALID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future",IF(AND(ISNUMBER(BY495),AG495&lt;BY495),IF(H495="Physical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t="n">
        <f aca="false">IF(ISNA(MATCH(TRIM(S495),L_EvidenceType,0)),0,BZ495)</f>
        <v>0</v>
      </c>
      <c r="BM495" s="61" t="str">
        <f aca="false">SUBSTITUTE(SUBSTITUTE(SUBSTITUTE(SUBSTITUTE(SUBSTITUTE(SUBSTITUTE(SUBSTITUTE(SUBSTITUTE(SUBSTITUTE(LOWER(Z495&amp;""),"1","0"),"2","0"),"3","0"),"4","0"),"5","0"),"6","0"),"7","0"),"8","0"),"9","0")</f>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495,"jan",""),"feb",""),"mar",""),"apr",""),"may",""),"jun",""),"jul",""),"aug",""),"sep",""),"oct",""),"nov",""),"dec",""),"hrs",""),"hr",""),"lt",""),"utc",""),"am",""),"pm",""),"rev",""),"ver",""),"b","a"),"c","a"),"d","a"),"e","a"),"f","a"),"g","a"),"h","a"),"i","a"),"j","a"),"k","a"),"l","a"),"m","a"),"n","a"),"o","a"),"p","a"),"q","a"),"r","a"),"s","a"),"t","a"),"u","a"),"v","a"),"w","a"),"x","a"),"y","a"),"z","a")</f>
        <v/>
      </c>
      <c r="BO495" s="61" t="str">
        <f aca="false">SUBSTITUTE(SUBSTITUTE(SUBSTITUTE(SUBSTITUTE(SUBSTITUTE(SUBSTITUTE(SUBSTITUTE(SUBSTITUTE(SUBSTITUTE(LOWER(W495&amp;""),"1","0"),"2","0"),"3","0"),"4","0"),"5","0"),"6","0"),"7","0"),"8","0"),"9","0")</f>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c>
      <c r="BQ495" s="61" t="n">
        <f aca="false">IFERROR(IF(AND(ISERROR(SEARCH(" mh"," "&amp;LOWER(W495))),ISNA(MATCH(LEFT(TRIM(BP495),255),{"0000a","000a","00a","0000aa","000aa","00.00.0000","00/00/0000","00-00-0000","0000-00-00","00.00.00","00/00/00","00-00-00","0.00.0000","0/00/0000","0-00-0000"},0)),OR(SUMPRODUCT(--ISNUMBER(SEARCH({"a0","a-0","a_0","a/0","a.0","a#0","0a","0-a","0_a","0/a"},BP495)))&gt;0,ISNUMBER(SEARCH("000000",BP495)))),1,0),0)</f>
        <v>0</v>
      </c>
      <c r="BR4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495,"supervisor",""),"inspector",""),"controller",""),"executive",""),"catering",""),"manager",""),"officer",""),"caterer",""),"station",""),"captain",""),"verified",""),"verifier",""),"checked",""),"senior",""),"leader",""),"cabin",""),"staff",""),"crew",""),"team",""),"duty",""),"lead",""),"head",""),"chef",""),"pasb",""),"mcat",""),"magcs",""),"qaqc",""),"ccic",""),"cic",""),"csm",""),"ops",""),"pic",""),"self",""),"qa",""),"qc",""),"by",""),"sr",""))</f>
        <v>0</v>
      </c>
      <c r="BS4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495,"supervisor",""),"inspector",""),"controller",""),"executive",""),"catering",""),"manager",""),"officer",""),"caterer",""),"station",""),"captain",""),"verified",""),"verifier",""),"checked",""),"senior",""),"leader",""),"cabin",""),"staff",""),"crew",""),"team",""),"duty",""),"lead",""),"head",""),"chef",""),"pasb",""),"mcat",""),"magcs",""),"qaqc",""),"ccic",""),"cic",""),"csm",""),"ops",""),"pic",""),"self",""),"qa",""),"qc",""),"by",""),"sr",""))</f>
        <v>0</v>
      </c>
      <c r="BT495" s="61"/>
      <c r="BU495" s="61"/>
      <c r="BV495" s="61" t="n">
        <f aca="false">0</f>
        <v>0</v>
      </c>
      <c r="BW495" s="61"/>
      <c r="BX495" s="61"/>
      <c r="BY495" s="62" t="n">
        <f aca="false">Q495-T12EarlyH/24</f>
        <v>46319.4583333333</v>
      </c>
      <c r="BZ495" s="61" t="n">
        <f aca="false">IFERROR(IF(IF(TRIM(S495)="Link / file path",AND(LEN(TRIM(Z495))&gt;=5,SUMPRODUCT(--ISNUMBER(SEARCH({"http","www.","\\",":\",".pdf",".jpg",".jpeg",".png",".heic",".xls",".doc",".msg",".eml",".ppt",".txt",".zip"},Z495)))&gt;0),AND(ISERROR(FIND(" ",TRIM(Z495))),NOT(OR(LOWER(TRIM(Z495))=LOWER(Flights!$F$19),AND(LEFT(LOWER(TRIM(Z495)),2)="mh",(LEN(BN495)-LEN(SUBSTITUTE(BN495,"a","")))&lt;=2))),NOT(ISNUMBER(MATCH(LEFT(BN495,255),{"0000a","000a","00a","0000aa","000aa","00.00.0000","00/00/0000","00-00-0000","0000-00-00","00.00.00","00/00/00","00-00-00","0.00.0000","0/00/0000","0-00-0000"},0))),OR(AND((LEN(BN495)-LEN(SUBSTITUTE(BN495,"a","")))&gt;=1,(LEN(BN495)-LEN(SUBSTITUTE(BN495,"0","")))&gt;=2,SUMPRODUCT(--ISNUMBER(SEARCH({"a0","a-0","a_0","a/0","a.0","a#0","0a","0-a","0_a","0/a"},BN495)))&gt;0),AND((LEN(BN495)-LEN(SUBSTITUTE(BN495,"a","")))=0,(LEN(BN495)-LEN(SUBSTITUTE(BN495,"0","")))&gt;=5)))),1,0),0)</f>
        <v>0</v>
      </c>
    </row>
    <row r="496" customFormat="false" ht="141" hidden="false" customHeight="true" outlineLevel="0" collapsed="false">
      <c r="A496" s="57" t="s">
        <v>1149</v>
      </c>
      <c r="B496" s="57" t="s">
        <v>278</v>
      </c>
      <c r="C496" s="57" t="str">
        <f aca="false">Flights!$F$19</f>
        <v>MH0003</v>
      </c>
      <c r="D496" s="58" t="n">
        <f aca="false">Flights!$D$19</f>
        <v>46320</v>
      </c>
      <c r="E496" s="57" t="str">
        <f aca="false">Flights!$G$19&amp;"-"&amp;Flights!$H$19</f>
        <v>LHR-KUL</v>
      </c>
      <c r="F496" s="57" t="str">
        <f aca="false">Flights!$K$19</f>
        <v>EY</v>
      </c>
      <c r="G496" s="57" t="s">
        <v>420</v>
      </c>
      <c r="H496" s="57" t="s">
        <v>378</v>
      </c>
      <c r="I496" s="57" t="s">
        <v>428</v>
      </c>
      <c r="J496" s="57" t="s">
        <v>435</v>
      </c>
      <c r="K496" s="67" t="s">
        <v>436</v>
      </c>
      <c r="L496" s="67" t="s">
        <v>422</v>
      </c>
      <c r="M496" s="67"/>
      <c r="N496" s="67" t="s">
        <v>383</v>
      </c>
      <c r="O496" s="67" t="s">
        <v>423</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60"/>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open",IF(AND(NOT(OR(LEN(AZ496)&lt;15,ISNUMBER(MATCH(AZ496,L_Placeholder,0)))),BK496=0,NOT(OR(LEN(AU496)&lt;2,ISNUMBER(MATCH(AU496,L_Placeholder,0)))),NOT(OR(LEN(AX496)&lt;2,ISNUMBER(MATCH(AX496,L_Placeholder,0)))),TRIM(AE496)&lt;&gt;TRIM(T496)),"N/A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missing",IF(OR(OR(LEN(AU496)&lt;2,ISNUMBER(MATCH(AU496,L_Placeholder,0))),BR496&lt;3),"INVALID – PIC missing or not a named person (a role such as QA / CSM is not a name)",IF(OR(LEN(AV496)&lt;2,ISNUMBER(MATCH(AV496,L_Placeholder,0))),"INVALID – result / assessment missing",IF(OR(OR(LEN(AW496)&lt;3,ISNUMBER(MATCH(AW496,L_Placeholder,0))),SUMPRODUCT(--ISNUMBER(SEARCH(" "&amp;L_EvidencePhrase&amp;" ",BD496)))&gt;0,BI496=1),"INVALID – evidence missing, placeholder or not yet on file",IF(ISNA(MATCH(TRIM(S496),L_EvidenceType,0)),"INVALID – choose the evidence type from the list (column S)",IF(BL496=0,"INVALID – evidence ID must be the record's ID only (e.g. SF-2210, IMG_2231, 1045521), or a link / path for links",IF(OR(OR(LEN(AX496)&lt;2,ISNUMBER(MATCH(AX496,L_Placeholder,0))),BS496&lt;3),"INVALID – verifier missing or not a named person (a role such as QA / CSM is not a name)",IF(OR(AX496=AU496,AND(LEN(AU496)&gt;=4,ISNUMBER(SEARCH(AU496,AX496))),AND(LEN(AX496)&gt;=4,ISNUMBER(SEARCH(AX496,AU496)))),"INVALID – verifier must be a different, named person (not the PIC or a role)",IF(BH496=1,"INVALID – result not yet available (awaiting / TBC)",IF(BV496=1,"INVALID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future",IF(AND(ISNUMBER(BY496),AG496&lt;BY496),IF(H496="Physical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t="n">
        <f aca="false">IF(ISNA(MATCH(TRIM(S496),L_EvidenceType,0)),0,BZ496)</f>
        <v>0</v>
      </c>
      <c r="BM496" s="61" t="str">
        <f aca="false">SUBSTITUTE(SUBSTITUTE(SUBSTITUTE(SUBSTITUTE(SUBSTITUTE(SUBSTITUTE(SUBSTITUTE(SUBSTITUTE(SUBSTITUTE(LOWER(Z496&amp;""),"1","0"),"2","0"),"3","0"),"4","0"),"5","0"),"6","0"),"7","0"),"8","0"),"9","0")</f>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496,"jan",""),"feb",""),"mar",""),"apr",""),"may",""),"jun",""),"jul",""),"aug",""),"sep",""),"oct",""),"nov",""),"dec",""),"hrs",""),"hr",""),"lt",""),"utc",""),"am",""),"pm",""),"rev",""),"ver",""),"b","a"),"c","a"),"d","a"),"e","a"),"f","a"),"g","a"),"h","a"),"i","a"),"j","a"),"k","a"),"l","a"),"m","a"),"n","a"),"o","a"),"p","a"),"q","a"),"r","a"),"s","a"),"t","a"),"u","a"),"v","a"),"w","a"),"x","a"),"y","a"),"z","a")</f>
        <v/>
      </c>
      <c r="BO496" s="61" t="str">
        <f aca="false">SUBSTITUTE(SUBSTITUTE(SUBSTITUTE(SUBSTITUTE(SUBSTITUTE(SUBSTITUTE(SUBSTITUTE(SUBSTITUTE(SUBSTITUTE(LOWER(W496&amp;""),"1","0"),"2","0"),"3","0"),"4","0"),"5","0"),"6","0"),"7","0"),"8","0"),"9","0")</f>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c>
      <c r="BQ496" s="61" t="n">
        <f aca="false">IFERROR(IF(AND(ISERROR(SEARCH(" mh"," "&amp;LOWER(W496))),ISNA(MATCH(LEFT(TRIM(BP496),255),{"0000a","000a","00a","0000aa","000aa","00.00.0000","00/00/0000","00-00-0000","0000-00-00","00.00.00","00/00/00","00-00-00","0.00.0000","0/00/0000","0-00-0000"},0)),OR(SUMPRODUCT(--ISNUMBER(SEARCH({"a0","a-0","a_0","a/0","a.0","a#0","0a","0-a","0_a","0/a"},BP496)))&gt;0,ISNUMBER(SEARCH("000000",BP496)))),1,0),0)</f>
        <v>0</v>
      </c>
      <c r="BR4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496,"supervisor",""),"inspector",""),"controller",""),"executive",""),"catering",""),"manager",""),"officer",""),"caterer",""),"station",""),"captain",""),"verified",""),"verifier",""),"checked",""),"senior",""),"leader",""),"cabin",""),"staff",""),"crew",""),"team",""),"duty",""),"lead",""),"head",""),"chef",""),"pasb",""),"mcat",""),"magcs",""),"qaqc",""),"ccic",""),"cic",""),"csm",""),"ops",""),"pic",""),"self",""),"qa",""),"qc",""),"by",""),"sr",""))</f>
        <v>0</v>
      </c>
      <c r="BS4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496,"supervisor",""),"inspector",""),"controller",""),"executive",""),"catering",""),"manager",""),"officer",""),"caterer",""),"station",""),"captain",""),"verified",""),"verifier",""),"checked",""),"senior",""),"leader",""),"cabin",""),"staff",""),"crew",""),"team",""),"duty",""),"lead",""),"head",""),"chef",""),"pasb",""),"mcat",""),"magcs",""),"qaqc",""),"ccic",""),"cic",""),"csm",""),"ops",""),"pic",""),"self",""),"qa",""),"qc",""),"by",""),"sr",""))</f>
        <v>0</v>
      </c>
      <c r="BT496" s="61"/>
      <c r="BU496" s="61"/>
      <c r="BV496" s="61" t="n">
        <f aca="false">0</f>
        <v>0</v>
      </c>
      <c r="BW496" s="61"/>
      <c r="BX496" s="61"/>
      <c r="BY496" s="62" t="n">
        <f aca="false">Q496-T12EarlyH/24</f>
        <v>46319.4583333333</v>
      </c>
      <c r="BZ496" s="61" t="n">
        <f aca="false">IFERROR(IF(IF(TRIM(S496)="Link / file path",AND(LEN(TRIM(Z496))&gt;=5,SUMPRODUCT(--ISNUMBER(SEARCH({"http","www.","\\",":\",".pdf",".jpg",".jpeg",".png",".heic",".xls",".doc",".msg",".eml",".ppt",".txt",".zip"},Z496)))&gt;0),AND(ISERROR(FIND(" ",TRIM(Z496))),NOT(OR(LOWER(TRIM(Z496))=LOWER(Flights!$F$19),AND(LEFT(LOWER(TRIM(Z496)),2)="mh",(LEN(BN496)-LEN(SUBSTITUTE(BN496,"a","")))&lt;=2))),NOT(ISNUMBER(MATCH(LEFT(BN496,255),{"0000a","000a","00a","0000aa","000aa","00.00.0000","00/00/0000","00-00-0000","0000-00-00","00.00.00","00/00/00","00-00-00","0.00.0000","0/00/0000","0-00-0000"},0))),OR(AND((LEN(BN496)-LEN(SUBSTITUTE(BN496,"a","")))&gt;=1,(LEN(BN496)-LEN(SUBSTITUTE(BN496,"0","")))&gt;=2,SUMPRODUCT(--ISNUMBER(SEARCH({"a0","a-0","a_0","a/0","a.0","a#0","0a","0-a","0_a","0/a"},BN496)))&gt;0),AND((LEN(BN496)-LEN(SUBSTITUTE(BN496,"a","")))=0,(LEN(BN496)-LEN(SUBSTITUTE(BN496,"0","")))&gt;=5)))),1,0),0)</f>
        <v>0</v>
      </c>
    </row>
    <row r="497" customFormat="false" ht="39.75" hidden="false" customHeight="true" outlineLevel="0" collapsed="false">
      <c r="A497" s="57" t="s">
        <v>1150</v>
      </c>
      <c r="B497" s="57" t="s">
        <v>278</v>
      </c>
      <c r="C497" s="57" t="str">
        <f aca="false">Flights!$F$19</f>
        <v>MH0003</v>
      </c>
      <c r="D497" s="58" t="n">
        <f aca="false">Flights!$D$19</f>
        <v>46320</v>
      </c>
      <c r="E497" s="57" t="str">
        <f aca="false">Flights!$G$19&amp;"-"&amp;Flights!$H$19</f>
        <v>LHR-KUL</v>
      </c>
      <c r="F497" s="57" t="str">
        <f aca="false">Flights!$K$19</f>
        <v>EY</v>
      </c>
      <c r="G497" s="57" t="s">
        <v>420</v>
      </c>
      <c r="H497" s="57" t="s">
        <v>378</v>
      </c>
      <c r="I497" s="57" t="s">
        <v>428</v>
      </c>
      <c r="J497" s="57" t="s">
        <v>438</v>
      </c>
      <c r="K497" s="67"/>
      <c r="L497" s="67" t="s">
        <v>422</v>
      </c>
      <c r="M497" s="67"/>
      <c r="N497" s="67" t="s">
        <v>383</v>
      </c>
      <c r="O497" s="67" t="s">
        <v>423</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60"/>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open",IF(AND(NOT(OR(LEN(AZ497)&lt;15,ISNUMBER(MATCH(AZ497,L_Placeholder,0)))),BK497=0,NOT(OR(LEN(AU497)&lt;2,ISNUMBER(MATCH(AU497,L_Placeholder,0)))),NOT(OR(LEN(AX497)&lt;2,ISNUMBER(MATCH(AX497,L_Placeholder,0)))),TRIM(AE497)&lt;&gt;TRIM(T497)),"N/A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missing",IF(OR(OR(LEN(AU497)&lt;2,ISNUMBER(MATCH(AU497,L_Placeholder,0))),BR497&lt;3),"INVALID – PIC missing or not a named person (a role such as QA / CSM is not a name)",IF(OR(LEN(AV497)&lt;2,ISNUMBER(MATCH(AV497,L_Placeholder,0))),"INVALID – result / assessment missing",IF(OR(OR(LEN(AW497)&lt;3,ISNUMBER(MATCH(AW497,L_Placeholder,0))),SUMPRODUCT(--ISNUMBER(SEARCH(" "&amp;L_EvidencePhrase&amp;" ",BD497)))&gt;0,BI497=1),"INVALID – evidence missing, placeholder or not yet on file",IF(ISNA(MATCH(TRIM(S497),L_EvidenceType,0)),"INVALID – choose the evidence type from the list (column S)",IF(BL497=0,"INVALID – evidence ID must be the record's ID only (e.g. SF-2210, IMG_2231, 1045521), or a link / path for links",IF(OR(OR(LEN(AX497)&lt;2,ISNUMBER(MATCH(AX497,L_Placeholder,0))),BS497&lt;3),"INVALID – verifier missing or not a named person (a role such as QA / CSM is not a name)",IF(OR(AX497=AU497,AND(LEN(AU497)&gt;=4,ISNUMBER(SEARCH(AU497,AX497))),AND(LEN(AX497)&gt;=4,ISNUMBER(SEARCH(AX497,AU497)))),"INVALID – verifier must be a different, named person (not the PIC or a role)",IF(BH497=1,"INVALID – result not yet available (awaiting / TBC)",IF(BV497=1,"INVALID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future",IF(AND(ISNUMBER(BY497),AG497&lt;BY497),IF(H497="Physical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t="n">
        <f aca="false">IF(ISNA(MATCH(TRIM(S497),L_EvidenceType,0)),0,BZ497)</f>
        <v>0</v>
      </c>
      <c r="BM497" s="61" t="str">
        <f aca="false">SUBSTITUTE(SUBSTITUTE(SUBSTITUTE(SUBSTITUTE(SUBSTITUTE(SUBSTITUTE(SUBSTITUTE(SUBSTITUTE(SUBSTITUTE(LOWER(Z497&amp;""),"1","0"),"2","0"),"3","0"),"4","0"),"5","0"),"6","0"),"7","0"),"8","0"),"9","0")</f>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497,"jan",""),"feb",""),"mar",""),"apr",""),"may",""),"jun",""),"jul",""),"aug",""),"sep",""),"oct",""),"nov",""),"dec",""),"hrs",""),"hr",""),"lt",""),"utc",""),"am",""),"pm",""),"rev",""),"ver",""),"b","a"),"c","a"),"d","a"),"e","a"),"f","a"),"g","a"),"h","a"),"i","a"),"j","a"),"k","a"),"l","a"),"m","a"),"n","a"),"o","a"),"p","a"),"q","a"),"r","a"),"s","a"),"t","a"),"u","a"),"v","a"),"w","a"),"x","a"),"y","a"),"z","a")</f>
        <v/>
      </c>
      <c r="BO497" s="61" t="str">
        <f aca="false">SUBSTITUTE(SUBSTITUTE(SUBSTITUTE(SUBSTITUTE(SUBSTITUTE(SUBSTITUTE(SUBSTITUTE(SUBSTITUTE(SUBSTITUTE(LOWER(W497&amp;""),"1","0"),"2","0"),"3","0"),"4","0"),"5","0"),"6","0"),"7","0"),"8","0"),"9","0")</f>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c>
      <c r="BQ497" s="61" t="n">
        <f aca="false">IFERROR(IF(AND(ISERROR(SEARCH(" mh"," "&amp;LOWER(W497))),ISNA(MATCH(LEFT(TRIM(BP497),255),{"0000a","000a","00a","0000aa","000aa","00.00.0000","00/00/0000","00-00-0000","0000-00-00","00.00.00","00/00/00","00-00-00","0.00.0000","0/00/0000","0-00-0000"},0)),OR(SUMPRODUCT(--ISNUMBER(SEARCH({"a0","a-0","a_0","a/0","a.0","a#0","0a","0-a","0_a","0/a"},BP497)))&gt;0,ISNUMBER(SEARCH("000000",BP497)))),1,0),0)</f>
        <v>0</v>
      </c>
      <c r="BR4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497,"supervisor",""),"inspector",""),"controller",""),"executive",""),"catering",""),"manager",""),"officer",""),"caterer",""),"station",""),"captain",""),"verified",""),"verifier",""),"checked",""),"senior",""),"leader",""),"cabin",""),"staff",""),"crew",""),"team",""),"duty",""),"lead",""),"head",""),"chef",""),"pasb",""),"mcat",""),"magcs",""),"qaqc",""),"ccic",""),"cic",""),"csm",""),"ops",""),"pic",""),"self",""),"qa",""),"qc",""),"by",""),"sr",""))</f>
        <v>0</v>
      </c>
      <c r="BS4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497,"supervisor",""),"inspector",""),"controller",""),"executive",""),"catering",""),"manager",""),"officer",""),"caterer",""),"station",""),"captain",""),"verified",""),"verifier",""),"checked",""),"senior",""),"leader",""),"cabin",""),"staff",""),"crew",""),"team",""),"duty",""),"lead",""),"head",""),"chef",""),"pasb",""),"mcat",""),"magcs",""),"qaqc",""),"ccic",""),"cic",""),"csm",""),"ops",""),"pic",""),"self",""),"qa",""),"qc",""),"by",""),"sr",""))</f>
        <v>0</v>
      </c>
      <c r="BT497" s="61"/>
      <c r="BU497" s="61"/>
      <c r="BV497" s="61" t="n">
        <f aca="false">0</f>
        <v>0</v>
      </c>
      <c r="BW497" s="61"/>
      <c r="BX497" s="61"/>
      <c r="BY497" s="62" t="n">
        <f aca="false">Q497-T12EarlyH/24</f>
        <v>46319.4583333333</v>
      </c>
      <c r="BZ497" s="61" t="n">
        <f aca="false">IFERROR(IF(IF(TRIM(S497)="Link / file path",AND(LEN(TRIM(Z497))&gt;=5,SUMPRODUCT(--ISNUMBER(SEARCH({"http","www.","\\",":\",".pdf",".jpg",".jpeg",".png",".heic",".xls",".doc",".msg",".eml",".ppt",".txt",".zip"},Z497)))&gt;0),AND(ISERROR(FIND(" ",TRIM(Z497))),NOT(OR(LOWER(TRIM(Z497))=LOWER(Flights!$F$19),AND(LEFT(LOWER(TRIM(Z497)),2)="mh",(LEN(BN497)-LEN(SUBSTITUTE(BN497,"a","")))&lt;=2))),NOT(ISNUMBER(MATCH(LEFT(BN497,255),{"0000a","000a","00a","0000aa","000aa","00.00.0000","00/00/0000","00-00-0000","0000-00-00","00.00.00","00/00/00","00-00-00","0.00.0000","0/00/0000","0-00-0000"},0))),OR(AND((LEN(BN497)-LEN(SUBSTITUTE(BN497,"a","")))&gt;=1,(LEN(BN497)-LEN(SUBSTITUTE(BN497,"0","")))&gt;=2,SUMPRODUCT(--ISNUMBER(SEARCH({"a0","a-0","a_0","a/0","a.0","a#0","0a","0-a","0_a","0/a"},BN497)))&gt;0),AND((LEN(BN497)-LEN(SUBSTITUTE(BN497,"a","")))=0,(LEN(BN497)-LEN(SUBSTITUTE(BN497,"0","")))&gt;=5)))),1,0),0)</f>
        <v>0</v>
      </c>
    </row>
    <row r="498" customFormat="false" ht="54" hidden="false" customHeight="true" outlineLevel="0" collapsed="false">
      <c r="A498" s="57" t="s">
        <v>1151</v>
      </c>
      <c r="B498" s="57" t="s">
        <v>278</v>
      </c>
      <c r="C498" s="57" t="str">
        <f aca="false">Flights!$F$19</f>
        <v>MH0003</v>
      </c>
      <c r="D498" s="58" t="n">
        <f aca="false">Flights!$D$19</f>
        <v>46320</v>
      </c>
      <c r="E498" s="57" t="str">
        <f aca="false">Flights!$G$19&amp;"-"&amp;Flights!$H$19</f>
        <v>LHR-KUL</v>
      </c>
      <c r="F498" s="57" t="str">
        <f aca="false">Flights!$K$19</f>
        <v>EY</v>
      </c>
      <c r="G498" s="57" t="s">
        <v>420</v>
      </c>
      <c r="H498" s="57" t="s">
        <v>378</v>
      </c>
      <c r="I498" s="57" t="s">
        <v>440</v>
      </c>
      <c r="J498" s="57" t="s">
        <v>441</v>
      </c>
      <c r="K498" s="67" t="s">
        <v>442</v>
      </c>
      <c r="L498" s="67" t="s">
        <v>443</v>
      </c>
      <c r="M498" s="67" t="s">
        <v>186</v>
      </c>
      <c r="N498" s="67" t="s">
        <v>444</v>
      </c>
      <c r="O498" s="67" t="s">
        <v>445</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60"/>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open",IF(AND(NOT(OR(LEN(AZ498)&lt;15,ISNUMBER(MATCH(AZ498,L_Placeholder,0)))),BK498=0,NOT(OR(LEN(AU498)&lt;2,ISNUMBER(MATCH(AU498,L_Placeholder,0)))),NOT(OR(LEN(AX498)&lt;2,ISNUMBER(MATCH(AX498,L_Placeholder,0)))),TRIM(AE498)&lt;&gt;TRIM(T498)),"N/A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missing",IF(OR(OR(LEN(AU498)&lt;2,ISNUMBER(MATCH(AU498,L_Placeholder,0))),BR498&lt;3),"INVALID – PIC missing or not a named person (a role such as QA / CSM is not a name)",IF(OR(LEN(AV498)&lt;2,ISNUMBER(MATCH(AV498,L_Placeholder,0))),"INVALID – result / assessment missing",IF(OR(OR(LEN(AW498)&lt;3,ISNUMBER(MATCH(AW498,L_Placeholder,0))),SUMPRODUCT(--ISNUMBER(SEARCH(" "&amp;L_EvidencePhrase&amp;" ",BD498)))&gt;0,BI498=1),"INVALID – evidence missing, placeholder or not yet on file",IF(ISNA(MATCH(TRIM(S498),L_EvidenceType,0)),"INVALID – choose the evidence type from the list (column S)",IF(BL498=0,"INVALID – evidence ID must be the record's ID only (e.g. SF-2210, IMG_2231, 1045521), or a link / path for links",IF(OR(OR(LEN(AX498)&lt;2,ISNUMBER(MATCH(AX498,L_Placeholder,0))),BS498&lt;3),"INVALID – verifier missing or not a named person (a role such as QA / CSM is not a name)",IF(OR(AX498=AU498,AND(LEN(AU498)&gt;=4,ISNUMBER(SEARCH(AU498,AX498))),AND(LEN(AX498)&gt;=4,ISNUMBER(SEARCH(AX498,AU498)))),"INVALID – verifier must be a different, named person (not the PIC or a role)",IF(BH498=1,"INVALID – result not yet available (awaiting / TBC)",IF(BV498=1,"INVALID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future",IF(AND(ISNUMBER(BY498),AG498&lt;BY498),IF(H498="Physical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")))/(LEN(L_PendNeg)+1))+SUMPRODUCT((LEN(BC498)-LEN(SUBSTITUTE(BC498," "&amp;L_PendPrep&amp;" "," ")))/(LEN(L_PendPrep)+1)),1,0),1)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")))/(LEN(L_PendNeg)+1))+SUMPRODUCT((LEN(BE498)-LEN(SUBSTITUTE(BE498," "&amp;L_PendPrep&amp;" "," ")))/(LEN(L_PendPrep)+1)),1,0),1)</f>
        <v>0</v>
      </c>
      <c r="BK498" s="61" t="n">
        <f aca="false">IFERROR(IF(SUMPRODUCT((LEN(BF498)-LEN(SUBSTITUTE(BF498," "&amp;L_PendStrict&amp;" "," ")))/(LEN(L_PendStrict)+1))&gt;SUMPRODUCT((LEN(BF498)-LEN(SUBSTITUTE(BF498," "&amp;L_PendNeg&amp;" "," ")))/(LEN(L_PendNeg)+1)),1,0),1)</f>
        <v>0</v>
      </c>
      <c r="BL498" s="61" t="n">
        <f aca="false">IF(ISNA(MATCH(TRIM(S498),L_EvidenceType,0)),0,BZ498)</f>
        <v>0</v>
      </c>
      <c r="BM498" s="61" t="str">
        <f aca="false">SUBSTITUTE(SUBSTITUTE(SUBSTITUTE(SUBSTITUTE(SUBSTITUTE(SUBSTITUTE(SUBSTITUTE(SUBSTITUTE(SUBSTITUTE(LOWER(Z498&amp;""),"1","0"),"2","0"),"3","0"),"4","0"),"5","0"),"6","0"),"7","0"),"8","0"),"9","0")</f>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498,"jan",""),"feb",""),"mar",""),"apr",""),"may",""),"jun",""),"jul",""),"aug",""),"sep",""),"oct",""),"nov",""),"dec",""),"hrs",""),"hr",""),"lt",""),"utc",""),"am",""),"pm",""),"rev",""),"ver",""),"b","a"),"c","a"),"d","a"),"e","a"),"f","a"),"g","a"),"h","a"),"i","a"),"j","a"),"k","a"),"l","a"),"m","a"),"n","a"),"o","a"),"p","a"),"q","a"),"r","a"),"s","a"),"t","a"),"u","a"),"v","a"),"w","a"),"x","a"),"y","a"),"z","a")</f>
        <v/>
      </c>
      <c r="BO498" s="61" t="str">
        <f aca="false">SUBSTITUTE(SUBSTITUTE(SUBSTITUTE(SUBSTITUTE(SUBSTITUTE(SUBSTITUTE(SUBSTITUTE(SUBSTITUTE(SUBSTITUTE(LOWER(W498&amp;""),"1","0"),"2","0"),"3","0"),"4","0"),"5","0"),"6","0"),"7","0"),"8","0"),"9","0")</f>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c>
      <c r="BQ498" s="61" t="n">
        <f aca="false">IFERROR(IF(AND(ISERROR(SEARCH(" mh"," "&amp;LOWER(W498))),ISNA(MATCH(LEFT(TRIM(BP498),255),{"0000a","000a","00a","0000aa","000aa","00.00.0000","00/00/0000","00-00-0000","0000-00-00","00.00.00","00/00/00","00-00-00","0.00.0000","0/00/0000","0-00-0000"},0)),OR(SUMPRODUCT(--ISNUMBER(SEARCH({"a0","a-0","a_0","a/0","a.0","a#0","0a","0-a","0_a","0/a"},BP498)))&gt;0,ISNUMBER(SEARCH("000000",BP498)))),1,0),0)</f>
        <v>0</v>
      </c>
      <c r="BR4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498,"supervisor",""),"inspector",""),"controller",""),"executive",""),"catering",""),"manager",""),"officer",""),"caterer",""),"station",""),"captain",""),"verified",""),"verifier",""),"checked",""),"senior",""),"leader",""),"cabin",""),"staff",""),"crew",""),"team",""),"duty",""),"lead",""),"head",""),"chef",""),"pasb",""),"mcat",""),"magcs",""),"qaqc",""),"ccic",""),"cic",""),"csm",""),"ops",""),"pic",""),"self",""),"qa",""),"qc",""),"by",""),"sr",""))</f>
        <v>0</v>
      </c>
      <c r="BS4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498,"supervisor",""),"inspector",""),"controller",""),"executive",""),"catering",""),"manager",""),"officer",""),"caterer",""),"station",""),"captain",""),"verified",""),"verifier",""),"checked",""),"senior",""),"leader",""),"cabin",""),"staff",""),"crew",""),"team",""),"duty",""),"lead",""),"head",""),"chef",""),"pasb",""),"mcat",""),"magcs",""),"qaqc",""),"ccic",""),"cic",""),"csm",""),"ops",""),"pic",""),"self",""),"qa",""),"qc",""),"by",""),"sr",""))</f>
        <v>0</v>
      </c>
      <c r="BT498" s="61"/>
      <c r="BU498" s="61"/>
      <c r="BV498" s="61" t="n">
        <f aca="false">0</f>
        <v>0</v>
      </c>
      <c r="BW498" s="61"/>
      <c r="BX498" s="61"/>
      <c r="BY498" s="62" t="n">
        <f aca="false">Q498-T12EarlyH/24</f>
        <v>46319.4583333333</v>
      </c>
      <c r="BZ498" s="61" t="n">
        <f aca="false">IFERROR(IF(IF(TRIM(S498)="Link / file path",AND(LEN(TRIM(Z498))&gt;=5,SUMPRODUCT(--ISNUMBER(SEARCH({"http","www.","\\",":\",".pdf",".jpg",".jpeg",".png",".heic",".xls",".doc",".msg",".eml",".ppt",".txt",".zip"},Z498)))&gt;0),AND(ISERROR(FIND(" ",TRIM(Z498))),NOT(OR(LOWER(TRIM(Z498))=LOWER(Flights!$F$19),AND(LEFT(LOWER(TRIM(Z498)),2)="mh",(LEN(BN498)-LEN(SUBSTITUTE(BN498,"a","")))&lt;=2))),NOT(ISNUMBER(MATCH(LEFT(BN498,255),{"0000a","000a","00a","0000aa","000aa","00.00.0000","00/00/0000","00-00-0000","0000-00-00","00.00.00","00/00/00","00-00-00","0.00.0000","0/00/0000","0-00-0000"},0))),OR(AND((LEN(BN498)-LEN(SUBSTITUTE(BN498,"a","")))&gt;=1,(LEN(BN498)-LEN(SUBSTITUTE(BN498,"0","")))&gt;=2,SUMPRODUCT(--ISNUMBER(SEARCH({"a0","a-0","a_0","a/0","a.0","a#0","0a","0-a","0_a","0/a"},BN498)))&gt;0),AND((LEN(BN498)-LEN(SUBSTITUTE(BN498,"a","")))=0,(LEN(BN498)-LEN(SUBSTITUTE(BN498,"0","")))&gt;=5)))),1,0),0)</f>
        <v>0</v>
      </c>
    </row>
    <row r="499" customFormat="false" ht="41.25" hidden="false" customHeight="true" outlineLevel="0" collapsed="false">
      <c r="A499" s="57" t="s">
        <v>1152</v>
      </c>
      <c r="B499" s="57" t="s">
        <v>278</v>
      </c>
      <c r="C499" s="57" t="str">
        <f aca="false">Flights!$F$19</f>
        <v>MH0003</v>
      </c>
      <c r="D499" s="58" t="n">
        <f aca="false">Flights!$D$19</f>
        <v>46320</v>
      </c>
      <c r="E499" s="57" t="str">
        <f aca="false">Flights!$G$19&amp;"-"&amp;Flights!$H$19</f>
        <v>LHR-KUL</v>
      </c>
      <c r="F499" s="57" t="str">
        <f aca="false">Flights!$K$19</f>
        <v>EY</v>
      </c>
      <c r="G499" s="57" t="s">
        <v>420</v>
      </c>
      <c r="H499" s="57" t="s">
        <v>378</v>
      </c>
      <c r="I499" s="57" t="s">
        <v>447</v>
      </c>
      <c r="J499" s="57" t="s">
        <v>448</v>
      </c>
      <c r="K499" s="67" t="s">
        <v>449</v>
      </c>
      <c r="L499" s="67" t="s">
        <v>450</v>
      </c>
      <c r="M499" s="67" t="s">
        <v>451</v>
      </c>
      <c r="N499" s="67" t="s">
        <v>383</v>
      </c>
      <c r="O499" s="67" t="s">
        <v>452</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60"/>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open",IF(AND(NOT(OR(LEN(AZ499)&lt;15,ISNUMBER(MATCH(AZ499,L_Placeholder,0)))),BK499=0,NOT(OR(LEN(AU499)&lt;2,ISNUMBER(MATCH(AU499,L_Placeholder,0)))),NOT(OR(LEN(AX499)&lt;2,ISNUMBER(MATCH(AX499,L_Placeholder,0)))),TRIM(AE499)&lt;&gt;TRIM(T499)),"N/A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missing",IF(OR(OR(LEN(AU499)&lt;2,ISNUMBER(MATCH(AU499,L_Placeholder,0))),BR499&lt;3),"INVALID – PIC missing or not a named person (a role such as QA / CSM is not a name)",IF(OR(LEN(AV499)&lt;2,ISNUMBER(MATCH(AV499,L_Placeholder,0))),"INVALID – result / assessment missing",IF(OR(OR(LEN(AW499)&lt;3,ISNUMBER(MATCH(AW499,L_Placeholder,0))),SUMPRODUCT(--ISNUMBER(SEARCH(" "&amp;L_EvidencePhrase&amp;" ",BD499)))&gt;0,BI499=1),"INVALID – evidence missing, placeholder or not yet on file",IF(ISNA(MATCH(TRIM(S499),L_EvidenceType,0)),"INVALID – choose the evidence type from the list (column S)",IF(BL499=0,"INVALID – evidence ID must be the record's ID only (e.g. SF-2210, IMG_2231, 1045521), or a link / path for links",IF(OR(OR(LEN(AX499)&lt;2,ISNUMBER(MATCH(AX499,L_Placeholder,0))),BS499&lt;3),"INVALID – verifier missing or not a named person (a role such as QA / CSM is not a name)",IF(OR(AX499=AU499,AND(LEN(AU499)&gt;=4,ISNUMBER(SEARCH(AU499,AX499))),AND(LEN(AX499)&gt;=4,ISNUMBER(SEARCH(AX499,AU499)))),"INVALID – verifier must be a different, named person (not the PIC or a role)",IF(BH499=1,"INVALID – result not yet available (awaiting / TBC)",IF(BV499=1,"INVALID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future",IF(AND(ISNUMBER(BY499),AG499&lt;BY499),IF(H499="Physical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")))/(LEN(L_PendNeg)+1))+SUMPRODUCT((LEN(BC499)-LEN(SUBSTITUTE(BC499," "&amp;L_PendPrep&amp;" "," ")))/(LEN(L_PendPrep)+1)),1,0),1)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")))/(LEN(L_PendNeg)+1))+SUMPRODUCT((LEN(BE499)-LEN(SUBSTITUTE(BE499," "&amp;L_PendPrep&amp;" "," ")))/(LEN(L_PendPrep)+1)),1,0),1)</f>
        <v>0</v>
      </c>
      <c r="BK499" s="61" t="n">
        <f aca="false">IFERROR(IF(SUMPRODUCT((LEN(BF499)-LEN(SUBSTITUTE(BF499," "&amp;L_PendStrict&amp;" "," ")))/(LEN(L_PendStrict)+1))&gt;SUMPRODUCT((LEN(BF499)-LEN(SUBSTITUTE(BF499," "&amp;L_PendNeg&amp;" "," ")))/(LEN(L_PendNeg)+1)),1,0),1)</f>
        <v>0</v>
      </c>
      <c r="BL499" s="61" t="n">
        <f aca="false">IF(ISNA(MATCH(TRIM(S499),L_EvidenceType,0)),0,BZ499)</f>
        <v>0</v>
      </c>
      <c r="BM499" s="61" t="str">
        <f aca="false">SUBSTITUTE(SUBSTITUTE(SUBSTITUTE(SUBSTITUTE(SUBSTITUTE(SUBSTITUTE(SUBSTITUTE(SUBSTITUTE(SUBSTITUTE(LOWER(Z499&amp;""),"1","0"),"2","0"),"3","0"),"4","0"),"5","0"),"6","0"),"7","0"),"8","0"),"9","0")</f>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499,"jan",""),"feb",""),"mar",""),"apr",""),"may",""),"jun",""),"jul",""),"aug",""),"sep",""),"oct",""),"nov",""),"dec",""),"hrs",""),"hr",""),"lt",""),"utc",""),"am",""),"pm",""),"rev",""),"ver",""),"b","a"),"c","a"),"d","a"),"e","a"),"f","a"),"g","a"),"h","a"),"i","a"),"j","a"),"k","a"),"l","a"),"m","a"),"n","a"),"o","a"),"p","a"),"q","a"),"r","a"),"s","a"),"t","a"),"u","a"),"v","a"),"w","a"),"x","a"),"y","a"),"z","a")</f>
        <v/>
      </c>
      <c r="BO499" s="61" t="str">
        <f aca="false">SUBSTITUTE(SUBSTITUTE(SUBSTITUTE(SUBSTITUTE(SUBSTITUTE(SUBSTITUTE(SUBSTITUTE(SUBSTITUTE(SUBSTITUTE(LOWER(W499&amp;""),"1","0"),"2","0"),"3","0"),"4","0"),"5","0"),"6","0"),"7","0"),"8","0"),"9","0")</f>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c>
      <c r="BQ499" s="61" t="n">
        <f aca="false">IFERROR(IF(AND(ISERROR(SEARCH(" mh"," "&amp;LOWER(W499))),ISNA(MATCH(LEFT(TRIM(BP499),255),{"0000a","000a","00a","0000aa","000aa","00.00.0000","00/00/0000","00-00-0000","0000-00-00","00.00.00","00/00/00","00-00-00","0.00.0000","0/00/0000","0-00-0000"},0)),OR(SUMPRODUCT(--ISNUMBER(SEARCH({"a0","a-0","a_0","a/0","a.0","a#0","0a","0-a","0_a","0/a"},BP499)))&gt;0,ISNUMBER(SEARCH("000000",BP499)))),1,0),0)</f>
        <v>0</v>
      </c>
      <c r="BR4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499,"supervisor",""),"inspector",""),"controller",""),"executive",""),"catering",""),"manager",""),"officer",""),"caterer",""),"station",""),"captain",""),"verified",""),"verifier",""),"checked",""),"senior",""),"leader",""),"cabin",""),"staff",""),"crew",""),"team",""),"duty",""),"lead",""),"head",""),"chef",""),"pasb",""),"mcat",""),"magcs",""),"qaqc",""),"ccic",""),"cic",""),"csm",""),"ops",""),"pic",""),"self",""),"qa",""),"qc",""),"by",""),"sr",""))</f>
        <v>0</v>
      </c>
      <c r="BS4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499,"supervisor",""),"inspector",""),"controller",""),"executive",""),"catering",""),"manager",""),"officer",""),"caterer",""),"station",""),"captain",""),"verified",""),"verifier",""),"checked",""),"senior",""),"leader",""),"cabin",""),"staff",""),"crew",""),"team",""),"duty",""),"lead",""),"head",""),"chef",""),"pasb",""),"mcat",""),"magcs",""),"qaqc",""),"ccic",""),"cic",""),"csm",""),"ops",""),"pic",""),"self",""),"qa",""),"qc",""),"by",""),"sr",""))</f>
        <v>0</v>
      </c>
      <c r="BT499" s="61"/>
      <c r="BU499" s="61"/>
      <c r="BV499" s="61" t="n">
        <f aca="false">0</f>
        <v>0</v>
      </c>
      <c r="BW499" s="61"/>
      <c r="BX499" s="61"/>
      <c r="BY499" s="62" t="n">
        <f aca="false">Q499-T12EarlyH/24</f>
        <v>46319.4583333333</v>
      </c>
      <c r="BZ499" s="61" t="n">
        <f aca="false">IFERROR(IF(IF(TRIM(S499)="Link / file path",AND(LEN(TRIM(Z499))&gt;=5,SUMPRODUCT(--ISNUMBER(SEARCH({"http","www.","\\",":\",".pdf",".jpg",".jpeg",".png",".heic",".xls",".doc",".msg",".eml",".ppt",".txt",".zip"},Z499)))&gt;0),AND(ISERROR(FIND(" ",TRIM(Z499))),NOT(OR(LOWER(TRIM(Z499))=LOWER(Flights!$F$19),AND(LEFT(LOWER(TRIM(Z499)),2)="mh",(LEN(BN499)-LEN(SUBSTITUTE(BN499,"a","")))&lt;=2))),NOT(ISNUMBER(MATCH(LEFT(BN499,255),{"0000a","000a","00a","0000aa","000aa","00.00.0000","00/00/0000","00-00-0000","0000-00-00","00.00.00","00/00/00","00-00-00","0.00.0000","0/00/0000","0-00-0000"},0))),OR(AND((LEN(BN499)-LEN(SUBSTITUTE(BN499,"a","")))&gt;=1,(LEN(BN499)-LEN(SUBSTITUTE(BN499,"0","")))&gt;=2,SUMPRODUCT(--ISNUMBER(SEARCH({"a0","a-0","a_0","a/0","a.0","a#0","0a","0-a","0_a","0/a"},BN499)))&gt;0),AND((LEN(BN499)-LEN(SUBSTITUTE(BN499,"a","")))=0,(LEN(BN499)-LEN(SUBSTITUTE(BN499,"0","")))&gt;=5)))),1,0),0)</f>
        <v>0</v>
      </c>
    </row>
    <row r="500" customFormat="false" ht="91.5" hidden="false" customHeight="true" outlineLevel="0" collapsed="false">
      <c r="A500" s="57" t="s">
        <v>1153</v>
      </c>
      <c r="B500" s="57" t="s">
        <v>278</v>
      </c>
      <c r="C500" s="57" t="str">
        <f aca="false">Flights!$F$19</f>
        <v>MH0003</v>
      </c>
      <c r="D500" s="58" t="n">
        <f aca="false">Flights!$D$19</f>
        <v>46320</v>
      </c>
      <c r="E500" s="57" t="str">
        <f aca="false">Flights!$G$19&amp;"-"&amp;Flights!$H$19</f>
        <v>LHR-KUL</v>
      </c>
      <c r="F500" s="57" t="str">
        <f aca="false">Flights!$K$19</f>
        <v>EY</v>
      </c>
      <c r="G500" s="57" t="s">
        <v>420</v>
      </c>
      <c r="H500" s="57" t="s">
        <v>378</v>
      </c>
      <c r="I500" s="57" t="s">
        <v>447</v>
      </c>
      <c r="J500" s="57" t="s">
        <v>454</v>
      </c>
      <c r="K500" s="67" t="s">
        <v>455</v>
      </c>
      <c r="L500" s="67" t="s">
        <v>456</v>
      </c>
      <c r="M500" s="67" t="s">
        <v>451</v>
      </c>
      <c r="N500" s="67" t="s">
        <v>383</v>
      </c>
      <c r="O500" s="67" t="s">
        <v>1154</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60"/>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open",IF(AND(NOT(OR(LEN(AZ500)&lt;15,ISNUMBER(MATCH(AZ500,L_Placeholder,0)))),BK500=0,NOT(OR(LEN(AU500)&lt;2,ISNUMBER(MATCH(AU500,L_Placeholder,0)))),NOT(OR(LEN(AX500)&lt;2,ISNUMBER(MATCH(AX500,L_Placeholder,0)))),TRIM(AE500)&lt;&gt;TRIM(T500)),"N/A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missing",IF(OR(OR(LEN(AU500)&lt;2,ISNUMBER(MATCH(AU500,L_Placeholder,0))),BR500&lt;3),"INVALID – PIC missing or not a named person (a role such as QA / CSM is not a name)",IF(OR(LEN(AV500)&lt;2,ISNUMBER(MATCH(AV500,L_Placeholder,0))),"INVALID – result / assessment missing",IF(OR(OR(LEN(AW500)&lt;3,ISNUMBER(MATCH(AW500,L_Placeholder,0))),SUMPRODUCT(--ISNUMBER(SEARCH(" "&amp;L_EvidencePhrase&amp;" ",BD500)))&gt;0,BI500=1),"INVALID – evidence missing, placeholder or not yet on file",IF(ISNA(MATCH(TRIM(S500),L_EvidenceType,0)),"INVALID – choose the evidence type from the list (column S)",IF(BL500=0,"INVALID – evidence ID must be the record's ID only (e.g. SF-2210, IMG_2231, 1045521), or a link / path for links",IF(OR(OR(LEN(AX500)&lt;2,ISNUMBER(MATCH(AX500,L_Placeholder,0))),BS500&lt;3),"INVALID – verifier missing or not a named person (a role such as QA / CSM is not a name)",IF(OR(AX500=AU500,AND(LEN(AU500)&gt;=4,ISNUMBER(SEARCH(AU500,AX500))),AND(LEN(AX500)&gt;=4,ISNUMBER(SEARCH(AX500,AU500)))),"INVALID – verifier must be a different, named person (not the PIC or a role)",IF(BH500=1,"INVALID – result not yet available (awaiting / TBC)",IF(BV500=1,"INVALID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future",IF(AND(ISNUMBER(BY500),AG500&lt;BY500),IF(H500="Physical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")))/(LEN(L_PendNeg)+1))+SUMPRODUCT((LEN(BC500)-LEN(SUBSTITUTE(BC500," "&amp;L_PendPrep&amp;" "," ")))/(LEN(L_PendPrep)+1)),1,0),1)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")))/(LEN(L_PendNeg)+1))+SUMPRODUCT((LEN(BE500)-LEN(SUBSTITUTE(BE500," "&amp;L_PendPrep&amp;" "," ")))/(LEN(L_PendPrep)+1)),1,0),1)</f>
        <v>0</v>
      </c>
      <c r="BK500" s="61" t="n">
        <f aca="false">IFERROR(IF(SUMPRODUCT((LEN(BF500)-LEN(SUBSTITUTE(BF500," "&amp;L_PendStrict&amp;" "," ")))/(LEN(L_PendStrict)+1))&gt;SUMPRODUCT((LEN(BF500)-LEN(SUBSTITUTE(BF500," "&amp;L_PendNeg&amp;" "," ")))/(LEN(L_PendNeg)+1)),1,0),1)</f>
        <v>0</v>
      </c>
      <c r="BL500" s="61" t="n">
        <f aca="false">IF(ISNA(MATCH(TRIM(S500),L_EvidenceType,0)),0,BZ500)</f>
        <v>0</v>
      </c>
      <c r="BM500" s="61" t="str">
        <f aca="false">SUBSTITUTE(SUBSTITUTE(SUBSTITUTE(SUBSTITUTE(SUBSTITUTE(SUBSTITUTE(SUBSTITUTE(SUBSTITUTE(SUBSTITUTE(LOWER(Z500&amp;""),"1","0"),"2","0"),"3","0"),"4","0"),"5","0"),"6","0"),"7","0"),"8","0"),"9","0")</f>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500,"jan",""),"feb",""),"mar",""),"apr",""),"may",""),"jun",""),"jul",""),"aug",""),"sep",""),"oct",""),"nov",""),"dec",""),"hrs",""),"hr",""),"lt",""),"utc",""),"am",""),"pm",""),"rev",""),"ver",""),"b","a"),"c","a"),"d","a"),"e","a"),"f","a"),"g","a"),"h","a"),"i","a"),"j","a"),"k","a"),"l","a"),"m","a"),"n","a"),"o","a"),"p","a"),"q","a"),"r","a"),"s","a"),"t","a"),"u","a"),"v","a"),"w","a"),"x","a"),"y","a"),"z","a")</f>
        <v/>
      </c>
      <c r="BO500" s="61" t="str">
        <f aca="false">SUBSTITUTE(SUBSTITUTE(SUBSTITUTE(SUBSTITUTE(SUBSTITUTE(SUBSTITUTE(SUBSTITUTE(SUBSTITUTE(SUBSTITUTE(LOWER(W500&amp;""),"1","0"),"2","0"),"3","0"),"4","0"),"5","0"),"6","0"),"7","0"),"8","0"),"9","0")</f>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c>
      <c r="BQ500" s="61" t="n">
        <f aca="false">IFERROR(IF(AND(ISERROR(SEARCH(" mh"," "&amp;LOWER(W500))),ISNA(MATCH(LEFT(TRIM(BP500),255),{"0000a","000a","00a","0000aa","000aa","00.00.0000","00/00/0000","00-00-0000","0000-00-00","00.00.00","00/00/00","00-00-00","0.00.0000","0/00/0000","0-00-0000"},0)),OR(SUMPRODUCT(--ISNUMBER(SEARCH({"a0","a-0","a_0","a/0","a.0","a#0","0a","0-a","0_a","0/a"},BP500)))&gt;0,ISNUMBER(SEARCH("000000",BP500)))),1,0),0)</f>
        <v>0</v>
      </c>
      <c r="BR5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500,"supervisor",""),"inspector",""),"controller",""),"executive",""),"catering",""),"manager",""),"officer",""),"caterer",""),"station",""),"captain",""),"verified",""),"verifier",""),"checked",""),"senior",""),"leader",""),"cabin",""),"staff",""),"crew",""),"team",""),"duty",""),"lead",""),"head",""),"chef",""),"pasb",""),"mcat",""),"magcs",""),"qaqc",""),"ccic",""),"cic",""),"csm",""),"ops",""),"pic",""),"self",""),"qa",""),"qc",""),"by",""),"sr",""))</f>
        <v>0</v>
      </c>
      <c r="BS5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500,"supervisor",""),"inspector",""),"controller",""),"executive",""),"catering",""),"manager",""),"officer",""),"caterer",""),"station",""),"captain",""),"verified",""),"verifier",""),"checked",""),"senior",""),"leader",""),"cabin",""),"staff",""),"crew",""),"team",""),"duty",""),"lead",""),"head",""),"chef",""),"pasb",""),"mcat",""),"magcs",""),"qaqc",""),"ccic",""),"cic",""),"csm",""),"ops",""),"pic",""),"self",""),"qa",""),"qc",""),"by",""),"sr",""))</f>
        <v>0</v>
      </c>
      <c r="BT500" s="61"/>
      <c r="BU500" s="61"/>
      <c r="BV500" s="61" t="n">
        <f aca="false">0</f>
        <v>0</v>
      </c>
      <c r="BW500" s="61"/>
      <c r="BX500" s="61"/>
      <c r="BY500" s="62" t="n">
        <f aca="false">Q500-T12EarlyH/24</f>
        <v>46319.4583333333</v>
      </c>
      <c r="BZ500" s="61" t="n">
        <f aca="false">IFERROR(IF(IF(TRIM(S500)="Link / file path",AND(LEN(TRIM(Z500))&gt;=5,SUMPRODUCT(--ISNUMBER(SEARCH({"http","www.","\\",":\",".pdf",".jpg",".jpeg",".png",".heic",".xls",".doc",".msg",".eml",".ppt",".txt",".zip"},Z500)))&gt;0),AND(ISERROR(FIND(" ",TRIM(Z500))),NOT(OR(LOWER(TRIM(Z500))=LOWER(Flights!$F$19),AND(LEFT(LOWER(TRIM(Z500)),2)="mh",(LEN(BN500)-LEN(SUBSTITUTE(BN500,"a","")))&lt;=2))),NOT(ISNUMBER(MATCH(LEFT(BN500,255),{"0000a","000a","00a","0000aa","000aa","00.00.0000","00/00/0000","00-00-0000","0000-00-00","00.00.00","00/00/00","00-00-00","0.00.0000","0/00/0000","0-00-0000"},0))),OR(AND((LEN(BN500)-LEN(SUBSTITUTE(BN500,"a","")))&gt;=1,(LEN(BN500)-LEN(SUBSTITUTE(BN500,"0","")))&gt;=2,SUMPRODUCT(--ISNUMBER(SEARCH({"a0","a-0","a_0","a/0","a.0","a#0","0a","0-a","0_a","0/a"},BN500)))&gt;0),AND((LEN(BN500)-LEN(SUBSTITUTE(BN500,"a","")))=0,(LEN(BN500)-LEN(SUBSTITUTE(BN500,"0","")))&gt;=5)))),1,0),0)</f>
        <v>0</v>
      </c>
    </row>
    <row r="501" customFormat="false" ht="39.75" hidden="false" customHeight="true" outlineLevel="0" collapsed="false">
      <c r="A501" s="57" t="s">
        <v>1155</v>
      </c>
      <c r="B501" s="57" t="s">
        <v>278</v>
      </c>
      <c r="C501" s="57" t="str">
        <f aca="false">Flights!$F$19</f>
        <v>MH0003</v>
      </c>
      <c r="D501" s="58" t="n">
        <f aca="false">Flights!$D$19</f>
        <v>46320</v>
      </c>
      <c r="E501" s="57" t="str">
        <f aca="false">Flights!$G$19&amp;"-"&amp;Flights!$H$19</f>
        <v>LHR-KUL</v>
      </c>
      <c r="F501" s="57" t="str">
        <f aca="false">Flights!$K$19</f>
        <v>EY</v>
      </c>
      <c r="G501" s="57" t="s">
        <v>459</v>
      </c>
      <c r="H501" s="57" t="s">
        <v>460</v>
      </c>
      <c r="I501" s="57" t="s">
        <v>379</v>
      </c>
      <c r="J501" s="57" t="s">
        <v>461</v>
      </c>
      <c r="K501" s="67" t="s">
        <v>426</v>
      </c>
      <c r="L501" s="67" t="s">
        <v>462</v>
      </c>
      <c r="M501" s="67"/>
      <c r="N501" s="67" t="s">
        <v>383</v>
      </c>
      <c r="O501" s="67" t="s">
        <v>463</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60"/>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open",IF(AND(NOT(OR(LEN(AZ501)&lt;15,ISNUMBER(MATCH(AZ501,L_Placeholder,0)))),BK501=0,NOT(OR(LEN(AU501)&lt;2,ISNUMBER(MATCH(AU501,L_Placeholder,0)))),NOT(OR(LEN(AX501)&lt;2,ISNUMBER(MATCH(AX501,L_Placeholder,0)))),TRIM(AE501)&lt;&gt;TRIM(T501)),"N/A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missing",IF(OR(OR(LEN(AU501)&lt;2,ISNUMBER(MATCH(AU501,L_Placeholder,0))),BR501&lt;3),"INVALID – PIC missing or not a named person (a role such as QA / CSM is not a name)",IF(OR(LEN(AV501)&lt;2,ISNUMBER(MATCH(AV501,L_Placeholder,0))),"INVALID – result / assessment missing",IF(OR(OR(LEN(AW501)&lt;3,ISNUMBER(MATCH(AW501,L_Placeholder,0))),SUMPRODUCT(--ISNUMBER(SEARCH(" "&amp;L_EvidencePhrase&amp;" ",BD501)))&gt;0,BI501=1),"INVALID – evidence missing, placeholder or not yet on file",IF(ISNA(MATCH(TRIM(S501),L_EvidenceType,0)),"INVALID – choose the evidence type from the list (column S)",IF(BL501=0,"INVALID – evidence ID must be the record's ID only (e.g. SF-2210, IMG_2231, 1045521), or a link / path for links",IF(OR(OR(LEN(AX501)&lt;2,ISNUMBER(MATCH(AX501,L_Placeholder,0))),BS501&lt;3),"INVALID – verifier missing or not a named person (a role such as QA / CSM is not a name)",IF(OR(AX501=AU501,AND(LEN(AU501)&gt;=4,ISNUMBER(SEARCH(AU501,AX501))),AND(LEN(AX501)&gt;=4,ISNUMBER(SEARCH(AX501,AU501)))),"INVALID – verifier must be a different, named person (not the PIC or a role)",IF(BH501=1,"INVALID – result not yet available (awaiting / TBC)",IF(BV501=1,"INVALID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future",IF(AND(ISNUMBER(BY501),AG501&lt;BY501),IF(H501="Physical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IF(ISNA(MATCH(TRIM(S501),L_EvidenceType,0)),0,BZ501)</f>
        <v>0</v>
      </c>
      <c r="BM501" s="61" t="str">
        <f aca="false">SUBSTITUTE(SUBSTITUTE(SUBSTITUTE(SUBSTITUTE(SUBSTITUTE(SUBSTITUTE(SUBSTITUTE(SUBSTITUTE(SUBSTITUTE(LOWER(Z501&amp;""),"1","0"),"2","0"),"3","0"),"4","0"),"5","0"),"6","0"),"7","0"),"8","0"),"9","0")</f>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501,"jan",""),"feb",""),"mar",""),"apr",""),"may",""),"jun",""),"jul",""),"aug",""),"sep",""),"oct",""),"nov",""),"dec",""),"hrs",""),"hr",""),"lt",""),"utc",""),"am",""),"pm",""),"rev",""),"ver",""),"b","a"),"c","a"),"d","a"),"e","a"),"f","a"),"g","a"),"h","a"),"i","a"),"j","a"),"k","a"),"l","a"),"m","a"),"n","a"),"o","a"),"p","a"),"q","a"),"r","a"),"s","a"),"t","a"),"u","a"),"v","a"),"w","a"),"x","a"),"y","a"),"z","a")</f>
        <v/>
      </c>
      <c r="BO501" s="61" t="str">
        <f aca="false">SUBSTITUTE(SUBSTITUTE(SUBSTITUTE(SUBSTITUTE(SUBSTITUTE(SUBSTITUTE(SUBSTITUTE(SUBSTITUTE(SUBSTITUTE(LOWER(W501&amp;""),"1","0"),"2","0"),"3","0"),"4","0"),"5","0"),"6","0"),"7","0"),"8","0"),"9","0")</f>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c>
      <c r="BQ501" s="61" t="n">
        <f aca="false">IFERROR(IF(AND(ISERROR(SEARCH(" mh"," "&amp;LOWER(W501))),ISNA(MATCH(LEFT(TRIM(BP501),255),{"0000a","000a","00a","0000aa","000aa","00.00.0000","00/00/0000","00-00-0000","0000-00-00","00.00.00","00/00/00","00-00-00","0.00.0000","0/00/0000","0-00-0000"},0)),OR(SUMPRODUCT(--ISNUMBER(SEARCH({"a0","a-0","a_0","a/0","a.0","a#0","0a","0-a","0_a","0/a"},BP501)))&gt;0,ISNUMBER(SEARCH("000000",BP501)))),1,0),0)</f>
        <v>0</v>
      </c>
      <c r="BR5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501,"supervisor",""),"inspector",""),"controller",""),"executive",""),"catering",""),"manager",""),"officer",""),"caterer",""),"station",""),"captain",""),"verified",""),"verifier",""),"checked",""),"senior",""),"leader",""),"cabin",""),"staff",""),"crew",""),"team",""),"duty",""),"lead",""),"head",""),"chef",""),"pasb",""),"mcat",""),"magcs",""),"qaqc",""),"ccic",""),"cic",""),"csm",""),"ops",""),"pic",""),"self",""),"qa",""),"qc",""),"by",""),"sr",""))</f>
        <v>0</v>
      </c>
      <c r="BS5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501,"supervisor",""),"inspector",""),"controller",""),"executive",""),"catering",""),"manager",""),"officer",""),"caterer",""),"station",""),"captain",""),"verified",""),"verifier",""),"checked",""),"senior",""),"leader",""),"cabin",""),"staff",""),"crew",""),"team",""),"duty",""),"lead",""),"head",""),"chef",""),"pasb",""),"mcat",""),"magcs",""),"qaqc",""),"ccic",""),"cic",""),"csm",""),"ops",""),"pic",""),"self",""),"qa",""),"qc",""),"by",""),"sr",""))</f>
        <v>0</v>
      </c>
      <c r="BT501" s="61"/>
      <c r="BU501" s="61"/>
      <c r="BV501" s="61" t="n">
        <f aca="false">IFERROR(IF(OR(SUMPRODUCT((LEN(BC501)-LEN(SUBSTITUTE(BC501," "&amp;L_NotLoaded&amp;" "," ")))/(LEN(L_NotLoaded)+1))&gt;SUMPRODUCT((LEN(BC501)-LEN(SUBSTITUTE(BC501," "&amp;L_NotLoadedNeg&amp;" "," ")))/(LEN(L_NotLoadedNeg)+1)),SUMPRODUCT((LEN(BD501)-LEN(SUBSTITUTE(BD501," "&amp;L_NotLoaded&amp;" "," ")))/(LEN(L_NotLoaded)+1))&gt;SUMPRODUCT((LEN(BD501)-LEN(SUBSTITUTE(BD501," "&amp;L_NotLoadedNeg&amp;" "," ")))/(LEN(L_NotLoadedNeg)+1))),1,0),0)</f>
        <v>0</v>
      </c>
      <c r="BW501" s="61"/>
      <c r="BX501" s="61"/>
      <c r="BY501" s="62" t="n">
        <f aca="false">IF(ISNUMBER(Flights!$AZ$19),MAX(Q501-UpliftWindowH/24,Flights!$AZ$19),Q501-UpliftWindowH/24)</f>
        <v>46320.2083333333</v>
      </c>
      <c r="BZ501" s="61" t="n">
        <f aca="false">IFERROR(IF(IF(TRIM(S501)="Link / file path",AND(LEN(TRIM(Z501))&gt;=5,SUMPRODUCT(--ISNUMBER(SEARCH({"http","www.","\\",":\",".pdf",".jpg",".jpeg",".png",".heic",".xls",".doc",".msg",".eml",".ppt",".txt",".zip"},Z501)))&gt;0),AND(ISERROR(FIND(" ",TRIM(Z501))),NOT(OR(LOWER(TRIM(Z501))=LOWER(Flights!$F$19),AND(LEFT(LOWER(TRIM(Z501)),2)="mh",(LEN(BN501)-LEN(SUBSTITUTE(BN501,"a","")))&lt;=2))),NOT(ISNUMBER(MATCH(LEFT(BN501,255),{"0000a","000a","00a","0000aa","000aa","00.00.0000","00/00/0000","00-00-0000","0000-00-00","00.00.00","00/00/00","00-00-00","0.00.0000","0/00/0000","0-00-0000"},0))),OR(AND((LEN(BN501)-LEN(SUBSTITUTE(BN501,"a","")))&gt;=1,(LEN(BN501)-LEN(SUBSTITUTE(BN501,"0","")))&gt;=2,SUMPRODUCT(--ISNUMBER(SEARCH({"a0","a-0","a_0","a/0","a.0","a#0","0a","0-a","0_a","0/a"},BN501)))&gt;0),AND((LEN(BN501)-LEN(SUBSTITUTE(BN501,"a","")))=0,(LEN(BN501)-LEN(SUBSTITUTE(BN501,"0","")))&gt;=5)))),1,0),0)</f>
        <v>0</v>
      </c>
    </row>
    <row r="502" customFormat="false" ht="39.75" hidden="false" customHeight="true" outlineLevel="0" collapsed="false">
      <c r="A502" s="57" t="s">
        <v>1156</v>
      </c>
      <c r="B502" s="57" t="s">
        <v>278</v>
      </c>
      <c r="C502" s="57" t="str">
        <f aca="false">Flights!$F$19</f>
        <v>MH0003</v>
      </c>
      <c r="D502" s="58" t="n">
        <f aca="false">Flights!$D$19</f>
        <v>46320</v>
      </c>
      <c r="E502" s="57" t="str">
        <f aca="false">Flights!$G$19&amp;"-"&amp;Flights!$H$19</f>
        <v>LHR-KUL</v>
      </c>
      <c r="F502" s="57" t="str">
        <f aca="false">Flights!$K$19</f>
        <v>EY</v>
      </c>
      <c r="G502" s="57" t="s">
        <v>459</v>
      </c>
      <c r="H502" s="57" t="s">
        <v>460</v>
      </c>
      <c r="I502" s="57" t="s">
        <v>428</v>
      </c>
      <c r="J502" s="57" t="s">
        <v>465</v>
      </c>
      <c r="K502" s="67" t="s">
        <v>426</v>
      </c>
      <c r="L502" s="67" t="s">
        <v>462</v>
      </c>
      <c r="M502" s="67"/>
      <c r="N502" s="67" t="s">
        <v>383</v>
      </c>
      <c r="O502" s="67" t="s">
        <v>463</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60"/>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open",IF(AND(NOT(OR(LEN(AZ502)&lt;15,ISNUMBER(MATCH(AZ502,L_Placeholder,0)))),BK502=0,NOT(OR(LEN(AU502)&lt;2,ISNUMBER(MATCH(AU502,L_Placeholder,0)))),NOT(OR(LEN(AX502)&lt;2,ISNUMBER(MATCH(AX502,L_Placeholder,0)))),TRIM(AE502)&lt;&gt;TRIM(T502)),"N/A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missing",IF(OR(OR(LEN(AU502)&lt;2,ISNUMBER(MATCH(AU502,L_Placeholder,0))),BR502&lt;3),"INVALID – PIC missing or not a named person (a role such as QA / CSM is not a name)",IF(OR(LEN(AV502)&lt;2,ISNUMBER(MATCH(AV502,L_Placeholder,0))),"INVALID – result / assessment missing",IF(OR(OR(LEN(AW502)&lt;3,ISNUMBER(MATCH(AW502,L_Placeholder,0))),SUMPRODUCT(--ISNUMBER(SEARCH(" "&amp;L_EvidencePhrase&amp;" ",BD502)))&gt;0,BI502=1),"INVALID – evidence missing, placeholder or not yet on file",IF(ISNA(MATCH(TRIM(S502),L_EvidenceType,0)),"INVALID – choose the evidence type from the list (column S)",IF(BL502=0,"INVALID – evidence ID must be the record's ID only (e.g. SF-2210, IMG_2231, 1045521), or a link / path for links",IF(OR(OR(LEN(AX502)&lt;2,ISNUMBER(MATCH(AX502,L_Placeholder,0))),BS502&lt;3),"INVALID – verifier missing or not a named person (a role such as QA / CSM is not a name)",IF(OR(AX502=AU502,AND(LEN(AU502)&gt;=4,ISNUMBER(SEARCH(AU502,AX502))),AND(LEN(AX502)&gt;=4,ISNUMBER(SEARCH(AX502,AU502)))),"INVALID – verifier must be a different, named person (not the PIC or a role)",IF(BH502=1,"INVALID – result not yet available (awaiting / TBC)",IF(BV502=1,"INVALID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future",IF(AND(ISNUMBER(BY502),AG502&lt;BY502),IF(H502="Physical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IF(ISNA(MATCH(TRIM(S502),L_EvidenceType,0)),0,BZ502)</f>
        <v>0</v>
      </c>
      <c r="BM502" s="61" t="str">
        <f aca="false">SUBSTITUTE(SUBSTITUTE(SUBSTITUTE(SUBSTITUTE(SUBSTITUTE(SUBSTITUTE(SUBSTITUTE(SUBSTITUTE(SUBSTITUTE(LOWER(Z502&amp;""),"1","0"),"2","0"),"3","0"),"4","0"),"5","0"),"6","0"),"7","0"),"8","0"),"9","0")</f>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502,"jan",""),"feb",""),"mar",""),"apr",""),"may",""),"jun",""),"jul",""),"aug",""),"sep",""),"oct",""),"nov",""),"dec",""),"hrs",""),"hr",""),"lt",""),"utc",""),"am",""),"pm",""),"rev",""),"ver",""),"b","a"),"c","a"),"d","a"),"e","a"),"f","a"),"g","a"),"h","a"),"i","a"),"j","a"),"k","a"),"l","a"),"m","a"),"n","a"),"o","a"),"p","a"),"q","a"),"r","a"),"s","a"),"t","a"),"u","a"),"v","a"),"w","a"),"x","a"),"y","a"),"z","a")</f>
        <v/>
      </c>
      <c r="BO502" s="61" t="str">
        <f aca="false">SUBSTITUTE(SUBSTITUTE(SUBSTITUTE(SUBSTITUTE(SUBSTITUTE(SUBSTITUTE(SUBSTITUTE(SUBSTITUTE(SUBSTITUTE(LOWER(W502&amp;""),"1","0"),"2","0"),"3","0"),"4","0"),"5","0"),"6","0"),"7","0"),"8","0"),"9","0")</f>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c>
      <c r="BQ502" s="61" t="n">
        <f aca="false">IFERROR(IF(AND(ISERROR(SEARCH(" mh"," "&amp;LOWER(W502))),ISNA(MATCH(LEFT(TRIM(BP502),255),{"0000a","000a","00a","0000aa","000aa","00.00.0000","00/00/0000","00-00-0000","0000-00-00","00.00.00","00/00/00","00-00-00","0.00.0000","0/00/0000","0-00-0000"},0)),OR(SUMPRODUCT(--ISNUMBER(SEARCH({"a0","a-0","a_0","a/0","a.0","a#0","0a","0-a","0_a","0/a"},BP502)))&gt;0,ISNUMBER(SEARCH("000000",BP502)))),1,0),0)</f>
        <v>0</v>
      </c>
      <c r="BR5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502,"supervisor",""),"inspector",""),"controller",""),"executive",""),"catering",""),"manager",""),"officer",""),"caterer",""),"station",""),"captain",""),"verified",""),"verifier",""),"checked",""),"senior",""),"leader",""),"cabin",""),"staff",""),"crew",""),"team",""),"duty",""),"lead",""),"head",""),"chef",""),"pasb",""),"mcat",""),"magcs",""),"qaqc",""),"ccic",""),"cic",""),"csm",""),"ops",""),"pic",""),"self",""),"qa",""),"qc",""),"by",""),"sr",""))</f>
        <v>0</v>
      </c>
      <c r="BS5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502,"supervisor",""),"inspector",""),"controller",""),"executive",""),"catering",""),"manager",""),"officer",""),"caterer",""),"station",""),"captain",""),"verified",""),"verifier",""),"checked",""),"senior",""),"leader",""),"cabin",""),"staff",""),"crew",""),"team",""),"duty",""),"lead",""),"head",""),"chef",""),"pasb",""),"mcat",""),"magcs",""),"qaqc",""),"ccic",""),"cic",""),"csm",""),"ops",""),"pic",""),"self",""),"qa",""),"qc",""),"by",""),"sr",""))</f>
        <v>0</v>
      </c>
      <c r="BT502" s="61"/>
      <c r="BU502" s="61"/>
      <c r="BV502" s="61" t="n">
        <f aca="false">IFERROR(IF(OR(SUMPRODUCT((LEN(BC502)-LEN(SUBSTITUTE(BC502," "&amp;L_NotLoaded&amp;" "," ")))/(LEN(L_NotLoaded)+1))&gt;SUMPRODUCT((LEN(BC502)-LEN(SUBSTITUTE(BC502," "&amp;L_NotLoadedNeg&amp;" "," ")))/(LEN(L_NotLoadedNeg)+1)),SUMPRODUCT((LEN(BD502)-LEN(SUBSTITUTE(BD502," "&amp;L_NotLoaded&amp;" "," ")))/(LEN(L_NotLoaded)+1))&gt;SUMPRODUCT((LEN(BD502)-LEN(SUBSTITUTE(BD502," "&amp;L_NotLoadedNeg&amp;" "," ")))/(LEN(L_NotLoadedNeg)+1))),1,0),0)</f>
        <v>0</v>
      </c>
      <c r="BW502" s="61"/>
      <c r="BX502" s="61"/>
      <c r="BY502" s="62" t="n">
        <f aca="false">IF(ISNUMBER(Flights!$AZ$19),MAX(Q502-UpliftWindowH/24,Flights!$AZ$19),Q502-UpliftWindowH/24)</f>
        <v>46320.2083333333</v>
      </c>
      <c r="BZ502" s="61" t="n">
        <f aca="false">IFERROR(IF(IF(TRIM(S502)="Link / file path",AND(LEN(TRIM(Z502))&gt;=5,SUMPRODUCT(--ISNUMBER(SEARCH({"http","www.","\\",":\",".pdf",".jpg",".jpeg",".png",".heic",".xls",".doc",".msg",".eml",".ppt",".txt",".zip"},Z502)))&gt;0),AND(ISERROR(FIND(" ",TRIM(Z502))),NOT(OR(LOWER(TRIM(Z502))=LOWER(Flights!$F$19),AND(LEFT(LOWER(TRIM(Z502)),2)="mh",(LEN(BN502)-LEN(SUBSTITUTE(BN502,"a","")))&lt;=2))),NOT(ISNUMBER(MATCH(LEFT(BN502,255),{"0000a","000a","00a","0000aa","000aa","00.00.0000","00/00/0000","00-00-0000","0000-00-00","00.00.00","00/00/00","00-00-00","0.00.0000","0/00/0000","0-00-0000"},0))),OR(AND((LEN(BN502)-LEN(SUBSTITUTE(BN502,"a","")))&gt;=1,(LEN(BN502)-LEN(SUBSTITUTE(BN502,"0","")))&gt;=2,SUMPRODUCT(--ISNUMBER(SEARCH({"a0","a-0","a_0","a/0","a.0","a#0","0a","0-a","0_a","0/a"},BN502)))&gt;0),AND((LEN(BN502)-LEN(SUBSTITUTE(BN502,"a","")))=0,(LEN(BN502)-LEN(SUBSTITUTE(BN502,"0","")))&gt;=5)))),1,0),0)</f>
        <v>0</v>
      </c>
    </row>
    <row r="503" customFormat="false" ht="54" hidden="false" customHeight="true" outlineLevel="0" collapsed="false">
      <c r="A503" s="57" t="s">
        <v>1157</v>
      </c>
      <c r="B503" s="57" t="s">
        <v>278</v>
      </c>
      <c r="C503" s="57" t="str">
        <f aca="false">Flights!$F$19</f>
        <v>MH0003</v>
      </c>
      <c r="D503" s="58" t="n">
        <f aca="false">Flights!$D$19</f>
        <v>46320</v>
      </c>
      <c r="E503" s="57" t="str">
        <f aca="false">Flights!$G$19&amp;"-"&amp;Flights!$H$19</f>
        <v>LHR-KUL</v>
      </c>
      <c r="F503" s="57" t="str">
        <f aca="false">Flights!$K$19</f>
        <v>EY</v>
      </c>
      <c r="G503" s="57" t="s">
        <v>459</v>
      </c>
      <c r="H503" s="57" t="s">
        <v>460</v>
      </c>
      <c r="I503" s="57" t="s">
        <v>440</v>
      </c>
      <c r="J503" s="57" t="s">
        <v>467</v>
      </c>
      <c r="K503" s="67" t="s">
        <v>442</v>
      </c>
      <c r="L503" s="67" t="s">
        <v>443</v>
      </c>
      <c r="M503" s="67" t="s">
        <v>186</v>
      </c>
      <c r="N503" s="67" t="s">
        <v>444</v>
      </c>
      <c r="O503" s="67" t="s">
        <v>445</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60"/>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open",IF(AND(NOT(OR(LEN(AZ503)&lt;15,ISNUMBER(MATCH(AZ503,L_Placeholder,0)))),BK503=0,NOT(OR(LEN(AU503)&lt;2,ISNUMBER(MATCH(AU503,L_Placeholder,0)))),NOT(OR(LEN(AX503)&lt;2,ISNUMBER(MATCH(AX503,L_Placeholder,0)))),TRIM(AE503)&lt;&gt;TRIM(T503)),"N/A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missing",IF(OR(OR(LEN(AU503)&lt;2,ISNUMBER(MATCH(AU503,L_Placeholder,0))),BR503&lt;3),"INVALID – PIC missing or not a named person (a role such as QA / CSM is not a name)",IF(OR(LEN(AV503)&lt;2,ISNUMBER(MATCH(AV503,L_Placeholder,0))),"INVALID – result / assessment missing",IF(OR(OR(LEN(AW503)&lt;3,ISNUMBER(MATCH(AW503,L_Placeholder,0))),SUMPRODUCT(--ISNUMBER(SEARCH(" "&amp;L_EvidencePhrase&amp;" ",BD503)))&gt;0,BI503=1),"INVALID – evidence missing, placeholder or not yet on file",IF(ISNA(MATCH(TRIM(S503),L_EvidenceType,0)),"INVALID – choose the evidence type from the list (column S)",IF(BL503=0,"INVALID – evidence ID must be the record's ID only (e.g. SF-2210, IMG_2231, 1045521), or a link / path for links",IF(OR(OR(LEN(AX503)&lt;2,ISNUMBER(MATCH(AX503,L_Placeholder,0))),BS503&lt;3),"INVALID – verifier missing or not a named person (a role such as QA / CSM is not a name)",IF(OR(AX503=AU503,AND(LEN(AU503)&gt;=4,ISNUMBER(SEARCH(AU503,AX503))),AND(LEN(AX503)&gt;=4,ISNUMBER(SEARCH(AX503,AU503)))),"INVALID – verifier must be a different, named person (not the PIC or a role)",IF(BH503=1,"INVALID – result not yet available (awaiting / TBC)",IF(BV503=1,"INVALID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future",IF(AND(ISNUMBER(BY503),AG503&lt;BY503),IF(H503="Physical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IF(ISNA(MATCH(TRIM(S503),L_EvidenceType,0)),0,BZ503)</f>
        <v>0</v>
      </c>
      <c r="BM503" s="61" t="str">
        <f aca="false">SUBSTITUTE(SUBSTITUTE(SUBSTITUTE(SUBSTITUTE(SUBSTITUTE(SUBSTITUTE(SUBSTITUTE(SUBSTITUTE(SUBSTITUTE(LOWER(Z503&amp;""),"1","0"),"2","0"),"3","0"),"4","0"),"5","0"),"6","0"),"7","0"),"8","0"),"9","0")</f>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503,"jan",""),"feb",""),"mar",""),"apr",""),"may",""),"jun",""),"jul",""),"aug",""),"sep",""),"oct",""),"nov",""),"dec",""),"hrs",""),"hr",""),"lt",""),"utc",""),"am",""),"pm",""),"rev",""),"ver",""),"b","a"),"c","a"),"d","a"),"e","a"),"f","a"),"g","a"),"h","a"),"i","a"),"j","a"),"k","a"),"l","a"),"m","a"),"n","a"),"o","a"),"p","a"),"q","a"),"r","a"),"s","a"),"t","a"),"u","a"),"v","a"),"w","a"),"x","a"),"y","a"),"z","a")</f>
        <v/>
      </c>
      <c r="BO503" s="61" t="str">
        <f aca="false">SUBSTITUTE(SUBSTITUTE(SUBSTITUTE(SUBSTITUTE(SUBSTITUTE(SUBSTITUTE(SUBSTITUTE(SUBSTITUTE(SUBSTITUTE(LOWER(W503&amp;""),"1","0"),"2","0"),"3","0"),"4","0"),"5","0"),"6","0"),"7","0"),"8","0"),"9","0")</f>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c>
      <c r="BQ503" s="61" t="n">
        <f aca="false">IFERROR(IF(AND(ISERROR(SEARCH(" mh"," "&amp;LOWER(W503))),ISNA(MATCH(LEFT(TRIM(BP503),255),{"0000a","000a","00a","0000aa","000aa","00.00.0000","00/00/0000","00-00-0000","0000-00-00","00.00.00","00/00/00","00-00-00","0.00.0000","0/00/0000","0-00-0000"},0)),OR(SUMPRODUCT(--ISNUMBER(SEARCH({"a0","a-0","a_0","a/0","a.0","a#0","0a","0-a","0_a","0/a"},BP503)))&gt;0,ISNUMBER(SEARCH("000000",BP503)))),1,0),0)</f>
        <v>0</v>
      </c>
      <c r="BR5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503,"supervisor",""),"inspector",""),"controller",""),"executive",""),"catering",""),"manager",""),"officer",""),"caterer",""),"station",""),"captain",""),"verified",""),"verifier",""),"checked",""),"senior",""),"leader",""),"cabin",""),"staff",""),"crew",""),"team",""),"duty",""),"lead",""),"head",""),"chef",""),"pasb",""),"mcat",""),"magcs",""),"qaqc",""),"ccic",""),"cic",""),"csm",""),"ops",""),"pic",""),"self",""),"qa",""),"qc",""),"by",""),"sr",""))</f>
        <v>0</v>
      </c>
      <c r="BS5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503,"supervisor",""),"inspector",""),"controller",""),"executive",""),"catering",""),"manager",""),"officer",""),"caterer",""),"station",""),"captain",""),"verified",""),"verifier",""),"checked",""),"senior",""),"leader",""),"cabin",""),"staff",""),"crew",""),"team",""),"duty",""),"lead",""),"head",""),"chef",""),"pasb",""),"mcat",""),"magcs",""),"qaqc",""),"ccic",""),"cic",""),"csm",""),"ops",""),"pic",""),"self",""),"qa",""),"qc",""),"by",""),"sr",""))</f>
        <v>0</v>
      </c>
      <c r="BT503" s="61"/>
      <c r="BU503" s="61"/>
      <c r="BV503" s="61" t="n">
        <f aca="false">IFERROR(IF(OR(SUMPRODUCT((LEN(BC503)-LEN(SUBSTITUTE(BC503," "&amp;L_NotLoaded&amp;" "," ")))/(LEN(L_NotLoaded)+1))&gt;SUMPRODUCT((LEN(BC503)-LEN(SUBSTITUTE(BC503," "&amp;L_NotLoadedNeg&amp;" "," ")))/(LEN(L_NotLoadedNeg)+1)),SUMPRODUCT((LEN(BD503)-LEN(SUBSTITUTE(BD503," "&amp;L_NotLoaded&amp;" "," ")))/(LEN(L_NotLoaded)+1))&gt;SUMPRODUCT((LEN(BD503)-LEN(SUBSTITUTE(BD503," "&amp;L_NotLoadedNeg&amp;" "," ")))/(LEN(L_NotLoadedNeg)+1))),1,0),0)</f>
        <v>0</v>
      </c>
      <c r="BW503" s="61"/>
      <c r="BX503" s="61"/>
      <c r="BY503" s="62" t="n">
        <f aca="false">IF(ISNUMBER(Flights!$AZ$19),MAX(Q503-UpliftWindowH/24,Flights!$AZ$19),Q503-UpliftWindowH/24)</f>
        <v>46320.2083333333</v>
      </c>
      <c r="BZ503" s="61" t="n">
        <f aca="false">IFERROR(IF(IF(TRIM(S503)="Link / file path",AND(LEN(TRIM(Z503))&gt;=5,SUMPRODUCT(--ISNUMBER(SEARCH({"http","www.","\\",":\",".pdf",".jpg",".jpeg",".png",".heic",".xls",".doc",".msg",".eml",".ppt",".txt",".zip"},Z503)))&gt;0),AND(ISERROR(FIND(" ",TRIM(Z503))),NOT(OR(LOWER(TRIM(Z503))=LOWER(Flights!$F$19),AND(LEFT(LOWER(TRIM(Z503)),2)="mh",(LEN(BN503)-LEN(SUBSTITUTE(BN503,"a","")))&lt;=2))),NOT(ISNUMBER(MATCH(LEFT(BN503,255),{"0000a","000a","00a","0000aa","000aa","00.00.0000","00/00/0000","00-00-0000","0000-00-00","00.00.00","00/00/00","00-00-00","0.00.0000","0/00/0000","0-00-0000"},0))),OR(AND((LEN(BN503)-LEN(SUBSTITUTE(BN503,"a","")))&gt;=1,(LEN(BN503)-LEN(SUBSTITUTE(BN503,"0","")))&gt;=2,SUMPRODUCT(--ISNUMBER(SEARCH({"a0","a-0","a_0","a/0","a.0","a#0","0a","0-a","0_a","0/a"},BN503)))&gt;0),AND((LEN(BN503)-LEN(SUBSTITUTE(BN503,"a","")))=0,(LEN(BN503)-LEN(SUBSTITUTE(BN503,"0","")))&gt;=5)))),1,0),0)</f>
        <v>0</v>
      </c>
    </row>
    <row r="504" customFormat="false" ht="39.75" hidden="false" customHeight="true" outlineLevel="0" collapsed="false">
      <c r="A504" s="57" t="s">
        <v>1158</v>
      </c>
      <c r="B504" s="57" t="s">
        <v>278</v>
      </c>
      <c r="C504" s="57" t="str">
        <f aca="false">Flights!$F$19</f>
        <v>MH0003</v>
      </c>
      <c r="D504" s="58" t="n">
        <f aca="false">Flights!$D$19</f>
        <v>46320</v>
      </c>
      <c r="E504" s="57" t="str">
        <f aca="false">Flights!$G$19&amp;"-"&amp;Flights!$H$19</f>
        <v>LHR-KUL</v>
      </c>
      <c r="F504" s="57" t="str">
        <f aca="false">Flights!$K$19</f>
        <v>EY</v>
      </c>
      <c r="G504" s="57" t="s">
        <v>459</v>
      </c>
      <c r="H504" s="57" t="s">
        <v>460</v>
      </c>
      <c r="I504" s="57" t="s">
        <v>447</v>
      </c>
      <c r="J504" s="57" t="s">
        <v>469</v>
      </c>
      <c r="K504" s="67" t="s">
        <v>449</v>
      </c>
      <c r="L504" s="67" t="s">
        <v>450</v>
      </c>
      <c r="M504" s="67" t="s">
        <v>451</v>
      </c>
      <c r="N504" s="67" t="s">
        <v>383</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60"/>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open",IF(AND(NOT(OR(LEN(AZ504)&lt;15,ISNUMBER(MATCH(AZ504,L_Placeholder,0)))),BK504=0,NOT(OR(LEN(AU504)&lt;2,ISNUMBER(MATCH(AU504,L_Placeholder,0)))),NOT(OR(LEN(AX504)&lt;2,ISNUMBER(MATCH(AX504,L_Placeholder,0)))),TRIM(AE504)&lt;&gt;TRIM(T504)),"N/A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missing",IF(OR(OR(LEN(AU504)&lt;2,ISNUMBER(MATCH(AU504,L_Placeholder,0))),BR504&lt;3),"INVALID – PIC missing or not a named person (a role such as QA / CSM is not a name)",IF(OR(LEN(AV504)&lt;2,ISNUMBER(MATCH(AV504,L_Placeholder,0))),"INVALID – result / assessment missing",IF(OR(OR(LEN(AW504)&lt;3,ISNUMBER(MATCH(AW504,L_Placeholder,0))),SUMPRODUCT(--ISNUMBER(SEARCH(" "&amp;L_EvidencePhrase&amp;" ",BD504)))&gt;0,BI504=1),"INVALID – evidence missing, placeholder or not yet on file",IF(ISNA(MATCH(TRIM(S504),L_EvidenceType,0)),"INVALID – choose the evidence type from the list (column S)",IF(BL504=0,"INVALID – evidence ID must be the record's ID only (e.g. SF-2210, IMG_2231, 1045521), or a link / path for links",IF(OR(OR(LEN(AX504)&lt;2,ISNUMBER(MATCH(AX504,L_Placeholder,0))),BS504&lt;3),"INVALID – verifier missing or not a named person (a role such as QA / CSM is not a name)",IF(OR(AX504=AU504,AND(LEN(AU504)&gt;=4,ISNUMBER(SEARCH(AU504,AX504))),AND(LEN(AX504)&gt;=4,ISNUMBER(SEARCH(AX504,AU504)))),"INVALID – verifier must be a different, named person (not the PIC or a role)",IF(BH504=1,"INVALID – result not yet available (awaiting / TBC)",IF(BV504=1,"INVALID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future",IF(AND(ISNUMBER(BY504),AG504&lt;BY504),IF(H504="Physical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IF(ISNA(MATCH(TRIM(S504),L_EvidenceType,0)),0,BZ504)</f>
        <v>0</v>
      </c>
      <c r="BM504" s="61" t="str">
        <f aca="false">SUBSTITUTE(SUBSTITUTE(SUBSTITUTE(SUBSTITUTE(SUBSTITUTE(SUBSTITUTE(SUBSTITUTE(SUBSTITUTE(SUBSTITUTE(LOWER(Z504&amp;""),"1","0"),"2","0"),"3","0"),"4","0"),"5","0"),"6","0"),"7","0"),"8","0"),"9","0")</f>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504,"jan",""),"feb",""),"mar",""),"apr",""),"may",""),"jun",""),"jul",""),"aug",""),"sep",""),"oct",""),"nov",""),"dec",""),"hrs",""),"hr",""),"lt",""),"utc",""),"am",""),"pm",""),"rev",""),"ver",""),"b","a"),"c","a"),"d","a"),"e","a"),"f","a"),"g","a"),"h","a"),"i","a"),"j","a"),"k","a"),"l","a"),"m","a"),"n","a"),"o","a"),"p","a"),"q","a"),"r","a"),"s","a"),"t","a"),"u","a"),"v","a"),"w","a"),"x","a"),"y","a"),"z","a")</f>
        <v/>
      </c>
      <c r="BO504" s="61" t="str">
        <f aca="false">SUBSTITUTE(SUBSTITUTE(SUBSTITUTE(SUBSTITUTE(SUBSTITUTE(SUBSTITUTE(SUBSTITUTE(SUBSTITUTE(SUBSTITUTE(LOWER(W504&amp;""),"1","0"),"2","0"),"3","0"),"4","0"),"5","0"),"6","0"),"7","0"),"8","0"),"9","0")</f>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c>
      <c r="BQ504" s="61" t="n">
        <f aca="false">IFERROR(IF(AND(ISERROR(SEARCH(" mh"," "&amp;LOWER(W504))),ISNA(MATCH(LEFT(TRIM(BP504),255),{"0000a","000a","00a","0000aa","000aa","00.00.0000","00/00/0000","00-00-0000","0000-00-00","00.00.00","00/00/00","00-00-00","0.00.0000","0/00/0000","0-00-0000"},0)),OR(SUMPRODUCT(--ISNUMBER(SEARCH({"a0","a-0","a_0","a/0","a.0","a#0","0a","0-a","0_a","0/a"},BP504)))&gt;0,ISNUMBER(SEARCH("000000",BP504)))),1,0),0)</f>
        <v>0</v>
      </c>
      <c r="BR5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504,"supervisor",""),"inspector",""),"controller",""),"executive",""),"catering",""),"manager",""),"officer",""),"caterer",""),"station",""),"captain",""),"verified",""),"verifier",""),"checked",""),"senior",""),"leader",""),"cabin",""),"staff",""),"crew",""),"team",""),"duty",""),"lead",""),"head",""),"chef",""),"pasb",""),"mcat",""),"magcs",""),"qaqc",""),"ccic",""),"cic",""),"csm",""),"ops",""),"pic",""),"self",""),"qa",""),"qc",""),"by",""),"sr",""))</f>
        <v>0</v>
      </c>
      <c r="BS5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504,"supervisor",""),"inspector",""),"controller",""),"executive",""),"catering",""),"manager",""),"officer",""),"caterer",""),"station",""),"captain",""),"verified",""),"verifier",""),"checked",""),"senior",""),"leader",""),"cabin",""),"staff",""),"crew",""),"team",""),"duty",""),"lead",""),"head",""),"chef",""),"pasb",""),"mcat",""),"magcs",""),"qaqc",""),"ccic",""),"cic",""),"csm",""),"ops",""),"pic",""),"self",""),"qa",""),"qc",""),"by",""),"sr",""))</f>
        <v>0</v>
      </c>
      <c r="BT504" s="61"/>
      <c r="BU504" s="61"/>
      <c r="BV504" s="61" t="n">
        <f aca="false">IFERROR(IF(OR(SUMPRODUCT((LEN(BC504)-LEN(SUBSTITUTE(BC504," "&amp;L_NotLoaded&amp;" "," ")))/(LEN(L_NotLoaded)+1))&gt;SUMPRODUCT((LEN(BC504)-LEN(SUBSTITUTE(BC504," "&amp;L_NotLoadedNeg&amp;" "," ")))/(LEN(L_NotLoadedNeg)+1)),SUMPRODUCT((LEN(BD504)-LEN(SUBSTITUTE(BD504," "&amp;L_NotLoaded&amp;" "," ")))/(LEN(L_NotLoaded)+1))&gt;SUMPRODUCT((LEN(BD504)-LEN(SUBSTITUTE(BD504," "&amp;L_NotLoadedNeg&amp;" "," ")))/(LEN(L_NotLoadedNeg)+1))),1,0),0)</f>
        <v>0</v>
      </c>
      <c r="BW504" s="61"/>
      <c r="BX504" s="61"/>
      <c r="BY504" s="62" t="n">
        <f aca="false">IF(ISNUMBER(Flights!$AZ$19),MAX(Q504-UpliftWindowH/24,Flights!$AZ$19),Q504-UpliftWindowH/24)</f>
        <v>46320.2083333333</v>
      </c>
      <c r="BZ504" s="61" t="n">
        <f aca="false">IFERROR(IF(IF(TRIM(S504)="Link / file path",AND(LEN(TRIM(Z504))&gt;=5,SUMPRODUCT(--ISNUMBER(SEARCH({"http","www.","\\",":\",".pdf",".jpg",".jpeg",".png",".heic",".xls",".doc",".msg",".eml",".ppt",".txt",".zip"},Z504)))&gt;0),AND(ISERROR(FIND(" ",TRIM(Z504))),NOT(OR(LOWER(TRIM(Z504))=LOWER(Flights!$F$19),AND(LEFT(LOWER(TRIM(Z504)),2)="mh",(LEN(BN504)-LEN(SUBSTITUTE(BN504,"a","")))&lt;=2))),NOT(ISNUMBER(MATCH(LEFT(BN504,255),{"0000a","000a","00a","0000aa","000aa","00.00.0000","00/00/0000","00-00-0000","0000-00-00","00.00.00","00/00/00","00-00-00","0.00.0000","0/00/0000","0-00-0000"},0))),OR(AND((LEN(BN504)-LEN(SUBSTITUTE(BN504,"a","")))&gt;=1,(LEN(BN504)-LEN(SUBSTITUTE(BN504,"0","")))&gt;=2,SUMPRODUCT(--ISNUMBER(SEARCH({"a0","a-0","a_0","a/0","a.0","a#0","0a","0-a","0_a","0/a"},BN504)))&gt;0),AND((LEN(BN504)-LEN(SUBSTITUTE(BN504,"a","")))=0,(LEN(BN504)-LEN(SUBSTITUTE(BN504,"0","")))&gt;=5)))),1,0),0)</f>
        <v>0</v>
      </c>
    </row>
    <row r="505" customFormat="false" ht="54" hidden="false" customHeight="true" outlineLevel="0" collapsed="false">
      <c r="A505" s="57" t="s">
        <v>1159</v>
      </c>
      <c r="B505" s="57" t="s">
        <v>278</v>
      </c>
      <c r="C505" s="57" t="str">
        <f aca="false">Flights!$F$19</f>
        <v>MH0003</v>
      </c>
      <c r="D505" s="58" t="n">
        <f aca="false">Flights!$D$19</f>
        <v>46320</v>
      </c>
      <c r="E505" s="57" t="str">
        <f aca="false">Flights!$G$19&amp;"-"&amp;Flights!$H$19</f>
        <v>LHR-KUL</v>
      </c>
      <c r="F505" s="57" t="str">
        <f aca="false">Flights!$K$19</f>
        <v>EY</v>
      </c>
      <c r="G505" s="57" t="s">
        <v>459</v>
      </c>
      <c r="H505" s="57" t="s">
        <v>460</v>
      </c>
      <c r="I505" s="57" t="s">
        <v>447</v>
      </c>
      <c r="J505" s="57" t="s">
        <v>471</v>
      </c>
      <c r="K505" s="67" t="s">
        <v>455</v>
      </c>
      <c r="L505" s="67" t="s">
        <v>456</v>
      </c>
      <c r="M505" s="67" t="s">
        <v>451</v>
      </c>
      <c r="N505" s="67" t="s">
        <v>383</v>
      </c>
      <c r="O505" s="67" t="s">
        <v>1160</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60"/>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open",IF(AND(NOT(OR(LEN(AZ505)&lt;15,ISNUMBER(MATCH(AZ505,L_Placeholder,0)))),BK505=0,NOT(OR(LEN(AU505)&lt;2,ISNUMBER(MATCH(AU505,L_Placeholder,0)))),NOT(OR(LEN(AX505)&lt;2,ISNUMBER(MATCH(AX505,L_Placeholder,0)))),TRIM(AE505)&lt;&gt;TRIM(T505)),"N/A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missing",IF(OR(OR(LEN(AU505)&lt;2,ISNUMBER(MATCH(AU505,L_Placeholder,0))),BR505&lt;3),"INVALID – PIC missing or not a named person (a role such as QA / CSM is not a name)",IF(OR(LEN(AV505)&lt;2,ISNUMBER(MATCH(AV505,L_Placeholder,0))),"INVALID – result / assessment missing",IF(OR(OR(LEN(AW505)&lt;3,ISNUMBER(MATCH(AW505,L_Placeholder,0))),SUMPRODUCT(--ISNUMBER(SEARCH(" "&amp;L_EvidencePhrase&amp;" ",BD505)))&gt;0,BI505=1),"INVALID – evidence missing, placeholder or not yet on file",IF(ISNA(MATCH(TRIM(S505),L_EvidenceType,0)),"INVALID – choose the evidence type from the list (column S)",IF(BL505=0,"INVALID – evidence ID must be the record's ID only (e.g. SF-2210, IMG_2231, 1045521), or a link / path for links",IF(OR(OR(LEN(AX505)&lt;2,ISNUMBER(MATCH(AX505,L_Placeholder,0))),BS505&lt;3),"INVALID – verifier missing or not a named person (a role such as QA / CSM is not a name)",IF(OR(AX505=AU505,AND(LEN(AU505)&gt;=4,ISNUMBER(SEARCH(AU505,AX505))),AND(LEN(AX505)&gt;=4,ISNUMBER(SEARCH(AX505,AU505)))),"INVALID – verifier must be a different, named person (not the PIC or a role)",IF(BH505=1,"INVALID – result not yet available (awaiting / TBC)",IF(BV505=1,"INVALID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future",IF(AND(ISNUMBER(BY505),AG505&lt;BY505),IF(H505="Physical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IF(ISNA(MATCH(TRIM(S505),L_EvidenceType,0)),0,BZ505)</f>
        <v>0</v>
      </c>
      <c r="BM505" s="61" t="str">
        <f aca="false">SUBSTITUTE(SUBSTITUTE(SUBSTITUTE(SUBSTITUTE(SUBSTITUTE(SUBSTITUTE(SUBSTITUTE(SUBSTITUTE(SUBSTITUTE(LOWER(Z505&amp;""),"1","0"),"2","0"),"3","0"),"4","0"),"5","0"),"6","0"),"7","0"),"8","0"),"9","0")</f>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505,"jan",""),"feb",""),"mar",""),"apr",""),"may",""),"jun",""),"jul",""),"aug",""),"sep",""),"oct",""),"nov",""),"dec",""),"hrs",""),"hr",""),"lt",""),"utc",""),"am",""),"pm",""),"rev",""),"ver",""),"b","a"),"c","a"),"d","a"),"e","a"),"f","a"),"g","a"),"h","a"),"i","a"),"j","a"),"k","a"),"l","a"),"m","a"),"n","a"),"o","a"),"p","a"),"q","a"),"r","a"),"s","a"),"t","a"),"u","a"),"v","a"),"w","a"),"x","a"),"y","a"),"z","a")</f>
        <v/>
      </c>
      <c r="BO505" s="61" t="str">
        <f aca="false">SUBSTITUTE(SUBSTITUTE(SUBSTITUTE(SUBSTITUTE(SUBSTITUTE(SUBSTITUTE(SUBSTITUTE(SUBSTITUTE(SUBSTITUTE(LOWER(W505&amp;""),"1","0"),"2","0"),"3","0"),"4","0"),"5","0"),"6","0"),"7","0"),"8","0"),"9","0")</f>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c>
      <c r="BQ505" s="61" t="n">
        <f aca="false">IFERROR(IF(AND(ISERROR(SEARCH(" mh"," "&amp;LOWER(W505))),ISNA(MATCH(LEFT(TRIM(BP505),255),{"0000a","000a","00a","0000aa","000aa","00.00.0000","00/00/0000","00-00-0000","0000-00-00","00.00.00","00/00/00","00-00-00","0.00.0000","0/00/0000","0-00-0000"},0)),OR(SUMPRODUCT(--ISNUMBER(SEARCH({"a0","a-0","a_0","a/0","a.0","a#0","0a","0-a","0_a","0/a"},BP505)))&gt;0,ISNUMBER(SEARCH("000000",BP505)))),1,0),0)</f>
        <v>0</v>
      </c>
      <c r="BR5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505,"supervisor",""),"inspector",""),"controller",""),"executive",""),"catering",""),"manager",""),"officer",""),"caterer",""),"station",""),"captain",""),"verified",""),"verifier",""),"checked",""),"senior",""),"leader",""),"cabin",""),"staff",""),"crew",""),"team",""),"duty",""),"lead",""),"head",""),"chef",""),"pasb",""),"mcat",""),"magcs",""),"qaqc",""),"ccic",""),"cic",""),"csm",""),"ops",""),"pic",""),"self",""),"qa",""),"qc",""),"by",""),"sr",""))</f>
        <v>0</v>
      </c>
      <c r="BS5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505,"supervisor",""),"inspector",""),"controller",""),"executive",""),"catering",""),"manager",""),"officer",""),"caterer",""),"station",""),"captain",""),"verified",""),"verifier",""),"checked",""),"senior",""),"leader",""),"cabin",""),"staff",""),"crew",""),"team",""),"duty",""),"lead",""),"head",""),"chef",""),"pasb",""),"mcat",""),"magcs",""),"qaqc",""),"ccic",""),"cic",""),"csm",""),"ops",""),"pic",""),"self",""),"qa",""),"qc",""),"by",""),"sr",""))</f>
        <v>0</v>
      </c>
      <c r="BT505" s="61"/>
      <c r="BU505" s="61"/>
      <c r="BV505" s="61" t="n">
        <f aca="false">IFERROR(IF(OR(SUMPRODUCT((LEN(BC505)-LEN(SUBSTITUTE(BC505," "&amp;L_NotLoaded&amp;" "," ")))/(LEN(L_NotLoaded)+1))&gt;SUMPRODUCT((LEN(BC505)-LEN(SUBSTITUTE(BC505," "&amp;L_NotLoadedNeg&amp;" "," ")))/(LEN(L_NotLoadedNeg)+1)),SUMPRODUCT((LEN(BD505)-LEN(SUBSTITUTE(BD505," "&amp;L_NotLoaded&amp;" "," ")))/(LEN(L_NotLoaded)+1))&gt;SUMPRODUCT((LEN(BD505)-LEN(SUBSTITUTE(BD505," "&amp;L_NotLoadedNeg&amp;" "," ")))/(LEN(L_NotLoadedNeg)+1))),1,0),0)</f>
        <v>0</v>
      </c>
      <c r="BW505" s="61"/>
      <c r="BX505" s="61"/>
      <c r="BY505" s="62" t="n">
        <f aca="false">IF(ISNUMBER(Flights!$AZ$19),MAX(Q505-UpliftWindowH/24,Flights!$AZ$19),Q505-UpliftWindowH/24)</f>
        <v>46320.2083333333</v>
      </c>
      <c r="BZ505" s="61" t="n">
        <f aca="false">IFERROR(IF(IF(TRIM(S505)="Link / file path",AND(LEN(TRIM(Z505))&gt;=5,SUMPRODUCT(--ISNUMBER(SEARCH({"http","www.","\\",":\",".pdf",".jpg",".jpeg",".png",".heic",".xls",".doc",".msg",".eml",".ppt",".txt",".zip"},Z505)))&gt;0),AND(ISERROR(FIND(" ",TRIM(Z505))),NOT(OR(LOWER(TRIM(Z505))=LOWER(Flights!$F$19),AND(LEFT(LOWER(TRIM(Z505)),2)="mh",(LEN(BN505)-LEN(SUBSTITUTE(BN505,"a","")))&lt;=2))),NOT(ISNUMBER(MATCH(LEFT(BN505,255),{"0000a","000a","00a","0000aa","000aa","00.00.0000","00/00/0000","00-00-0000","0000-00-00","00.00.00","00/00/00","00-00-00","0.00.0000","0/00/0000","0-00-0000"},0))),OR(AND((LEN(BN505)-LEN(SUBSTITUTE(BN505,"a","")))&gt;=1,(LEN(BN505)-LEN(SUBSTITUTE(BN505,"0","")))&gt;=2,SUMPRODUCT(--ISNUMBER(SEARCH({"a0","a-0","a_0","a/0","a.0","a#0","0a","0-a","0_a","0/a"},BN505)))&gt;0),AND((LEN(BN505)-LEN(SUBSTITUTE(BN505,"a","")))=0,(LEN(BN505)-LEN(SUBSTITUTE(BN505,"0","")))&gt;=5)))),1,0),0)</f>
        <v>0</v>
      </c>
    </row>
    <row r="506" customFormat="false" ht="39.75" hidden="false" customHeight="true" outlineLevel="0" collapsed="false">
      <c r="A506" s="57" t="s">
        <v>1161</v>
      </c>
      <c r="B506" s="57" t="s">
        <v>280</v>
      </c>
      <c r="C506" s="57" t="str">
        <f aca="false">Flights!$F$20</f>
        <v>MH0072</v>
      </c>
      <c r="D506" s="58" t="n">
        <f aca="false">Flights!$D$20</f>
        <v>46321</v>
      </c>
      <c r="E506" s="57" t="str">
        <f aca="false">Flights!$G$20&amp;"-"&amp;Flights!$H$20</f>
        <v>KUL-HKG</v>
      </c>
      <c r="F506" s="57" t="str">
        <f aca="false">Flights!$K$20</f>
        <v>EY</v>
      </c>
      <c r="G506" s="57" t="s">
        <v>81</v>
      </c>
      <c r="H506" s="57" t="s">
        <v>378</v>
      </c>
      <c r="I506" s="57" t="s">
        <v>379</v>
      </c>
      <c r="J506" s="57" t="s">
        <v>380</v>
      </c>
      <c r="K506" s="67" t="s">
        <v>381</v>
      </c>
      <c r="L506" s="67" t="s">
        <v>382</v>
      </c>
      <c r="M506" s="67"/>
      <c r="N506" s="67" t="s">
        <v>383</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60"/>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open",IF(AND(NOT(OR(LEN(AZ506)&lt;15,ISNUMBER(MATCH(AZ506,L_Placeholder,0)))),BK506=0,NOT(OR(LEN(AU506)&lt;2,ISNUMBER(MATCH(AU506,L_Placeholder,0)))),NOT(OR(LEN(AX506)&lt;2,ISNUMBER(MATCH(AX506,L_Placeholder,0)))),TRIM(AE506)&lt;&gt;TRIM(T506)),"N/A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missing",IF(OR(OR(LEN(AU506)&lt;2,ISNUMBER(MATCH(AU506,L_Placeholder,0))),BR506&lt;3),"INVALID – PIC missing or not a named person (a role such as QA / CSM is not a name)",IF(OR(LEN(AV506)&lt;2,ISNUMBER(MATCH(AV506,L_Placeholder,0))),"INVALID – result / assessment missing",IF(OR(OR(LEN(AW506)&lt;3,ISNUMBER(MATCH(AW506,L_Placeholder,0))),SUMPRODUCT(--ISNUMBER(SEARCH(" "&amp;L_EvidencePhrase&amp;" ",BD506)))&gt;0,BI506=1),"INVALID – evidence missing, placeholder or not yet on file",IF(ISNA(MATCH(TRIM(S506),L_EvidenceType,0)),"INVALID – choose the evidence type from the list (column S)",IF(BL506=0,"INVALID – evidence ID must be the record's ID only (e.g. SF-2210, IMG_2231, 1045521), or a link / path for links",IF(OR(OR(LEN(AX506)&lt;2,ISNUMBER(MATCH(AX506,L_Placeholder,0))),BS506&lt;3),"INVALID – verifier missing or not a named person (a role such as QA / CSM is not a name)",IF(OR(AX506=AU506,AND(LEN(AU506)&gt;=4,ISNUMBER(SEARCH(AU506,AX506))),AND(LEN(AX506)&gt;=4,ISNUMBER(SEARCH(AX506,AU506)))),"INVALID – verifier must be a different, named person (not the PIC or a role)",IF(BH506=1,"INVALID – result not yet available (awaiting / TBC)",IF(BV506=1,"INVALID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future",IF(AND(ISNUMBER(BY506),AG506&lt;BY506),IF(H506="Physical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t="n">
        <f aca="false">IF(ISNA(MATCH(TRIM(S506),L_EvidenceType,0)),0,BZ506)</f>
        <v>0</v>
      </c>
      <c r="BM506" s="61" t="str">
        <f aca="false">SUBSTITUTE(SUBSTITUTE(SUBSTITUTE(SUBSTITUTE(SUBSTITUTE(SUBSTITUTE(SUBSTITUTE(SUBSTITUTE(SUBSTITUTE(LOWER(Z506&amp;""),"1","0"),"2","0"),"3","0"),"4","0"),"5","0"),"6","0"),"7","0"),"8","0"),"9","0")</f>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506,"jan",""),"feb",""),"mar",""),"apr",""),"may",""),"jun",""),"jul",""),"aug",""),"sep",""),"oct",""),"nov",""),"dec",""),"hrs",""),"hr",""),"lt",""),"utc",""),"am",""),"pm",""),"rev",""),"ver",""),"b","a"),"c","a"),"d","a"),"e","a"),"f","a"),"g","a"),"h","a"),"i","a"),"j","a"),"k","a"),"l","a"),"m","a"),"n","a"),"o","a"),"p","a"),"q","a"),"r","a"),"s","a"),"t","a"),"u","a"),"v","a"),"w","a"),"x","a"),"y","a"),"z","a")</f>
        <v/>
      </c>
      <c r="BO506" s="61" t="str">
        <f aca="false">SUBSTITUTE(SUBSTITUTE(SUBSTITUTE(SUBSTITUTE(SUBSTITUTE(SUBSTITUTE(SUBSTITUTE(SUBSTITUTE(SUBSTITUTE(LOWER(W506&amp;""),"1","0"),"2","0"),"3","0"),"4","0"),"5","0"),"6","0"),"7","0"),"8","0"),"9","0")</f>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c>
      <c r="BQ506" s="61" t="n">
        <f aca="false">IFERROR(IF(AND(ISERROR(SEARCH(" mh"," "&amp;LOWER(W506))),ISNA(MATCH(LEFT(TRIM(BP506),255),{"0000a","000a","00a","0000aa","000aa","00.00.0000","00/00/0000","00-00-0000","0000-00-00","00.00.00","00/00/00","00-00-00","0.00.0000","0/00/0000","0-00-0000"},0)),OR(SUMPRODUCT(--ISNUMBER(SEARCH({"a0","a-0","a_0","a/0","a.0","a#0","0a","0-a","0_a","0/a"},BP506)))&gt;0,ISNUMBER(SEARCH("000000",BP506)))),1,0),0)</f>
        <v>0</v>
      </c>
      <c r="BR5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506,"supervisor",""),"inspector",""),"controller",""),"executive",""),"catering",""),"manager",""),"officer",""),"caterer",""),"station",""),"captain",""),"verified",""),"verifier",""),"checked",""),"senior",""),"leader",""),"cabin",""),"staff",""),"crew",""),"team",""),"duty",""),"lead",""),"head",""),"chef",""),"pasb",""),"mcat",""),"magcs",""),"qaqc",""),"ccic",""),"cic",""),"csm",""),"ops",""),"pic",""),"self",""),"qa",""),"qc",""),"by",""),"sr",""))</f>
        <v>0</v>
      </c>
      <c r="BS5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506,"supervisor",""),"inspector",""),"controller",""),"executive",""),"catering",""),"manager",""),"officer",""),"caterer",""),"station",""),"captain",""),"verified",""),"verifier",""),"checked",""),"senior",""),"leader",""),"cabin",""),"staff",""),"crew",""),"team",""),"duty",""),"lead",""),"head",""),"chef",""),"pasb",""),"mcat",""),"magcs",""),"qaqc",""),"ccic",""),"cic",""),"csm",""),"ops",""),"pic",""),"self",""),"qa",""),"qc",""),"by",""),"sr",""))</f>
        <v>0</v>
      </c>
      <c r="BT506" s="61"/>
      <c r="BU506" s="61"/>
      <c r="BV506" s="61" t="n">
        <f aca="false">0</f>
        <v>0</v>
      </c>
      <c r="BW506" s="61"/>
      <c r="BX506" s="61"/>
      <c r="BY506" s="62" t="n">
        <f aca="false">Q506-T7EarlyD*24/24</f>
        <v>46300.0486111111</v>
      </c>
      <c r="BZ506" s="61" t="n">
        <f aca="false">IFERROR(IF(IF(TRIM(S506)="Link / file path",AND(LEN(TRIM(Z506))&gt;=5,SUMPRODUCT(--ISNUMBER(SEARCH({"http","www.","\\",":\",".pdf",".jpg",".jpeg",".png",".heic",".xls",".doc",".msg",".eml",".ppt",".txt",".zip"},Z506)))&gt;0),AND(ISERROR(FIND(" ",TRIM(Z506))),NOT(OR(LOWER(TRIM(Z506))=LOWER(Flights!$F$20),AND(LEFT(LOWER(TRIM(Z506)),2)="mh",(LEN(BN506)-LEN(SUBSTITUTE(BN506,"a","")))&lt;=2))),NOT(ISNUMBER(MATCH(LEFT(BN506,255),{"0000a","000a","00a","0000aa","000aa","00.00.0000","00/00/0000","00-00-0000","0000-00-00","00.00.00","00/00/00","00-00-00","0.00.0000","0/00/0000","0-00-0000"},0))),OR(AND((LEN(BN506)-LEN(SUBSTITUTE(BN506,"a","")))&gt;=1,(LEN(BN506)-LEN(SUBSTITUTE(BN506,"0","")))&gt;=2,SUMPRODUCT(--ISNUMBER(SEARCH({"a0","a-0","a_0","a/0","a.0","a#0","0a","0-a","0_a","0/a"},BN506)))&gt;0),AND((LEN(BN506)-LEN(SUBSTITUTE(BN506,"a","")))=0,(LEN(BN506)-LEN(SUBSTITUTE(BN506,"0","")))&gt;=5)))),1,0),0)</f>
        <v>0</v>
      </c>
    </row>
    <row r="507" customFormat="false" ht="39.75" hidden="false" customHeight="true" outlineLevel="0" collapsed="false">
      <c r="A507" s="57" t="s">
        <v>1162</v>
      </c>
      <c r="B507" s="57" t="s">
        <v>280</v>
      </c>
      <c r="C507" s="57" t="str">
        <f aca="false">Flights!$F$20</f>
        <v>MH0072</v>
      </c>
      <c r="D507" s="58" t="n">
        <f aca="false">Flights!$D$20</f>
        <v>46321</v>
      </c>
      <c r="E507" s="57" t="str">
        <f aca="false">Flights!$G$20&amp;"-"&amp;Flights!$H$20</f>
        <v>KUL-HKG</v>
      </c>
      <c r="F507" s="57" t="str">
        <f aca="false">Flights!$K$20</f>
        <v>EY</v>
      </c>
      <c r="G507" s="57" t="s">
        <v>81</v>
      </c>
      <c r="H507" s="57" t="s">
        <v>378</v>
      </c>
      <c r="I507" s="57" t="s">
        <v>385</v>
      </c>
      <c r="J507" s="57" t="s">
        <v>386</v>
      </c>
      <c r="K507" s="67" t="s">
        <v>387</v>
      </c>
      <c r="L507" s="67" t="s">
        <v>382</v>
      </c>
      <c r="M507" s="67"/>
      <c r="N507" s="67" t="s">
        <v>383</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60"/>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open",IF(AND(NOT(OR(LEN(AZ507)&lt;15,ISNUMBER(MATCH(AZ507,L_Placeholder,0)))),BK507=0,NOT(OR(LEN(AU507)&lt;2,ISNUMBER(MATCH(AU507,L_Placeholder,0)))),NOT(OR(LEN(AX507)&lt;2,ISNUMBER(MATCH(AX507,L_Placeholder,0)))),TRIM(AE507)&lt;&gt;TRIM(T507)),"N/A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missing",IF(OR(OR(LEN(AU507)&lt;2,ISNUMBER(MATCH(AU507,L_Placeholder,0))),BR507&lt;3),"INVALID – PIC missing or not a named person (a role such as QA / CSM is not a name)",IF(OR(LEN(AV507)&lt;2,ISNUMBER(MATCH(AV507,L_Placeholder,0))),"INVALID – result / assessment missing",IF(OR(OR(LEN(AW507)&lt;3,ISNUMBER(MATCH(AW507,L_Placeholder,0))),SUMPRODUCT(--ISNUMBER(SEARCH(" "&amp;L_EvidencePhrase&amp;" ",BD507)))&gt;0,BI507=1),"INVALID – evidence missing, placeholder or not yet on file",IF(ISNA(MATCH(TRIM(S507),L_EvidenceType,0)),"INVALID – choose the evidence type from the list (column S)",IF(BL507=0,"INVALID – evidence ID must be the record's ID only (e.g. SF-2210, IMG_2231, 1045521), or a link / path for links",IF(OR(OR(LEN(AX507)&lt;2,ISNUMBER(MATCH(AX507,L_Placeholder,0))),BS507&lt;3),"INVALID – verifier missing or not a named person (a role such as QA / CSM is not a name)",IF(OR(AX507=AU507,AND(LEN(AU507)&gt;=4,ISNUMBER(SEARCH(AU507,AX507))),AND(LEN(AX507)&gt;=4,ISNUMBER(SEARCH(AX507,AU507)))),"INVALID – verifier must be a different, named person (not the PIC or a role)",IF(BH507=1,"INVALID – result not yet available (awaiting / TBC)",IF(BV507=1,"INVALID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future",IF(AND(ISNUMBER(BY507),AG507&lt;BY507),IF(H507="Physical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t="n">
        <f aca="false">IF(ISNA(MATCH(TRIM(S507),L_EvidenceType,0)),0,BZ507)</f>
        <v>0</v>
      </c>
      <c r="BM507" s="61" t="str">
        <f aca="false">SUBSTITUTE(SUBSTITUTE(SUBSTITUTE(SUBSTITUTE(SUBSTITUTE(SUBSTITUTE(SUBSTITUTE(SUBSTITUTE(SUBSTITUTE(LOWER(Z507&amp;""),"1","0"),"2","0"),"3","0"),"4","0"),"5","0"),"6","0"),"7","0"),"8","0"),"9","0")</f>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507,"jan",""),"feb",""),"mar",""),"apr",""),"may",""),"jun",""),"jul",""),"aug",""),"sep",""),"oct",""),"nov",""),"dec",""),"hrs",""),"hr",""),"lt",""),"utc",""),"am",""),"pm",""),"rev",""),"ver",""),"b","a"),"c","a"),"d","a"),"e","a"),"f","a"),"g","a"),"h","a"),"i","a"),"j","a"),"k","a"),"l","a"),"m","a"),"n","a"),"o","a"),"p","a"),"q","a"),"r","a"),"s","a"),"t","a"),"u","a"),"v","a"),"w","a"),"x","a"),"y","a"),"z","a")</f>
        <v/>
      </c>
      <c r="BO507" s="61" t="str">
        <f aca="false">SUBSTITUTE(SUBSTITUTE(SUBSTITUTE(SUBSTITUTE(SUBSTITUTE(SUBSTITUTE(SUBSTITUTE(SUBSTITUTE(SUBSTITUTE(LOWER(W507&amp;""),"1","0"),"2","0"),"3","0"),"4","0"),"5","0"),"6","0"),"7","0"),"8","0"),"9","0")</f>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c>
      <c r="BQ507" s="61" t="n">
        <f aca="false">IFERROR(IF(AND(ISERROR(SEARCH(" mh"," "&amp;LOWER(W507))),ISNA(MATCH(LEFT(TRIM(BP507),255),{"0000a","000a","00a","0000aa","000aa","00.00.0000","00/00/0000","00-00-0000","0000-00-00","00.00.00","00/00/00","00-00-00","0.00.0000","0/00/0000","0-00-0000"},0)),OR(SUMPRODUCT(--ISNUMBER(SEARCH({"a0","a-0","a_0","a/0","a.0","a#0","0a","0-a","0_a","0/a"},BP507)))&gt;0,ISNUMBER(SEARCH("000000",BP507)))),1,0),0)</f>
        <v>0</v>
      </c>
      <c r="BR5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507,"supervisor",""),"inspector",""),"controller",""),"executive",""),"catering",""),"manager",""),"officer",""),"caterer",""),"station",""),"captain",""),"verified",""),"verifier",""),"checked",""),"senior",""),"leader",""),"cabin",""),"staff",""),"crew",""),"team",""),"duty",""),"lead",""),"head",""),"chef",""),"pasb",""),"mcat",""),"magcs",""),"qaqc",""),"ccic",""),"cic",""),"csm",""),"ops",""),"pic",""),"self",""),"qa",""),"qc",""),"by",""),"sr",""))</f>
        <v>0</v>
      </c>
      <c r="BS5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507,"supervisor",""),"inspector",""),"controller",""),"executive",""),"catering",""),"manager",""),"officer",""),"caterer",""),"station",""),"captain",""),"verified",""),"verifier",""),"checked",""),"senior",""),"leader",""),"cabin",""),"staff",""),"crew",""),"team",""),"duty",""),"lead",""),"head",""),"chef",""),"pasb",""),"mcat",""),"magcs",""),"qaqc",""),"ccic",""),"cic",""),"csm",""),"ops",""),"pic",""),"self",""),"qa",""),"qc",""),"by",""),"sr",""))</f>
        <v>0</v>
      </c>
      <c r="BT507" s="61"/>
      <c r="BU507" s="61"/>
      <c r="BV507" s="61" t="n">
        <f aca="false">0</f>
        <v>0</v>
      </c>
      <c r="BW507" s="61"/>
      <c r="BX507" s="61"/>
      <c r="BY507" s="62" t="n">
        <f aca="false">Q507-T7EarlyD*24/24</f>
        <v>46300.0486111111</v>
      </c>
      <c r="BZ507" s="61" t="n">
        <f aca="false">IFERROR(IF(IF(TRIM(S507)="Link / file path",AND(LEN(TRIM(Z507))&gt;=5,SUMPRODUCT(--ISNUMBER(SEARCH({"http","www.","\\",":\",".pdf",".jpg",".jpeg",".png",".heic",".xls",".doc",".msg",".eml",".ppt",".txt",".zip"},Z507)))&gt;0),AND(ISERROR(FIND(" ",TRIM(Z507))),NOT(OR(LOWER(TRIM(Z507))=LOWER(Flights!$F$20),AND(LEFT(LOWER(TRIM(Z507)),2)="mh",(LEN(BN507)-LEN(SUBSTITUTE(BN507,"a","")))&lt;=2))),NOT(ISNUMBER(MATCH(LEFT(BN507,255),{"0000a","000a","00a","0000aa","000aa","00.00.0000","00/00/0000","00-00-0000","0000-00-00","00.00.00","00/00/00","00-00-00","0.00.0000","0/00/0000","0-00-0000"},0))),OR(AND((LEN(BN507)-LEN(SUBSTITUTE(BN507,"a","")))&gt;=1,(LEN(BN507)-LEN(SUBSTITUTE(BN507,"0","")))&gt;=2,SUMPRODUCT(--ISNUMBER(SEARCH({"a0","a-0","a_0","a/0","a.0","a#0","0a","0-a","0_a","0/a"},BN507)))&gt;0),AND((LEN(BN507)-LEN(SUBSTITUTE(BN507,"a","")))=0,(LEN(BN507)-LEN(SUBSTITUTE(BN507,"0","")))&gt;=5)))),1,0),0)</f>
        <v>0</v>
      </c>
    </row>
    <row r="508" customFormat="false" ht="41.25" hidden="false" customHeight="true" outlineLevel="0" collapsed="false">
      <c r="A508" s="57" t="s">
        <v>1163</v>
      </c>
      <c r="B508" s="57" t="s">
        <v>280</v>
      </c>
      <c r="C508" s="57" t="str">
        <f aca="false">Flights!$F$20</f>
        <v>MH0072</v>
      </c>
      <c r="D508" s="58" t="n">
        <f aca="false">Flights!$D$20</f>
        <v>46321</v>
      </c>
      <c r="E508" s="57" t="str">
        <f aca="false">Flights!$G$20&amp;"-"&amp;Flights!$H$20</f>
        <v>KUL-HKG</v>
      </c>
      <c r="F508" s="57" t="str">
        <f aca="false">Flights!$K$20</f>
        <v>EY</v>
      </c>
      <c r="G508" s="57" t="s">
        <v>81</v>
      </c>
      <c r="H508" s="57" t="s">
        <v>378</v>
      </c>
      <c r="I508" s="57" t="s">
        <v>389</v>
      </c>
      <c r="J508" s="57" t="s">
        <v>390</v>
      </c>
      <c r="K508" s="67" t="s">
        <v>391</v>
      </c>
      <c r="L508" s="67" t="s">
        <v>382</v>
      </c>
      <c r="M508" s="67"/>
      <c r="N508" s="67" t="str">
        <f aca="false">IF(TRIM(Flights!$L$20)="A339","Required","N/A – rule")</f>
        <v>N/A – rule</v>
      </c>
      <c r="O508" s="67" t="s">
        <v>392</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60"/>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open",IF(AND(NOT(OR(LEN(AZ508)&lt;15,ISNUMBER(MATCH(AZ508,L_Placeholder,0)))),BK508=0,NOT(OR(LEN(AU508)&lt;2,ISNUMBER(MATCH(AU508,L_Placeholder,0)))),NOT(OR(LEN(AX508)&lt;2,ISNUMBER(MATCH(AX508,L_Placeholder,0)))),TRIM(AE508)&lt;&gt;TRIM(T508)),"N/A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missing",IF(OR(OR(LEN(AU508)&lt;2,ISNUMBER(MATCH(AU508,L_Placeholder,0))),BR508&lt;3),"INVALID – PIC missing or not a named person (a role such as QA / CSM is not a name)",IF(OR(LEN(AV508)&lt;2,ISNUMBER(MATCH(AV508,L_Placeholder,0))),"INVALID – result / assessment missing",IF(OR(OR(LEN(AW508)&lt;3,ISNUMBER(MATCH(AW508,L_Placeholder,0))),SUMPRODUCT(--ISNUMBER(SEARCH(" "&amp;L_EvidencePhrase&amp;" ",BD508)))&gt;0,BI508=1),"INVALID – evidence missing, placeholder or not yet on file",IF(ISNA(MATCH(TRIM(S508),L_EvidenceType,0)),"INVALID – choose the evidence type from the list (column S)",IF(BL508=0,"INVALID – evidence ID must be the record's ID only (e.g. SF-2210, IMG_2231, 1045521), or a link / path for links",IF(OR(OR(LEN(AX508)&lt;2,ISNUMBER(MATCH(AX508,L_Placeholder,0))),BS508&lt;3),"INVALID – verifier missing or not a named person (a role such as QA / CSM is not a name)",IF(OR(AX508=AU508,AND(LEN(AU508)&gt;=4,ISNUMBER(SEARCH(AU508,AX508))),AND(LEN(AX508)&gt;=4,ISNUMBER(SEARCH(AX508,AU508)))),"INVALID – verifier must be a different, named person (not the PIC or a role)",IF(BH508=1,"INVALID – result not yet available (awaiting / TBC)",IF(BV508=1,"INVALID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future",IF(AND(ISNUMBER(BY508),AG508&lt;BY508),IF(H508="Physical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t="n">
        <f aca="false">IF(ISNA(MATCH(TRIM(S508),L_EvidenceType,0)),0,BZ508)</f>
        <v>0</v>
      </c>
      <c r="BM508" s="61" t="str">
        <f aca="false">SUBSTITUTE(SUBSTITUTE(SUBSTITUTE(SUBSTITUTE(SUBSTITUTE(SUBSTITUTE(SUBSTITUTE(SUBSTITUTE(SUBSTITUTE(LOWER(Z508&amp;""),"1","0"),"2","0"),"3","0"),"4","0"),"5","0"),"6","0"),"7","0"),"8","0"),"9","0")</f>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508,"jan",""),"feb",""),"mar",""),"apr",""),"may",""),"jun",""),"jul",""),"aug",""),"sep",""),"oct",""),"nov",""),"dec",""),"hrs",""),"hr",""),"lt",""),"utc",""),"am",""),"pm",""),"rev",""),"ver",""),"b","a"),"c","a"),"d","a"),"e","a"),"f","a"),"g","a"),"h","a"),"i","a"),"j","a"),"k","a"),"l","a"),"m","a"),"n","a"),"o","a"),"p","a"),"q","a"),"r","a"),"s","a"),"t","a"),"u","a"),"v","a"),"w","a"),"x","a"),"y","a"),"z","a")</f>
        <v/>
      </c>
      <c r="BO508" s="61" t="str">
        <f aca="false">SUBSTITUTE(SUBSTITUTE(SUBSTITUTE(SUBSTITUTE(SUBSTITUTE(SUBSTITUTE(SUBSTITUTE(SUBSTITUTE(SUBSTITUTE(LOWER(W508&amp;""),"1","0"),"2","0"),"3","0"),"4","0"),"5","0"),"6","0"),"7","0"),"8","0"),"9","0")</f>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c>
      <c r="BQ508" s="61" t="n">
        <f aca="false">IFERROR(IF(AND(ISERROR(SEARCH(" mh"," "&amp;LOWER(W508))),ISNA(MATCH(LEFT(TRIM(BP508),255),{"0000a","000a","00a","0000aa","000aa","00.00.0000","00/00/0000","00-00-0000","0000-00-00","00.00.00","00/00/00","00-00-00","0.00.0000","0/00/0000","0-00-0000"},0)),OR(SUMPRODUCT(--ISNUMBER(SEARCH({"a0","a-0","a_0","a/0","a.0","a#0","0a","0-a","0_a","0/a"},BP508)))&gt;0,ISNUMBER(SEARCH("000000",BP508)))),1,0),0)</f>
        <v>0</v>
      </c>
      <c r="BR5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508,"supervisor",""),"inspector",""),"controller",""),"executive",""),"catering",""),"manager",""),"officer",""),"caterer",""),"station",""),"captain",""),"verified",""),"verifier",""),"checked",""),"senior",""),"leader",""),"cabin",""),"staff",""),"crew",""),"team",""),"duty",""),"lead",""),"head",""),"chef",""),"pasb",""),"mcat",""),"magcs",""),"qaqc",""),"ccic",""),"cic",""),"csm",""),"ops",""),"pic",""),"self",""),"qa",""),"qc",""),"by",""),"sr",""))</f>
        <v>0</v>
      </c>
      <c r="BS5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508,"supervisor",""),"inspector",""),"controller",""),"executive",""),"catering",""),"manager",""),"officer",""),"caterer",""),"station",""),"captain",""),"verified",""),"verifier",""),"checked",""),"senior",""),"leader",""),"cabin",""),"staff",""),"crew",""),"team",""),"duty",""),"lead",""),"head",""),"chef",""),"pasb",""),"mcat",""),"magcs",""),"qaqc",""),"ccic",""),"cic",""),"csm",""),"ops",""),"pic",""),"self",""),"qa",""),"qc",""),"by",""),"sr",""))</f>
        <v>0</v>
      </c>
      <c r="BT508" s="61"/>
      <c r="BU508" s="61"/>
      <c r="BV508" s="61" t="n">
        <f aca="false">0</f>
        <v>0</v>
      </c>
      <c r="BW508" s="61"/>
      <c r="BX508" s="61"/>
      <c r="BY508" s="62" t="n">
        <f aca="false">Q508-T7EarlyD*24/24</f>
        <v>46300.0486111111</v>
      </c>
      <c r="BZ508" s="61" t="n">
        <f aca="false">IFERROR(IF(IF(TRIM(S508)="Link / file path",AND(LEN(TRIM(Z508))&gt;=5,SUMPRODUCT(--ISNUMBER(SEARCH({"http","www.","\\",":\",".pdf",".jpg",".jpeg",".png",".heic",".xls",".doc",".msg",".eml",".ppt",".txt",".zip"},Z508)))&gt;0),AND(ISERROR(FIND(" ",TRIM(Z508))),NOT(OR(LOWER(TRIM(Z508))=LOWER(Flights!$F$20),AND(LEFT(LOWER(TRIM(Z508)),2)="mh",(LEN(BN508)-LEN(SUBSTITUTE(BN508,"a","")))&lt;=2))),NOT(ISNUMBER(MATCH(LEFT(BN508,255),{"0000a","000a","00a","0000aa","000aa","00.00.0000","00/00/0000","00-00-0000","0000-00-00","00.00.00","00/00/00","00-00-00","0.00.0000","0/00/0000","0-00-0000"},0))),OR(AND((LEN(BN508)-LEN(SUBSTITUTE(BN508,"a","")))&gt;=1,(LEN(BN508)-LEN(SUBSTITUTE(BN508,"0","")))&gt;=2,SUMPRODUCT(--ISNUMBER(SEARCH({"a0","a-0","a_0","a/0","a.0","a#0","0a","0-a","0_a","0/a"},BN508)))&gt;0),AND((LEN(BN508)-LEN(SUBSTITUTE(BN508,"a","")))=0,(LEN(BN508)-LEN(SUBSTITUTE(BN508,"0","")))&gt;=5)))),1,0),0)</f>
        <v>0</v>
      </c>
    </row>
    <row r="509" customFormat="false" ht="39.75" hidden="false" customHeight="true" outlineLevel="0" collapsed="false">
      <c r="A509" s="57" t="s">
        <v>1164</v>
      </c>
      <c r="B509" s="57" t="s">
        <v>280</v>
      </c>
      <c r="C509" s="57" t="str">
        <f aca="false">Flights!$F$20</f>
        <v>MH0072</v>
      </c>
      <c r="D509" s="58" t="n">
        <f aca="false">Flights!$D$20</f>
        <v>46321</v>
      </c>
      <c r="E509" s="57" t="str">
        <f aca="false">Flights!$G$20&amp;"-"&amp;Flights!$H$20</f>
        <v>KUL-HKG</v>
      </c>
      <c r="F509" s="57" t="str">
        <f aca="false">Flights!$K$20</f>
        <v>EY</v>
      </c>
      <c r="G509" s="57" t="s">
        <v>81</v>
      </c>
      <c r="H509" s="57" t="s">
        <v>378</v>
      </c>
      <c r="I509" s="57" t="s">
        <v>394</v>
      </c>
      <c r="J509" s="57" t="s">
        <v>395</v>
      </c>
      <c r="K509" s="67" t="s">
        <v>396</v>
      </c>
      <c r="L509" s="67" t="s">
        <v>382</v>
      </c>
      <c r="M509" s="67"/>
      <c r="N509" s="67" t="s">
        <v>383</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60"/>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open",IF(AND(NOT(OR(LEN(AZ509)&lt;15,ISNUMBER(MATCH(AZ509,L_Placeholder,0)))),BK509=0,NOT(OR(LEN(AU509)&lt;2,ISNUMBER(MATCH(AU509,L_Placeholder,0)))),NOT(OR(LEN(AX509)&lt;2,ISNUMBER(MATCH(AX509,L_Placeholder,0)))),TRIM(AE509)&lt;&gt;TRIM(T509)),"N/A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missing",IF(OR(OR(LEN(AU509)&lt;2,ISNUMBER(MATCH(AU509,L_Placeholder,0))),BR509&lt;3),"INVALID – PIC missing or not a named person (a role such as QA / CSM is not a name)",IF(OR(LEN(AV509)&lt;2,ISNUMBER(MATCH(AV509,L_Placeholder,0))),"INVALID – result / assessment missing",IF(OR(OR(LEN(AW509)&lt;3,ISNUMBER(MATCH(AW509,L_Placeholder,0))),SUMPRODUCT(--ISNUMBER(SEARCH(" "&amp;L_EvidencePhrase&amp;" ",BD509)))&gt;0,BI509=1),"INVALID – evidence missing, placeholder or not yet on file",IF(ISNA(MATCH(TRIM(S509),L_EvidenceType,0)),"INVALID – choose the evidence type from the list (column S)",IF(BL509=0,"INVALID – evidence ID must be the record's ID only (e.g. SF-2210, IMG_2231, 1045521), or a link / path for links",IF(OR(OR(LEN(AX509)&lt;2,ISNUMBER(MATCH(AX509,L_Placeholder,0))),BS509&lt;3),"INVALID – verifier missing or not a named person (a role such as QA / CSM is not a name)",IF(OR(AX509=AU509,AND(LEN(AU509)&gt;=4,ISNUMBER(SEARCH(AU509,AX509))),AND(LEN(AX509)&gt;=4,ISNUMBER(SEARCH(AX509,AU509)))),"INVALID – verifier must be a different, named person (not the PIC or a role)",IF(BH509=1,"INVALID – result not yet available (awaiting / TBC)",IF(BV509=1,"INVALID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future",IF(AND(ISNUMBER(BY509),AG509&lt;BY509),IF(H509="Physical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t="n">
        <f aca="false">IF(ISNA(MATCH(TRIM(S509),L_EvidenceType,0)),0,BZ509)</f>
        <v>0</v>
      </c>
      <c r="BM509" s="61" t="str">
        <f aca="false">SUBSTITUTE(SUBSTITUTE(SUBSTITUTE(SUBSTITUTE(SUBSTITUTE(SUBSTITUTE(SUBSTITUTE(SUBSTITUTE(SUBSTITUTE(LOWER(Z509&amp;""),"1","0"),"2","0"),"3","0"),"4","0"),"5","0"),"6","0"),"7","0"),"8","0"),"9","0")</f>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509,"jan",""),"feb",""),"mar",""),"apr",""),"may",""),"jun",""),"jul",""),"aug",""),"sep",""),"oct",""),"nov",""),"dec",""),"hrs",""),"hr",""),"lt",""),"utc",""),"am",""),"pm",""),"rev",""),"ver",""),"b","a"),"c","a"),"d","a"),"e","a"),"f","a"),"g","a"),"h","a"),"i","a"),"j","a"),"k","a"),"l","a"),"m","a"),"n","a"),"o","a"),"p","a"),"q","a"),"r","a"),"s","a"),"t","a"),"u","a"),"v","a"),"w","a"),"x","a"),"y","a"),"z","a")</f>
        <v/>
      </c>
      <c r="BO509" s="61" t="str">
        <f aca="false">SUBSTITUTE(SUBSTITUTE(SUBSTITUTE(SUBSTITUTE(SUBSTITUTE(SUBSTITUTE(SUBSTITUTE(SUBSTITUTE(SUBSTITUTE(LOWER(W509&amp;""),"1","0"),"2","0"),"3","0"),"4","0"),"5","0"),"6","0"),"7","0"),"8","0"),"9","0")</f>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c>
      <c r="BQ509" s="61" t="n">
        <f aca="false">IFERROR(IF(AND(ISERROR(SEARCH(" mh"," "&amp;LOWER(W509))),ISNA(MATCH(LEFT(TRIM(BP509),255),{"0000a","000a","00a","0000aa","000aa","00.00.0000","00/00/0000","00-00-0000","0000-00-00","00.00.00","00/00/00","00-00-00","0.00.0000","0/00/0000","0-00-0000"},0)),OR(SUMPRODUCT(--ISNUMBER(SEARCH({"a0","a-0","a_0","a/0","a.0","a#0","0a","0-a","0_a","0/a"},BP509)))&gt;0,ISNUMBER(SEARCH("000000",BP509)))),1,0),0)</f>
        <v>0</v>
      </c>
      <c r="BR5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509,"supervisor",""),"inspector",""),"controller",""),"executive",""),"catering",""),"manager",""),"officer",""),"caterer",""),"station",""),"captain",""),"verified",""),"verifier",""),"checked",""),"senior",""),"leader",""),"cabin",""),"staff",""),"crew",""),"team",""),"duty",""),"lead",""),"head",""),"chef",""),"pasb",""),"mcat",""),"magcs",""),"qaqc",""),"ccic",""),"cic",""),"csm",""),"ops",""),"pic",""),"self",""),"qa",""),"qc",""),"by",""),"sr",""))</f>
        <v>0</v>
      </c>
      <c r="BS5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509,"supervisor",""),"inspector",""),"controller",""),"executive",""),"catering",""),"manager",""),"officer",""),"caterer",""),"station",""),"captain",""),"verified",""),"verifier",""),"checked",""),"senior",""),"leader",""),"cabin",""),"staff",""),"crew",""),"team",""),"duty",""),"lead",""),"head",""),"chef",""),"pasb",""),"mcat",""),"magcs",""),"qaqc",""),"ccic",""),"cic",""),"csm",""),"ops",""),"pic",""),"self",""),"qa",""),"qc",""),"by",""),"sr",""))</f>
        <v>0</v>
      </c>
      <c r="BT509" s="61"/>
      <c r="BU509" s="61"/>
      <c r="BV509" s="61" t="n">
        <f aca="false">0</f>
        <v>0</v>
      </c>
      <c r="BW509" s="61"/>
      <c r="BX509" s="61"/>
      <c r="BY509" s="62" t="n">
        <f aca="false">Q509-T7EarlyD*24/24</f>
        <v>46300.0486111111</v>
      </c>
      <c r="BZ509" s="61" t="n">
        <f aca="false">IFERROR(IF(IF(TRIM(S509)="Link / file path",AND(LEN(TRIM(Z509))&gt;=5,SUMPRODUCT(--ISNUMBER(SEARCH({"http","www.","\\",":\",".pdf",".jpg",".jpeg",".png",".heic",".xls",".doc",".msg",".eml",".ppt",".txt",".zip"},Z509)))&gt;0),AND(ISERROR(FIND(" ",TRIM(Z509))),NOT(OR(LOWER(TRIM(Z509))=LOWER(Flights!$F$20),AND(LEFT(LOWER(TRIM(Z509)),2)="mh",(LEN(BN509)-LEN(SUBSTITUTE(BN509,"a","")))&lt;=2))),NOT(ISNUMBER(MATCH(LEFT(BN509,255),{"0000a","000a","00a","0000aa","000aa","00.00.0000","00/00/0000","00-00-0000","0000-00-00","00.00.00","00/00/00","00-00-00","0.00.0000","0/00/0000","0-00-0000"},0))),OR(AND((LEN(BN509)-LEN(SUBSTITUTE(BN509,"a","")))&gt;=1,(LEN(BN509)-LEN(SUBSTITUTE(BN509,"0","")))&gt;=2,SUMPRODUCT(--ISNUMBER(SEARCH({"a0","a-0","a_0","a/0","a.0","a#0","0a","0-a","0_a","0/a"},BN509)))&gt;0),AND((LEN(BN509)-LEN(SUBSTITUTE(BN509,"a","")))=0,(LEN(BN509)-LEN(SUBSTITUTE(BN509,"0","")))&gt;=5)))),1,0),0)</f>
        <v>0</v>
      </c>
    </row>
    <row r="510" customFormat="false" ht="39.75" hidden="false" customHeight="true" outlineLevel="0" collapsed="false">
      <c r="A510" s="57" t="s">
        <v>1165</v>
      </c>
      <c r="B510" s="57" t="s">
        <v>280</v>
      </c>
      <c r="C510" s="57" t="str">
        <f aca="false">Flights!$F$20</f>
        <v>MH0072</v>
      </c>
      <c r="D510" s="58" t="n">
        <f aca="false">Flights!$D$20</f>
        <v>46321</v>
      </c>
      <c r="E510" s="57" t="str">
        <f aca="false">Flights!$G$20&amp;"-"&amp;Flights!$H$20</f>
        <v>KUL-HKG</v>
      </c>
      <c r="F510" s="57" t="str">
        <f aca="false">Flights!$K$20</f>
        <v>EY</v>
      </c>
      <c r="G510" s="57" t="s">
        <v>81</v>
      </c>
      <c r="H510" s="57" t="s">
        <v>378</v>
      </c>
      <c r="I510" s="57" t="s">
        <v>398</v>
      </c>
      <c r="J510" s="57" t="s">
        <v>399</v>
      </c>
      <c r="K510" s="67" t="s">
        <v>400</v>
      </c>
      <c r="L510" s="67" t="s">
        <v>382</v>
      </c>
      <c r="M510" s="67"/>
      <c r="N510" s="67" t="s">
        <v>383</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60"/>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open",IF(AND(NOT(OR(LEN(AZ510)&lt;15,ISNUMBER(MATCH(AZ510,L_Placeholder,0)))),BK510=0,NOT(OR(LEN(AU510)&lt;2,ISNUMBER(MATCH(AU510,L_Placeholder,0)))),NOT(OR(LEN(AX510)&lt;2,ISNUMBER(MATCH(AX510,L_Placeholder,0)))),TRIM(AE510)&lt;&gt;TRIM(T510)),"N/A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missing",IF(OR(OR(LEN(AU510)&lt;2,ISNUMBER(MATCH(AU510,L_Placeholder,0))),BR510&lt;3),"INVALID – PIC missing or not a named person (a role such as QA / CSM is not a name)",IF(OR(LEN(AV510)&lt;2,ISNUMBER(MATCH(AV510,L_Placeholder,0))),"INVALID – result / assessment missing",IF(OR(OR(LEN(AW510)&lt;3,ISNUMBER(MATCH(AW510,L_Placeholder,0))),SUMPRODUCT(--ISNUMBER(SEARCH(" "&amp;L_EvidencePhrase&amp;" ",BD510)))&gt;0,BI510=1),"INVALID – evidence missing, placeholder or not yet on file",IF(ISNA(MATCH(TRIM(S510),L_EvidenceType,0)),"INVALID – choose the evidence type from the list (column S)",IF(BL510=0,"INVALID – evidence ID must be the record's ID only (e.g. SF-2210, IMG_2231, 1045521), or a link / path for links",IF(OR(OR(LEN(AX510)&lt;2,ISNUMBER(MATCH(AX510,L_Placeholder,0))),BS510&lt;3),"INVALID – verifier missing or not a named person (a role such as QA / CSM is not a name)",IF(OR(AX510=AU510,AND(LEN(AU510)&gt;=4,ISNUMBER(SEARCH(AU510,AX510))),AND(LEN(AX510)&gt;=4,ISNUMBER(SEARCH(AX510,AU510)))),"INVALID – verifier must be a different, named person (not the PIC or a role)",IF(BH510=1,"INVALID – result not yet available (awaiting / TBC)",IF(BV510=1,"INVALID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future",IF(AND(ISNUMBER(BY510),AG510&lt;BY510),IF(H510="Physical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t="n">
        <f aca="false">IF(ISNA(MATCH(TRIM(S510),L_EvidenceType,0)),0,BZ510)</f>
        <v>0</v>
      </c>
      <c r="BM510" s="61" t="str">
        <f aca="false">SUBSTITUTE(SUBSTITUTE(SUBSTITUTE(SUBSTITUTE(SUBSTITUTE(SUBSTITUTE(SUBSTITUTE(SUBSTITUTE(SUBSTITUTE(LOWER(Z510&amp;""),"1","0"),"2","0"),"3","0"),"4","0"),"5","0"),"6","0"),"7","0"),"8","0"),"9","0")</f>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510,"jan",""),"feb",""),"mar",""),"apr",""),"may",""),"jun",""),"jul",""),"aug",""),"sep",""),"oct",""),"nov",""),"dec",""),"hrs",""),"hr",""),"lt",""),"utc",""),"am",""),"pm",""),"rev",""),"ver",""),"b","a"),"c","a"),"d","a"),"e","a"),"f","a"),"g","a"),"h","a"),"i","a"),"j","a"),"k","a"),"l","a"),"m","a"),"n","a"),"o","a"),"p","a"),"q","a"),"r","a"),"s","a"),"t","a"),"u","a"),"v","a"),"w","a"),"x","a"),"y","a"),"z","a")</f>
        <v/>
      </c>
      <c r="BO510" s="61" t="str">
        <f aca="false">SUBSTITUTE(SUBSTITUTE(SUBSTITUTE(SUBSTITUTE(SUBSTITUTE(SUBSTITUTE(SUBSTITUTE(SUBSTITUTE(SUBSTITUTE(LOWER(W510&amp;""),"1","0"),"2","0"),"3","0"),"4","0"),"5","0"),"6","0"),"7","0"),"8","0"),"9","0")</f>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c>
      <c r="BQ510" s="61" t="n">
        <f aca="false">IFERROR(IF(AND(ISERROR(SEARCH(" mh"," "&amp;LOWER(W510))),ISNA(MATCH(LEFT(TRIM(BP510),255),{"0000a","000a","00a","0000aa","000aa","00.00.0000","00/00/0000","00-00-0000","0000-00-00","00.00.00","00/00/00","00-00-00","0.00.0000","0/00/0000","0-00-0000"},0)),OR(SUMPRODUCT(--ISNUMBER(SEARCH({"a0","a-0","a_0","a/0","a.0","a#0","0a","0-a","0_a","0/a"},BP510)))&gt;0,ISNUMBER(SEARCH("000000",BP510)))),1,0),0)</f>
        <v>0</v>
      </c>
      <c r="BR5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510,"supervisor",""),"inspector",""),"controller",""),"executive",""),"catering",""),"manager",""),"officer",""),"caterer",""),"station",""),"captain",""),"verified",""),"verifier",""),"checked",""),"senior",""),"leader",""),"cabin",""),"staff",""),"crew",""),"team",""),"duty",""),"lead",""),"head",""),"chef",""),"pasb",""),"mcat",""),"magcs",""),"qaqc",""),"ccic",""),"cic",""),"csm",""),"ops",""),"pic",""),"self",""),"qa",""),"qc",""),"by",""),"sr",""))</f>
        <v>0</v>
      </c>
      <c r="BS5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510,"supervisor",""),"inspector",""),"controller",""),"executive",""),"catering",""),"manager",""),"officer",""),"caterer",""),"station",""),"captain",""),"verified",""),"verifier",""),"checked",""),"senior",""),"leader",""),"cabin",""),"staff",""),"crew",""),"team",""),"duty",""),"lead",""),"head",""),"chef",""),"pasb",""),"mcat",""),"magcs",""),"qaqc",""),"ccic",""),"cic",""),"csm",""),"ops",""),"pic",""),"self",""),"qa",""),"qc",""),"by",""),"sr",""))</f>
        <v>0</v>
      </c>
      <c r="BT510" s="61"/>
      <c r="BU510" s="61"/>
      <c r="BV510" s="61" t="n">
        <f aca="false">0</f>
        <v>0</v>
      </c>
      <c r="BW510" s="61"/>
      <c r="BX510" s="61"/>
      <c r="BY510" s="62" t="n">
        <f aca="false">Q510-T7EarlyD*24/24</f>
        <v>46300.0486111111</v>
      </c>
      <c r="BZ510" s="61" t="n">
        <f aca="false">IFERROR(IF(IF(TRIM(S510)="Link / file path",AND(LEN(TRIM(Z510))&gt;=5,SUMPRODUCT(--ISNUMBER(SEARCH({"http","www.","\\",":\",".pdf",".jpg",".jpeg",".png",".heic",".xls",".doc",".msg",".eml",".ppt",".txt",".zip"},Z510)))&gt;0),AND(ISERROR(FIND(" ",TRIM(Z510))),NOT(OR(LOWER(TRIM(Z510))=LOWER(Flights!$F$20),AND(LEFT(LOWER(TRIM(Z510)),2)="mh",(LEN(BN510)-LEN(SUBSTITUTE(BN510,"a","")))&lt;=2))),NOT(ISNUMBER(MATCH(LEFT(BN510,255),{"0000a","000a","00a","0000aa","000aa","00.00.0000","00/00/0000","00-00-0000","0000-00-00","00.00.00","00/00/00","00-00-00","0.00.0000","0/00/0000","0-00-0000"},0))),OR(AND((LEN(BN510)-LEN(SUBSTITUTE(BN510,"a","")))&gt;=1,(LEN(BN510)-LEN(SUBSTITUTE(BN510,"0","")))&gt;=2,SUMPRODUCT(--ISNUMBER(SEARCH({"a0","a-0","a_0","a/0","a.0","a#0","0a","0-a","0_a","0/a"},BN510)))&gt;0),AND((LEN(BN510)-LEN(SUBSTITUTE(BN510,"a","")))=0,(LEN(BN510)-LEN(SUBSTITUTE(BN510,"0","")))&gt;=5)))),1,0),0)</f>
        <v>0</v>
      </c>
    </row>
    <row r="511" customFormat="false" ht="39.75" hidden="false" customHeight="true" outlineLevel="0" collapsed="false">
      <c r="A511" s="57" t="s">
        <v>1166</v>
      </c>
      <c r="B511" s="57" t="s">
        <v>280</v>
      </c>
      <c r="C511" s="57" t="str">
        <f aca="false">Flights!$F$20</f>
        <v>MH0072</v>
      </c>
      <c r="D511" s="58" t="n">
        <f aca="false">Flights!$D$20</f>
        <v>46321</v>
      </c>
      <c r="E511" s="57" t="str">
        <f aca="false">Flights!$G$20&amp;"-"&amp;Flights!$H$20</f>
        <v>KUL-HKG</v>
      </c>
      <c r="F511" s="57" t="str">
        <f aca="false">Flights!$K$20</f>
        <v>EY</v>
      </c>
      <c r="G511" s="57" t="s">
        <v>81</v>
      </c>
      <c r="H511" s="57" t="s">
        <v>378</v>
      </c>
      <c r="I511" s="57" t="s">
        <v>398</v>
      </c>
      <c r="J511" s="57" t="s">
        <v>402</v>
      </c>
      <c r="K511" s="67" t="s">
        <v>403</v>
      </c>
      <c r="L511" s="67" t="s">
        <v>382</v>
      </c>
      <c r="M511" s="67"/>
      <c r="N511" s="67" t="s">
        <v>383</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60"/>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open",IF(AND(NOT(OR(LEN(AZ511)&lt;15,ISNUMBER(MATCH(AZ511,L_Placeholder,0)))),BK511=0,NOT(OR(LEN(AU511)&lt;2,ISNUMBER(MATCH(AU511,L_Placeholder,0)))),NOT(OR(LEN(AX511)&lt;2,ISNUMBER(MATCH(AX511,L_Placeholder,0)))),TRIM(AE511)&lt;&gt;TRIM(T511)),"N/A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missing",IF(OR(OR(LEN(AU511)&lt;2,ISNUMBER(MATCH(AU511,L_Placeholder,0))),BR511&lt;3),"INVALID – PIC missing or not a named person (a role such as QA / CSM is not a name)",IF(OR(LEN(AV511)&lt;2,ISNUMBER(MATCH(AV511,L_Placeholder,0))),"INVALID – result / assessment missing",IF(OR(OR(LEN(AW511)&lt;3,ISNUMBER(MATCH(AW511,L_Placeholder,0))),SUMPRODUCT(--ISNUMBER(SEARCH(" "&amp;L_EvidencePhrase&amp;" ",BD511)))&gt;0,BI511=1),"INVALID – evidence missing, placeholder or not yet on file",IF(ISNA(MATCH(TRIM(S511),L_EvidenceType,0)),"INVALID – choose the evidence type from the list (column S)",IF(BL511=0,"INVALID – evidence ID must be the record's ID only (e.g. SF-2210, IMG_2231, 1045521), or a link / path for links",IF(OR(OR(LEN(AX511)&lt;2,ISNUMBER(MATCH(AX511,L_Placeholder,0))),BS511&lt;3),"INVALID – verifier missing or not a named person (a role such as QA / CSM is not a name)",IF(OR(AX511=AU511,AND(LEN(AU511)&gt;=4,ISNUMBER(SEARCH(AU511,AX511))),AND(LEN(AX511)&gt;=4,ISNUMBER(SEARCH(AX511,AU511)))),"INVALID – verifier must be a different, named person (not the PIC or a role)",IF(BH511=1,"INVALID – result not yet available (awaiting / TBC)",IF(BV511=1,"INVALID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future",IF(AND(ISNUMBER(BY511),AG511&lt;BY511),IF(H511="Physical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t="n">
        <f aca="false">IF(ISNA(MATCH(TRIM(S511),L_EvidenceType,0)),0,BZ511)</f>
        <v>0</v>
      </c>
      <c r="BM511" s="61" t="str">
        <f aca="false">SUBSTITUTE(SUBSTITUTE(SUBSTITUTE(SUBSTITUTE(SUBSTITUTE(SUBSTITUTE(SUBSTITUTE(SUBSTITUTE(SUBSTITUTE(LOWER(Z511&amp;""),"1","0"),"2","0"),"3","0"),"4","0"),"5","0"),"6","0"),"7","0"),"8","0"),"9","0")</f>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511,"jan",""),"feb",""),"mar",""),"apr",""),"may",""),"jun",""),"jul",""),"aug",""),"sep",""),"oct",""),"nov",""),"dec",""),"hrs",""),"hr",""),"lt",""),"utc",""),"am",""),"pm",""),"rev",""),"ver",""),"b","a"),"c","a"),"d","a"),"e","a"),"f","a"),"g","a"),"h","a"),"i","a"),"j","a"),"k","a"),"l","a"),"m","a"),"n","a"),"o","a"),"p","a"),"q","a"),"r","a"),"s","a"),"t","a"),"u","a"),"v","a"),"w","a"),"x","a"),"y","a"),"z","a")</f>
        <v/>
      </c>
      <c r="BO511" s="61" t="str">
        <f aca="false">SUBSTITUTE(SUBSTITUTE(SUBSTITUTE(SUBSTITUTE(SUBSTITUTE(SUBSTITUTE(SUBSTITUTE(SUBSTITUTE(SUBSTITUTE(LOWER(W511&amp;""),"1","0"),"2","0"),"3","0"),"4","0"),"5","0"),"6","0"),"7","0"),"8","0"),"9","0")</f>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c>
      <c r="BQ511" s="61" t="n">
        <f aca="false">IFERROR(IF(AND(ISERROR(SEARCH(" mh"," "&amp;LOWER(W511))),ISNA(MATCH(LEFT(TRIM(BP511),255),{"0000a","000a","00a","0000aa","000aa","00.00.0000","00/00/0000","00-00-0000","0000-00-00","00.00.00","00/00/00","00-00-00","0.00.0000","0/00/0000","0-00-0000"},0)),OR(SUMPRODUCT(--ISNUMBER(SEARCH({"a0","a-0","a_0","a/0","a.0","a#0","0a","0-a","0_a","0/a"},BP511)))&gt;0,ISNUMBER(SEARCH("000000",BP511)))),1,0),0)</f>
        <v>0</v>
      </c>
      <c r="BR5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511,"supervisor",""),"inspector",""),"controller",""),"executive",""),"catering",""),"manager",""),"officer",""),"caterer",""),"station",""),"captain",""),"verified",""),"verifier",""),"checked",""),"senior",""),"leader",""),"cabin",""),"staff",""),"crew",""),"team",""),"duty",""),"lead",""),"head",""),"chef",""),"pasb",""),"mcat",""),"magcs",""),"qaqc",""),"ccic",""),"cic",""),"csm",""),"ops",""),"pic",""),"self",""),"qa",""),"qc",""),"by",""),"sr",""))</f>
        <v>0</v>
      </c>
      <c r="BS5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511,"supervisor",""),"inspector",""),"controller",""),"executive",""),"catering",""),"manager",""),"officer",""),"caterer",""),"station",""),"captain",""),"verified",""),"verifier",""),"checked",""),"senior",""),"leader",""),"cabin",""),"staff",""),"crew",""),"team",""),"duty",""),"lead",""),"head",""),"chef",""),"pasb",""),"mcat",""),"magcs",""),"qaqc",""),"ccic",""),"cic",""),"csm",""),"ops",""),"pic",""),"self",""),"qa",""),"qc",""),"by",""),"sr",""))</f>
        <v>0</v>
      </c>
      <c r="BT511" s="61"/>
      <c r="BU511" s="61"/>
      <c r="BV511" s="61" t="n">
        <f aca="false">0</f>
        <v>0</v>
      </c>
      <c r="BW511" s="61"/>
      <c r="BX511" s="61"/>
      <c r="BY511" s="62" t="n">
        <f aca="false">Q511-T7EarlyD*24/24</f>
        <v>46300.0486111111</v>
      </c>
      <c r="BZ511" s="61" t="n">
        <f aca="false">IFERROR(IF(IF(TRIM(S511)="Link / file path",AND(LEN(TRIM(Z511))&gt;=5,SUMPRODUCT(--ISNUMBER(SEARCH({"http","www.","\\",":\",".pdf",".jpg",".jpeg",".png",".heic",".xls",".doc",".msg",".eml",".ppt",".txt",".zip"},Z511)))&gt;0),AND(ISERROR(FIND(" ",TRIM(Z511))),NOT(OR(LOWER(TRIM(Z511))=LOWER(Flights!$F$20),AND(LEFT(LOWER(TRIM(Z511)),2)="mh",(LEN(BN511)-LEN(SUBSTITUTE(BN511,"a","")))&lt;=2))),NOT(ISNUMBER(MATCH(LEFT(BN511,255),{"0000a","000a","00a","0000aa","000aa","00.00.0000","00/00/0000","00-00-0000","0000-00-00","00.00.00","00/00/00","00-00-00","0.00.0000","0/00/0000","0-00-0000"},0))),OR(AND((LEN(BN511)-LEN(SUBSTITUTE(BN511,"a","")))&gt;=1,(LEN(BN511)-LEN(SUBSTITUTE(BN511,"0","")))&gt;=2,SUMPRODUCT(--ISNUMBER(SEARCH({"a0","a-0","a_0","a/0","a.0","a#0","0a","0-a","0_a","0/a"},BN511)))&gt;0),AND((LEN(BN511)-LEN(SUBSTITUTE(BN511,"a","")))=0,(LEN(BN511)-LEN(SUBSTITUTE(BN511,"0","")))&gt;=5)))),1,0),0)</f>
        <v>0</v>
      </c>
    </row>
    <row r="512" customFormat="false" ht="39.75" hidden="false" customHeight="true" outlineLevel="0" collapsed="false">
      <c r="A512" s="57" t="s">
        <v>1167</v>
      </c>
      <c r="B512" s="57" t="s">
        <v>280</v>
      </c>
      <c r="C512" s="57" t="str">
        <f aca="false">Flights!$F$20</f>
        <v>MH0072</v>
      </c>
      <c r="D512" s="58" t="n">
        <f aca="false">Flights!$D$20</f>
        <v>46321</v>
      </c>
      <c r="E512" s="57" t="str">
        <f aca="false">Flights!$G$20&amp;"-"&amp;Flights!$H$20</f>
        <v>KUL-HKG</v>
      </c>
      <c r="F512" s="57" t="str">
        <f aca="false">Flights!$K$20</f>
        <v>EY</v>
      </c>
      <c r="G512" s="57" t="s">
        <v>81</v>
      </c>
      <c r="H512" s="57" t="s">
        <v>378</v>
      </c>
      <c r="I512" s="57" t="s">
        <v>405</v>
      </c>
      <c r="J512" s="57" t="s">
        <v>406</v>
      </c>
      <c r="K512" s="67" t="s">
        <v>407</v>
      </c>
      <c r="L512" s="67" t="s">
        <v>382</v>
      </c>
      <c r="M512" s="67"/>
      <c r="N512" s="67" t="s">
        <v>383</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60"/>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open",IF(AND(NOT(OR(LEN(AZ512)&lt;15,ISNUMBER(MATCH(AZ512,L_Placeholder,0)))),BK512=0,NOT(OR(LEN(AU512)&lt;2,ISNUMBER(MATCH(AU512,L_Placeholder,0)))),NOT(OR(LEN(AX512)&lt;2,ISNUMBER(MATCH(AX512,L_Placeholder,0)))),TRIM(AE512)&lt;&gt;TRIM(T512)),"N/A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missing",IF(OR(OR(LEN(AU512)&lt;2,ISNUMBER(MATCH(AU512,L_Placeholder,0))),BR512&lt;3),"INVALID – PIC missing or not a named person (a role such as QA / CSM is not a name)",IF(OR(LEN(AV512)&lt;2,ISNUMBER(MATCH(AV512,L_Placeholder,0))),"INVALID – result / assessment missing",IF(OR(OR(LEN(AW512)&lt;3,ISNUMBER(MATCH(AW512,L_Placeholder,0))),SUMPRODUCT(--ISNUMBER(SEARCH(" "&amp;L_EvidencePhrase&amp;" ",BD512)))&gt;0,BI512=1),"INVALID – evidence missing, placeholder or not yet on file",IF(ISNA(MATCH(TRIM(S512),L_EvidenceType,0)),"INVALID – choose the evidence type from the list (column S)",IF(BL512=0,"INVALID – evidence ID must be the record's ID only (e.g. SF-2210, IMG_2231, 1045521), or a link / path for links",IF(OR(OR(LEN(AX512)&lt;2,ISNUMBER(MATCH(AX512,L_Placeholder,0))),BS512&lt;3),"INVALID – verifier missing or not a named person (a role such as QA / CSM is not a name)",IF(OR(AX512=AU512,AND(LEN(AU512)&gt;=4,ISNUMBER(SEARCH(AU512,AX512))),AND(LEN(AX512)&gt;=4,ISNUMBER(SEARCH(AX512,AU512)))),"INVALID – verifier must be a different, named person (not the PIC or a role)",IF(BH512=1,"INVALID – result not yet available (awaiting / TBC)",IF(BV512=1,"INVALID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future",IF(AND(ISNUMBER(BY512),AG512&lt;BY512),IF(H512="Physical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t="n">
        <f aca="false">IF(ISNA(MATCH(TRIM(S512),L_EvidenceType,0)),0,BZ512)</f>
        <v>0</v>
      </c>
      <c r="BM512" s="61" t="str">
        <f aca="false">SUBSTITUTE(SUBSTITUTE(SUBSTITUTE(SUBSTITUTE(SUBSTITUTE(SUBSTITUTE(SUBSTITUTE(SUBSTITUTE(SUBSTITUTE(LOWER(Z512&amp;""),"1","0"),"2","0"),"3","0"),"4","0"),"5","0"),"6","0"),"7","0"),"8","0"),"9","0")</f>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512,"jan",""),"feb",""),"mar",""),"apr",""),"may",""),"jun",""),"jul",""),"aug",""),"sep",""),"oct",""),"nov",""),"dec",""),"hrs",""),"hr",""),"lt",""),"utc",""),"am",""),"pm",""),"rev",""),"ver",""),"b","a"),"c","a"),"d","a"),"e","a"),"f","a"),"g","a"),"h","a"),"i","a"),"j","a"),"k","a"),"l","a"),"m","a"),"n","a"),"o","a"),"p","a"),"q","a"),"r","a"),"s","a"),"t","a"),"u","a"),"v","a"),"w","a"),"x","a"),"y","a"),"z","a")</f>
        <v/>
      </c>
      <c r="BO512" s="61" t="str">
        <f aca="false">SUBSTITUTE(SUBSTITUTE(SUBSTITUTE(SUBSTITUTE(SUBSTITUTE(SUBSTITUTE(SUBSTITUTE(SUBSTITUTE(SUBSTITUTE(LOWER(W512&amp;""),"1","0"),"2","0"),"3","0"),"4","0"),"5","0"),"6","0"),"7","0"),"8","0"),"9","0")</f>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c>
      <c r="BQ512" s="61" t="n">
        <f aca="false">IFERROR(IF(AND(ISERROR(SEARCH(" mh"," "&amp;LOWER(W512))),ISNA(MATCH(LEFT(TRIM(BP512),255),{"0000a","000a","00a","0000aa","000aa","00.00.0000","00/00/0000","00-00-0000","0000-00-00","00.00.00","00/00/00","00-00-00","0.00.0000","0/00/0000","0-00-0000"},0)),OR(SUMPRODUCT(--ISNUMBER(SEARCH({"a0","a-0","a_0","a/0","a.0","a#0","0a","0-a","0_a","0/a"},BP512)))&gt;0,ISNUMBER(SEARCH("000000",BP512)))),1,0),0)</f>
        <v>0</v>
      </c>
      <c r="BR5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512,"supervisor",""),"inspector",""),"controller",""),"executive",""),"catering",""),"manager",""),"officer",""),"caterer",""),"station",""),"captain",""),"verified",""),"verifier",""),"checked",""),"senior",""),"leader",""),"cabin",""),"staff",""),"crew",""),"team",""),"duty",""),"lead",""),"head",""),"chef",""),"pasb",""),"mcat",""),"magcs",""),"qaqc",""),"ccic",""),"cic",""),"csm",""),"ops",""),"pic",""),"self",""),"qa",""),"qc",""),"by",""),"sr",""))</f>
        <v>0</v>
      </c>
      <c r="BS5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512,"supervisor",""),"inspector",""),"controller",""),"executive",""),"catering",""),"manager",""),"officer",""),"caterer",""),"station",""),"captain",""),"verified",""),"verifier",""),"checked",""),"senior",""),"leader",""),"cabin",""),"staff",""),"crew",""),"team",""),"duty",""),"lead",""),"head",""),"chef",""),"pasb",""),"mcat",""),"magcs",""),"qaqc",""),"ccic",""),"cic",""),"csm",""),"ops",""),"pic",""),"self",""),"qa",""),"qc",""),"by",""),"sr",""))</f>
        <v>0</v>
      </c>
      <c r="BT512" s="61"/>
      <c r="BU512" s="61"/>
      <c r="BV512" s="61" t="n">
        <f aca="false">0</f>
        <v>0</v>
      </c>
      <c r="BW512" s="61"/>
      <c r="BX512" s="61"/>
      <c r="BY512" s="62" t="n">
        <f aca="false">Q512-T7EarlyD*24/24</f>
        <v>46300.0486111111</v>
      </c>
      <c r="BZ512" s="61" t="n">
        <f aca="false">IFERROR(IF(IF(TRIM(S512)="Link / file path",AND(LEN(TRIM(Z512))&gt;=5,SUMPRODUCT(--ISNUMBER(SEARCH({"http","www.","\\",":\",".pdf",".jpg",".jpeg",".png",".heic",".xls",".doc",".msg",".eml",".ppt",".txt",".zip"},Z512)))&gt;0),AND(ISERROR(FIND(" ",TRIM(Z512))),NOT(OR(LOWER(TRIM(Z512))=LOWER(Flights!$F$20),AND(LEFT(LOWER(TRIM(Z512)),2)="mh",(LEN(BN512)-LEN(SUBSTITUTE(BN512,"a","")))&lt;=2))),NOT(ISNUMBER(MATCH(LEFT(BN512,255),{"0000a","000a","00a","0000aa","000aa","00.00.0000","00/00/0000","00-00-0000","0000-00-00","00.00.00","00/00/00","00-00-00","0.00.0000","0/00/0000","0-00-0000"},0))),OR(AND((LEN(BN512)-LEN(SUBSTITUTE(BN512,"a","")))&gt;=1,(LEN(BN512)-LEN(SUBSTITUTE(BN512,"0","")))&gt;=2,SUMPRODUCT(--ISNUMBER(SEARCH({"a0","a-0","a_0","a/0","a.0","a#0","0a","0-a","0_a","0/a"},BN512)))&gt;0),AND((LEN(BN512)-LEN(SUBSTITUTE(BN512,"a","")))=0,(LEN(BN512)-LEN(SUBSTITUTE(BN512,"0","")))&gt;=5)))),1,0),0)</f>
        <v>0</v>
      </c>
    </row>
    <row r="513" customFormat="false" ht="39.75" hidden="false" customHeight="true" outlineLevel="0" collapsed="false">
      <c r="A513" s="57" t="s">
        <v>1168</v>
      </c>
      <c r="B513" s="57" t="s">
        <v>280</v>
      </c>
      <c r="C513" s="57" t="str">
        <f aca="false">Flights!$F$20</f>
        <v>MH0072</v>
      </c>
      <c r="D513" s="58" t="n">
        <f aca="false">Flights!$D$20</f>
        <v>46321</v>
      </c>
      <c r="E513" s="57" t="str">
        <f aca="false">Flights!$G$20&amp;"-"&amp;Flights!$H$20</f>
        <v>KUL-HKG</v>
      </c>
      <c r="F513" s="57" t="str">
        <f aca="false">Flights!$K$20</f>
        <v>EY</v>
      </c>
      <c r="G513" s="57" t="s">
        <v>81</v>
      </c>
      <c r="H513" s="57" t="s">
        <v>378</v>
      </c>
      <c r="I513" s="57" t="s">
        <v>405</v>
      </c>
      <c r="J513" s="57" t="s">
        <v>409</v>
      </c>
      <c r="K513" s="67" t="s">
        <v>407</v>
      </c>
      <c r="L513" s="67" t="s">
        <v>382</v>
      </c>
      <c r="M513" s="67"/>
      <c r="N513" s="67" t="s">
        <v>383</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60"/>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open",IF(AND(NOT(OR(LEN(AZ513)&lt;15,ISNUMBER(MATCH(AZ513,L_Placeholder,0)))),BK513=0,NOT(OR(LEN(AU513)&lt;2,ISNUMBER(MATCH(AU513,L_Placeholder,0)))),NOT(OR(LEN(AX513)&lt;2,ISNUMBER(MATCH(AX513,L_Placeholder,0)))),TRIM(AE513)&lt;&gt;TRIM(T513)),"N/A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missing",IF(OR(OR(LEN(AU513)&lt;2,ISNUMBER(MATCH(AU513,L_Placeholder,0))),BR513&lt;3),"INVALID – PIC missing or not a named person (a role such as QA / CSM is not a name)",IF(OR(LEN(AV513)&lt;2,ISNUMBER(MATCH(AV513,L_Placeholder,0))),"INVALID – result / assessment missing",IF(OR(OR(LEN(AW513)&lt;3,ISNUMBER(MATCH(AW513,L_Placeholder,0))),SUMPRODUCT(--ISNUMBER(SEARCH(" "&amp;L_EvidencePhrase&amp;" ",BD513)))&gt;0,BI513=1),"INVALID – evidence missing, placeholder or not yet on file",IF(ISNA(MATCH(TRIM(S513),L_EvidenceType,0)),"INVALID – choose the evidence type from the list (column S)",IF(BL513=0,"INVALID – evidence ID must be the record's ID only (e.g. SF-2210, IMG_2231, 1045521), or a link / path for links",IF(OR(OR(LEN(AX513)&lt;2,ISNUMBER(MATCH(AX513,L_Placeholder,0))),BS513&lt;3),"INVALID – verifier missing or not a named person (a role such as QA / CSM is not a name)",IF(OR(AX513=AU513,AND(LEN(AU513)&gt;=4,ISNUMBER(SEARCH(AU513,AX513))),AND(LEN(AX513)&gt;=4,ISNUMBER(SEARCH(AX513,AU513)))),"INVALID – verifier must be a different, named person (not the PIC or a role)",IF(BH513=1,"INVALID – result not yet available (awaiting / TBC)",IF(BV513=1,"INVALID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future",IF(AND(ISNUMBER(BY513),AG513&lt;BY513),IF(H513="Physical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t="n">
        <f aca="false">IF(ISNA(MATCH(TRIM(S513),L_EvidenceType,0)),0,BZ513)</f>
        <v>0</v>
      </c>
      <c r="BM513" s="61" t="str">
        <f aca="false">SUBSTITUTE(SUBSTITUTE(SUBSTITUTE(SUBSTITUTE(SUBSTITUTE(SUBSTITUTE(SUBSTITUTE(SUBSTITUTE(SUBSTITUTE(LOWER(Z513&amp;""),"1","0"),"2","0"),"3","0"),"4","0"),"5","0"),"6","0"),"7","0"),"8","0"),"9","0")</f>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513,"jan",""),"feb",""),"mar",""),"apr",""),"may",""),"jun",""),"jul",""),"aug",""),"sep",""),"oct",""),"nov",""),"dec",""),"hrs",""),"hr",""),"lt",""),"utc",""),"am",""),"pm",""),"rev",""),"ver",""),"b","a"),"c","a"),"d","a"),"e","a"),"f","a"),"g","a"),"h","a"),"i","a"),"j","a"),"k","a"),"l","a"),"m","a"),"n","a"),"o","a"),"p","a"),"q","a"),"r","a"),"s","a"),"t","a"),"u","a"),"v","a"),"w","a"),"x","a"),"y","a"),"z","a")</f>
        <v/>
      </c>
      <c r="BO513" s="61" t="str">
        <f aca="false">SUBSTITUTE(SUBSTITUTE(SUBSTITUTE(SUBSTITUTE(SUBSTITUTE(SUBSTITUTE(SUBSTITUTE(SUBSTITUTE(SUBSTITUTE(LOWER(W513&amp;""),"1","0"),"2","0"),"3","0"),"4","0"),"5","0"),"6","0"),"7","0"),"8","0"),"9","0")</f>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c>
      <c r="BQ513" s="61" t="n">
        <f aca="false">IFERROR(IF(AND(ISERROR(SEARCH(" mh"," "&amp;LOWER(W513))),ISNA(MATCH(LEFT(TRIM(BP513),255),{"0000a","000a","00a","0000aa","000aa","00.00.0000","00/00/0000","00-00-0000","0000-00-00","00.00.00","00/00/00","00-00-00","0.00.0000","0/00/0000","0-00-0000"},0)),OR(SUMPRODUCT(--ISNUMBER(SEARCH({"a0","a-0","a_0","a/0","a.0","a#0","0a","0-a","0_a","0/a"},BP513)))&gt;0,ISNUMBER(SEARCH("000000",BP513)))),1,0),0)</f>
        <v>0</v>
      </c>
      <c r="BR5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513,"supervisor",""),"inspector",""),"controller",""),"executive",""),"catering",""),"manager",""),"officer",""),"caterer",""),"station",""),"captain",""),"verified",""),"verifier",""),"checked",""),"senior",""),"leader",""),"cabin",""),"staff",""),"crew",""),"team",""),"duty",""),"lead",""),"head",""),"chef",""),"pasb",""),"mcat",""),"magcs",""),"qaqc",""),"ccic",""),"cic",""),"csm",""),"ops",""),"pic",""),"self",""),"qa",""),"qc",""),"by",""),"sr",""))</f>
        <v>0</v>
      </c>
      <c r="BS5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513,"supervisor",""),"inspector",""),"controller",""),"executive",""),"catering",""),"manager",""),"officer",""),"caterer",""),"station",""),"captain",""),"verified",""),"verifier",""),"checked",""),"senior",""),"leader",""),"cabin",""),"staff",""),"crew",""),"team",""),"duty",""),"lead",""),"head",""),"chef",""),"pasb",""),"mcat",""),"magcs",""),"qaqc",""),"ccic",""),"cic",""),"csm",""),"ops",""),"pic",""),"self",""),"qa",""),"qc",""),"by",""),"sr",""))</f>
        <v>0</v>
      </c>
      <c r="BT513" s="61"/>
      <c r="BU513" s="61"/>
      <c r="BV513" s="61" t="n">
        <f aca="false">0</f>
        <v>0</v>
      </c>
      <c r="BW513" s="61"/>
      <c r="BX513" s="61"/>
      <c r="BY513" s="62" t="n">
        <f aca="false">Q513-T7EarlyD*24/24</f>
        <v>46300.0486111111</v>
      </c>
      <c r="BZ513" s="61" t="n">
        <f aca="false">IFERROR(IF(IF(TRIM(S513)="Link / file path",AND(LEN(TRIM(Z513))&gt;=5,SUMPRODUCT(--ISNUMBER(SEARCH({"http","www.","\\",":\",".pdf",".jpg",".jpeg",".png",".heic",".xls",".doc",".msg",".eml",".ppt",".txt",".zip"},Z513)))&gt;0),AND(ISERROR(FIND(" ",TRIM(Z513))),NOT(OR(LOWER(TRIM(Z513))=LOWER(Flights!$F$20),AND(LEFT(LOWER(TRIM(Z513)),2)="mh",(LEN(BN513)-LEN(SUBSTITUTE(BN513,"a","")))&lt;=2))),NOT(ISNUMBER(MATCH(LEFT(BN513,255),{"0000a","000a","00a","0000aa","000aa","00.00.0000","00/00/0000","00-00-0000","0000-00-00","00.00.00","00/00/00","00-00-00","0.00.0000","0/00/0000","0-00-0000"},0))),OR(AND((LEN(BN513)-LEN(SUBSTITUTE(BN513,"a","")))&gt;=1,(LEN(BN513)-LEN(SUBSTITUTE(BN513,"0","")))&gt;=2,SUMPRODUCT(--ISNUMBER(SEARCH({"a0","a-0","a_0","a/0","a.0","a#0","0a","0-a","0_a","0/a"},BN513)))&gt;0),AND((LEN(BN513)-LEN(SUBSTITUTE(BN513,"a","")))=0,(LEN(BN513)-LEN(SUBSTITUTE(BN513,"0","")))&gt;=5)))),1,0),0)</f>
        <v>0</v>
      </c>
    </row>
    <row r="514" customFormat="false" ht="39.75" hidden="false" customHeight="true" outlineLevel="0" collapsed="false">
      <c r="A514" s="57" t="s">
        <v>1169</v>
      </c>
      <c r="B514" s="57" t="s">
        <v>280</v>
      </c>
      <c r="C514" s="57" t="str">
        <f aca="false">Flights!$F$20</f>
        <v>MH0072</v>
      </c>
      <c r="D514" s="58" t="n">
        <f aca="false">Flights!$D$20</f>
        <v>46321</v>
      </c>
      <c r="E514" s="57" t="str">
        <f aca="false">Flights!$G$20&amp;"-"&amp;Flights!$H$20</f>
        <v>KUL-HKG</v>
      </c>
      <c r="F514" s="57" t="str">
        <f aca="false">Flights!$K$20</f>
        <v>EY</v>
      </c>
      <c r="G514" s="57" t="s">
        <v>81</v>
      </c>
      <c r="H514" s="57" t="s">
        <v>378</v>
      </c>
      <c r="I514" s="57" t="s">
        <v>411</v>
      </c>
      <c r="J514" s="57" t="s">
        <v>412</v>
      </c>
      <c r="K514" s="67" t="s">
        <v>1170</v>
      </c>
      <c r="L514" s="67" t="s">
        <v>1171</v>
      </c>
      <c r="M514" s="67"/>
      <c r="N514" s="67" t="s">
        <v>383</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60"/>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open",IF(AND(NOT(OR(LEN(AZ514)&lt;15,ISNUMBER(MATCH(AZ514,L_Placeholder,0)))),BK514=0,NOT(OR(LEN(AU514)&lt;2,ISNUMBER(MATCH(AU514,L_Placeholder,0)))),NOT(OR(LEN(AX514)&lt;2,ISNUMBER(MATCH(AX514,L_Placeholder,0)))),TRIM(AE514)&lt;&gt;TRIM(T514)),"N/A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missing",IF(OR(OR(LEN(AU514)&lt;2,ISNUMBER(MATCH(AU514,L_Placeholder,0))),BR514&lt;3),"INVALID – PIC missing or not a named person (a role such as QA / CSM is not a name)",IF(OR(LEN(AV514)&lt;2,ISNUMBER(MATCH(AV514,L_Placeholder,0))),"INVALID – result / assessment missing",IF(OR(OR(LEN(AW514)&lt;3,ISNUMBER(MATCH(AW514,L_Placeholder,0))),SUMPRODUCT(--ISNUMBER(SEARCH(" "&amp;L_EvidencePhrase&amp;" ",BD514)))&gt;0,BI514=1),"INVALID – evidence missing, placeholder or not yet on file",IF(ISNA(MATCH(TRIM(S514),L_EvidenceType,0)),"INVALID – choose the evidence type from the list (column S)",IF(BL514=0,"INVALID – evidence ID must be the record's ID only (e.g. SF-2210, IMG_2231, 1045521), or a link / path for links",IF(OR(OR(LEN(AX514)&lt;2,ISNUMBER(MATCH(AX514,L_Placeholder,0))),BS514&lt;3),"INVALID – verifier missing or not a named person (a role such as QA / CSM is not a name)",IF(OR(AX514=AU514,AND(LEN(AU514)&gt;=4,ISNUMBER(SEARCH(AU514,AX514))),AND(LEN(AX514)&gt;=4,ISNUMBER(SEARCH(AX514,AU514)))),"INVALID – verifier must be a different, named person (not the PIC or a role)",IF(BH514=1,"INVALID – result not yet available (awaiting / TBC)",IF(BV514=1,"INVALID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future",IF(AND(ISNUMBER(BY514),AG514&lt;BY514),IF(H514="Physical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t="n">
        <f aca="false">IF(ISNA(MATCH(TRIM(S514),L_EvidenceType,0)),0,BZ514)</f>
        <v>0</v>
      </c>
      <c r="BM514" s="61" t="str">
        <f aca="false">SUBSTITUTE(SUBSTITUTE(SUBSTITUTE(SUBSTITUTE(SUBSTITUTE(SUBSTITUTE(SUBSTITUTE(SUBSTITUTE(SUBSTITUTE(LOWER(Z514&amp;""),"1","0"),"2","0"),"3","0"),"4","0"),"5","0"),"6","0"),"7","0"),"8","0"),"9","0")</f>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514,"jan",""),"feb",""),"mar",""),"apr",""),"may",""),"jun",""),"jul",""),"aug",""),"sep",""),"oct",""),"nov",""),"dec",""),"hrs",""),"hr",""),"lt",""),"utc",""),"am",""),"pm",""),"rev",""),"ver",""),"b","a"),"c","a"),"d","a"),"e","a"),"f","a"),"g","a"),"h","a"),"i","a"),"j","a"),"k","a"),"l","a"),"m","a"),"n","a"),"o","a"),"p","a"),"q","a"),"r","a"),"s","a"),"t","a"),"u","a"),"v","a"),"w","a"),"x","a"),"y","a"),"z","a")</f>
        <v/>
      </c>
      <c r="BO514" s="61" t="str">
        <f aca="false">SUBSTITUTE(SUBSTITUTE(SUBSTITUTE(SUBSTITUTE(SUBSTITUTE(SUBSTITUTE(SUBSTITUTE(SUBSTITUTE(SUBSTITUTE(LOWER(W514&amp;""),"1","0"),"2","0"),"3","0"),"4","0"),"5","0"),"6","0"),"7","0"),"8","0"),"9","0")</f>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c>
      <c r="BQ514" s="61" t="n">
        <f aca="false">IFERROR(IF(AND(ISERROR(SEARCH(" mh"," "&amp;LOWER(W514))),ISNA(MATCH(LEFT(TRIM(BP514),255),{"0000a","000a","00a","0000aa","000aa","00.00.0000","00/00/0000","00-00-0000","0000-00-00","00.00.00","00/00/00","00-00-00","0.00.0000","0/00/0000","0-00-0000"},0)),OR(SUMPRODUCT(--ISNUMBER(SEARCH({"a0","a-0","a_0","a/0","a.0","a#0","0a","0-a","0_a","0/a"},BP514)))&gt;0,ISNUMBER(SEARCH("000000",BP514)))),1,0),0)</f>
        <v>0</v>
      </c>
      <c r="BR5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514,"supervisor",""),"inspector",""),"controller",""),"executive",""),"catering",""),"manager",""),"officer",""),"caterer",""),"station",""),"captain",""),"verified",""),"verifier",""),"checked",""),"senior",""),"leader",""),"cabin",""),"staff",""),"crew",""),"team",""),"duty",""),"lead",""),"head",""),"chef",""),"pasb",""),"mcat",""),"magcs",""),"qaqc",""),"ccic",""),"cic",""),"csm",""),"ops",""),"pic",""),"self",""),"qa",""),"qc",""),"by",""),"sr",""))</f>
        <v>0</v>
      </c>
      <c r="BS5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514,"supervisor",""),"inspector",""),"controller",""),"executive",""),"catering",""),"manager",""),"officer",""),"caterer",""),"station",""),"captain",""),"verified",""),"verifier",""),"checked",""),"senior",""),"leader",""),"cabin",""),"staff",""),"crew",""),"team",""),"duty",""),"lead",""),"head",""),"chef",""),"pasb",""),"mcat",""),"magcs",""),"qaqc",""),"ccic",""),"cic",""),"csm",""),"ops",""),"pic",""),"self",""),"qa",""),"qc",""),"by",""),"sr",""))</f>
        <v>0</v>
      </c>
      <c r="BT514" s="61"/>
      <c r="BU514" s="61"/>
      <c r="BV514" s="61" t="n">
        <f aca="false">0</f>
        <v>0</v>
      </c>
      <c r="BW514" s="61"/>
      <c r="BX514" s="61"/>
      <c r="BY514" s="62" t="n">
        <f aca="false">Q514-T7EarlyD*24/24</f>
        <v>46300.0486111111</v>
      </c>
      <c r="BZ514" s="61" t="n">
        <f aca="false">IFERROR(IF(IF(TRIM(S514)="Link / file path",AND(LEN(TRIM(Z514))&gt;=5,SUMPRODUCT(--ISNUMBER(SEARCH({"http","www.","\\",":\",".pdf",".jpg",".jpeg",".png",".heic",".xls",".doc",".msg",".eml",".ppt",".txt",".zip"},Z514)))&gt;0),AND(ISERROR(FIND(" ",TRIM(Z514))),NOT(OR(LOWER(TRIM(Z514))=LOWER(Flights!$F$20),AND(LEFT(LOWER(TRIM(Z514)),2)="mh",(LEN(BN514)-LEN(SUBSTITUTE(BN514,"a","")))&lt;=2))),NOT(ISNUMBER(MATCH(LEFT(BN514,255),{"0000a","000a","00a","0000aa","000aa","00.00.0000","00/00/0000","00-00-0000","0000-00-00","00.00.00","00/00/00","00-00-00","0.00.0000","0/00/0000","0-00-0000"},0))),OR(AND((LEN(BN514)-LEN(SUBSTITUTE(BN514,"a","")))&gt;=1,(LEN(BN514)-LEN(SUBSTITUTE(BN514,"0","")))&gt;=2,SUMPRODUCT(--ISNUMBER(SEARCH({"a0","a-0","a_0","a/0","a.0","a#0","0a","0-a","0_a","0/a"},BN514)))&gt;0),AND((LEN(BN514)-LEN(SUBSTITUTE(BN514,"a","")))=0,(LEN(BN514)-LEN(SUBSTITUTE(BN514,"0","")))&gt;=5)))),1,0),0)</f>
        <v>0</v>
      </c>
    </row>
    <row r="515" customFormat="false" ht="39.75" hidden="false" customHeight="true" outlineLevel="0" collapsed="false">
      <c r="A515" s="57" t="s">
        <v>1172</v>
      </c>
      <c r="B515" s="57" t="s">
        <v>280</v>
      </c>
      <c r="C515" s="57" t="str">
        <f aca="false">Flights!$F$20</f>
        <v>MH0072</v>
      </c>
      <c r="D515" s="58" t="n">
        <f aca="false">Flights!$D$20</f>
        <v>46321</v>
      </c>
      <c r="E515" s="57" t="str">
        <f aca="false">Flights!$G$20&amp;"-"&amp;Flights!$H$20</f>
        <v>KUL-HKG</v>
      </c>
      <c r="F515" s="57" t="str">
        <f aca="false">Flights!$K$20</f>
        <v>EY</v>
      </c>
      <c r="G515" s="57" t="s">
        <v>83</v>
      </c>
      <c r="H515" s="57" t="s">
        <v>378</v>
      </c>
      <c r="I515" s="57" t="s">
        <v>379</v>
      </c>
      <c r="J515" s="57" t="s">
        <v>416</v>
      </c>
      <c r="K515" s="67" t="s">
        <v>417</v>
      </c>
      <c r="L515" s="67" t="s">
        <v>418</v>
      </c>
      <c r="M515" s="67"/>
      <c r="N515" s="67" t="s">
        <v>383</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60"/>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open",IF(AND(NOT(OR(LEN(AZ515)&lt;15,ISNUMBER(MATCH(AZ515,L_Placeholder,0)))),BK515=0,NOT(OR(LEN(AU515)&lt;2,ISNUMBER(MATCH(AU515,L_Placeholder,0)))),NOT(OR(LEN(AX515)&lt;2,ISNUMBER(MATCH(AX515,L_Placeholder,0)))),TRIM(AE515)&lt;&gt;TRIM(T515)),"N/A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missing",IF(OR(OR(LEN(AU515)&lt;2,ISNUMBER(MATCH(AU515,L_Placeholder,0))),BR515&lt;3),"INVALID – PIC missing or not a named person (a role such as QA / CSM is not a name)",IF(OR(LEN(AV515)&lt;2,ISNUMBER(MATCH(AV515,L_Placeholder,0))),"INVALID – result / assessment missing",IF(OR(OR(LEN(AW515)&lt;3,ISNUMBER(MATCH(AW515,L_Placeholder,0))),SUMPRODUCT(--ISNUMBER(SEARCH(" "&amp;L_EvidencePhrase&amp;" ",BD515)))&gt;0,BI515=1),"INVALID – evidence missing, placeholder or not yet on file",IF(ISNA(MATCH(TRIM(S515),L_EvidenceType,0)),"INVALID – choose the evidence type from the list (column S)",IF(BL515=0,"INVALID – evidence ID must be the record's ID only (e.g. SF-2210, IMG_2231, 1045521), or a link / path for links",IF(OR(OR(LEN(AX515)&lt;2,ISNUMBER(MATCH(AX515,L_Placeholder,0))),BS515&lt;3),"INVALID – verifier missing or not a named person (a role such as QA / CSM is not a name)",IF(OR(AX515=AU515,AND(LEN(AU515)&gt;=4,ISNUMBER(SEARCH(AU515,AX515))),AND(LEN(AX515)&gt;=4,ISNUMBER(SEARCH(AX515,AU515)))),"INVALID – verifier must be a different, named person (not the PIC or a role)",IF(BH515=1,"INVALID – result not yet available (awaiting / TBC)",IF(BV515=1,"INVALID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future",IF(AND(ISNUMBER(BY515),AG515&lt;BY515),IF(H515="Physical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t="n">
        <f aca="false">IF(ISNA(MATCH(TRIM(S515),L_EvidenceType,0)),0,BZ515)</f>
        <v>0</v>
      </c>
      <c r="BM515" s="61" t="str">
        <f aca="false">SUBSTITUTE(SUBSTITUTE(SUBSTITUTE(SUBSTITUTE(SUBSTITUTE(SUBSTITUTE(SUBSTITUTE(SUBSTITUTE(SUBSTITUTE(LOWER(Z515&amp;""),"1","0"),"2","0"),"3","0"),"4","0"),"5","0"),"6","0"),"7","0"),"8","0"),"9","0")</f>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515,"jan",""),"feb",""),"mar",""),"apr",""),"may",""),"jun",""),"jul",""),"aug",""),"sep",""),"oct",""),"nov",""),"dec",""),"hrs",""),"hr",""),"lt",""),"utc",""),"am",""),"pm",""),"rev",""),"ver",""),"b","a"),"c","a"),"d","a"),"e","a"),"f","a"),"g","a"),"h","a"),"i","a"),"j","a"),"k","a"),"l","a"),"m","a"),"n","a"),"o","a"),"p","a"),"q","a"),"r","a"),"s","a"),"t","a"),"u","a"),"v","a"),"w","a"),"x","a"),"y","a"),"z","a")</f>
        <v/>
      </c>
      <c r="BO515" s="61" t="str">
        <f aca="false">SUBSTITUTE(SUBSTITUTE(SUBSTITUTE(SUBSTITUTE(SUBSTITUTE(SUBSTITUTE(SUBSTITUTE(SUBSTITUTE(SUBSTITUTE(LOWER(W515&amp;""),"1","0"),"2","0"),"3","0"),"4","0"),"5","0"),"6","0"),"7","0"),"8","0"),"9","0")</f>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c>
      <c r="BQ515" s="61" t="n">
        <f aca="false">IFERROR(IF(AND(ISERROR(SEARCH(" mh"," "&amp;LOWER(W515))),ISNA(MATCH(LEFT(TRIM(BP515),255),{"0000a","000a","00a","0000aa","000aa","00.00.0000","00/00/0000","00-00-0000","0000-00-00","00.00.00","00/00/00","00-00-00","0.00.0000","0/00/0000","0-00-0000"},0)),OR(SUMPRODUCT(--ISNUMBER(SEARCH({"a0","a-0","a_0","a/0","a.0","a#0","0a","0-a","0_a","0/a"},BP515)))&gt;0,ISNUMBER(SEARCH("000000",BP515)))),1,0),0)</f>
        <v>0</v>
      </c>
      <c r="BR5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515,"supervisor",""),"inspector",""),"controller",""),"executive",""),"catering",""),"manager",""),"officer",""),"caterer",""),"station",""),"captain",""),"verified",""),"verifier",""),"checked",""),"senior",""),"leader",""),"cabin",""),"staff",""),"crew",""),"team",""),"duty",""),"lead",""),"head",""),"chef",""),"pasb",""),"mcat",""),"magcs",""),"qaqc",""),"ccic",""),"cic",""),"csm",""),"ops",""),"pic",""),"self",""),"qa",""),"qc",""),"by",""),"sr",""))</f>
        <v>0</v>
      </c>
      <c r="BS5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515,"supervisor",""),"inspector",""),"controller",""),"executive",""),"catering",""),"manager",""),"officer",""),"caterer",""),"station",""),"captain",""),"verified",""),"verifier",""),"checked",""),"senior",""),"leader",""),"cabin",""),"staff",""),"crew",""),"team",""),"duty",""),"lead",""),"head",""),"chef",""),"pasb",""),"mcat",""),"magcs",""),"qaqc",""),"ccic",""),"cic",""),"csm",""),"ops",""),"pic",""),"self",""),"qa",""),"qc",""),"by",""),"sr",""))</f>
        <v>0</v>
      </c>
      <c r="BT515" s="61"/>
      <c r="BU515" s="61"/>
      <c r="BV515" s="61" t="n">
        <f aca="false">0</f>
        <v>0</v>
      </c>
      <c r="BW515" s="61"/>
      <c r="BX515" s="61"/>
      <c r="BY515" s="62" t="n">
        <f aca="false">Q515-T24EarlyH/24</f>
        <v>46319.0486111111</v>
      </c>
      <c r="BZ515" s="61" t="n">
        <f aca="false">IFERROR(IF(IF(TRIM(S515)="Link / file path",AND(LEN(TRIM(Z515))&gt;=5,SUMPRODUCT(--ISNUMBER(SEARCH({"http","www.","\\",":\",".pdf",".jpg",".jpeg",".png",".heic",".xls",".doc",".msg",".eml",".ppt",".txt",".zip"},Z515)))&gt;0),AND(ISERROR(FIND(" ",TRIM(Z515))),NOT(OR(LOWER(TRIM(Z515))=LOWER(Flights!$F$20),AND(LEFT(LOWER(TRIM(Z515)),2)="mh",(LEN(BN515)-LEN(SUBSTITUTE(BN515,"a","")))&lt;=2))),NOT(ISNUMBER(MATCH(LEFT(BN515,255),{"0000a","000a","00a","0000aa","000aa","00.00.0000","00/00/0000","00-00-0000","0000-00-00","00.00.00","00/00/00","00-00-00","0.00.0000","0/00/0000","0-00-0000"},0))),OR(AND((LEN(BN515)-LEN(SUBSTITUTE(BN515,"a","")))&gt;=1,(LEN(BN515)-LEN(SUBSTITUTE(BN515,"0","")))&gt;=2,SUMPRODUCT(--ISNUMBER(SEARCH({"a0","a-0","a_0","a/0","a.0","a#0","0a","0-a","0_a","0/a"},BN515)))&gt;0),AND((LEN(BN515)-LEN(SUBSTITUTE(BN515,"a","")))=0,(LEN(BN515)-LEN(SUBSTITUTE(BN515,"0","")))&gt;=5)))),1,0),0)</f>
        <v>0</v>
      </c>
    </row>
    <row r="516" customFormat="false" ht="39.75" hidden="false" customHeight="true" outlineLevel="0" collapsed="false">
      <c r="A516" s="57" t="s">
        <v>1173</v>
      </c>
      <c r="B516" s="57" t="s">
        <v>280</v>
      </c>
      <c r="C516" s="57" t="str">
        <f aca="false">Flights!$F$20</f>
        <v>MH0072</v>
      </c>
      <c r="D516" s="58" t="n">
        <f aca="false">Flights!$D$20</f>
        <v>46321</v>
      </c>
      <c r="E516" s="57" t="str">
        <f aca="false">Flights!$G$20&amp;"-"&amp;Flights!$H$20</f>
        <v>KUL-HKG</v>
      </c>
      <c r="F516" s="57" t="str">
        <f aca="false">Flights!$K$20</f>
        <v>EY</v>
      </c>
      <c r="G516" s="57" t="s">
        <v>420</v>
      </c>
      <c r="H516" s="57" t="s">
        <v>378</v>
      </c>
      <c r="I516" s="57" t="s">
        <v>379</v>
      </c>
      <c r="J516" s="57" t="s">
        <v>421</v>
      </c>
      <c r="K516" s="67"/>
      <c r="L516" s="67" t="s">
        <v>422</v>
      </c>
      <c r="M516" s="67"/>
      <c r="N516" s="67" t="s">
        <v>383</v>
      </c>
      <c r="O516" s="67" t="s">
        <v>423</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60"/>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open",IF(AND(NOT(OR(LEN(AZ516)&lt;15,ISNUMBER(MATCH(AZ516,L_Placeholder,0)))),BK516=0,NOT(OR(LEN(AU516)&lt;2,ISNUMBER(MATCH(AU516,L_Placeholder,0)))),NOT(OR(LEN(AX516)&lt;2,ISNUMBER(MATCH(AX516,L_Placeholder,0)))),TRIM(AE516)&lt;&gt;TRIM(T516)),"N/A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missing",IF(OR(OR(LEN(AU516)&lt;2,ISNUMBER(MATCH(AU516,L_Placeholder,0))),BR516&lt;3),"INVALID – PIC missing or not a named person (a role such as QA / CSM is not a name)",IF(OR(LEN(AV516)&lt;2,ISNUMBER(MATCH(AV516,L_Placeholder,0))),"INVALID – result / assessment missing",IF(OR(OR(LEN(AW516)&lt;3,ISNUMBER(MATCH(AW516,L_Placeholder,0))),SUMPRODUCT(--ISNUMBER(SEARCH(" "&amp;L_EvidencePhrase&amp;" ",BD516)))&gt;0,BI516=1),"INVALID – evidence missing, placeholder or not yet on file",IF(ISNA(MATCH(TRIM(S516),L_EvidenceType,0)),"INVALID – choose the evidence type from the list (column S)",IF(BL516=0,"INVALID – evidence ID must be the record's ID only (e.g. SF-2210, IMG_2231, 1045521), or a link / path for links",IF(OR(OR(LEN(AX516)&lt;2,ISNUMBER(MATCH(AX516,L_Placeholder,0))),BS516&lt;3),"INVALID – verifier missing or not a named person (a role such as QA / CSM is not a name)",IF(OR(AX516=AU516,AND(LEN(AU516)&gt;=4,ISNUMBER(SEARCH(AU516,AX516))),AND(LEN(AX516)&gt;=4,ISNUMBER(SEARCH(AX516,AU516)))),"INVALID – verifier must be a different, named person (not the PIC or a role)",IF(BH516=1,"INVALID – result not yet available (awaiting / TBC)",IF(BV516=1,"INVALID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future",IF(AND(ISNUMBER(BY516),AG516&lt;BY516),IF(H516="Physical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t="n">
        <f aca="false">IF(ISNA(MATCH(TRIM(S516),L_EvidenceType,0)),0,BZ516)</f>
        <v>0</v>
      </c>
      <c r="BM516" s="61" t="str">
        <f aca="false">SUBSTITUTE(SUBSTITUTE(SUBSTITUTE(SUBSTITUTE(SUBSTITUTE(SUBSTITUTE(SUBSTITUTE(SUBSTITUTE(SUBSTITUTE(LOWER(Z516&amp;""),"1","0"),"2","0"),"3","0"),"4","0"),"5","0"),"6","0"),"7","0"),"8","0"),"9","0")</f>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516,"jan",""),"feb",""),"mar",""),"apr",""),"may",""),"jun",""),"jul",""),"aug",""),"sep",""),"oct",""),"nov",""),"dec",""),"hrs",""),"hr",""),"lt",""),"utc",""),"am",""),"pm",""),"rev",""),"ver",""),"b","a"),"c","a"),"d","a"),"e","a"),"f","a"),"g","a"),"h","a"),"i","a"),"j","a"),"k","a"),"l","a"),"m","a"),"n","a"),"o","a"),"p","a"),"q","a"),"r","a"),"s","a"),"t","a"),"u","a"),"v","a"),"w","a"),"x","a"),"y","a"),"z","a")</f>
        <v/>
      </c>
      <c r="BO516" s="61" t="str">
        <f aca="false">SUBSTITUTE(SUBSTITUTE(SUBSTITUTE(SUBSTITUTE(SUBSTITUTE(SUBSTITUTE(SUBSTITUTE(SUBSTITUTE(SUBSTITUTE(LOWER(W516&amp;""),"1","0"),"2","0"),"3","0"),"4","0"),"5","0"),"6","0"),"7","0"),"8","0"),"9","0")</f>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c>
      <c r="BQ516" s="61" t="n">
        <f aca="false">IFERROR(IF(AND(ISERROR(SEARCH(" mh"," "&amp;LOWER(W516))),ISNA(MATCH(LEFT(TRIM(BP516),255),{"0000a","000a","00a","0000aa","000aa","00.00.0000","00/00/0000","00-00-0000","0000-00-00","00.00.00","00/00/00","00-00-00","0.00.0000","0/00/0000","0-00-0000"},0)),OR(SUMPRODUCT(--ISNUMBER(SEARCH({"a0","a-0","a_0","a/0","a.0","a#0","0a","0-a","0_a","0/a"},BP516)))&gt;0,ISNUMBER(SEARCH("000000",BP516)))),1,0),0)</f>
        <v>0</v>
      </c>
      <c r="BR5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516,"supervisor",""),"inspector",""),"controller",""),"executive",""),"catering",""),"manager",""),"officer",""),"caterer",""),"station",""),"captain",""),"verified",""),"verifier",""),"checked",""),"senior",""),"leader",""),"cabin",""),"staff",""),"crew",""),"team",""),"duty",""),"lead",""),"head",""),"chef",""),"pasb",""),"mcat",""),"magcs",""),"qaqc",""),"ccic",""),"cic",""),"csm",""),"ops",""),"pic",""),"self",""),"qa",""),"qc",""),"by",""),"sr",""))</f>
        <v>0</v>
      </c>
      <c r="BS5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516,"supervisor",""),"inspector",""),"controller",""),"executive",""),"catering",""),"manager",""),"officer",""),"caterer",""),"station",""),"captain",""),"verified",""),"verifier",""),"checked",""),"senior",""),"leader",""),"cabin",""),"staff",""),"crew",""),"team",""),"duty",""),"lead",""),"head",""),"chef",""),"pasb",""),"mcat",""),"magcs",""),"qaqc",""),"ccic",""),"cic",""),"csm",""),"ops",""),"pic",""),"self",""),"qa",""),"qc",""),"by",""),"sr",""))</f>
        <v>0</v>
      </c>
      <c r="BT516" s="61"/>
      <c r="BU516" s="61"/>
      <c r="BV516" s="61" t="n">
        <f aca="false">0</f>
        <v>0</v>
      </c>
      <c r="BW516" s="61"/>
      <c r="BX516" s="61"/>
      <c r="BY516" s="62" t="n">
        <f aca="false">Q516-T12EarlyH/24</f>
        <v>46320.0486111111</v>
      </c>
      <c r="BZ516" s="61" t="n">
        <f aca="false">IFERROR(IF(IF(TRIM(S516)="Link / file path",AND(LEN(TRIM(Z516))&gt;=5,SUMPRODUCT(--ISNUMBER(SEARCH({"http","www.","\\",":\",".pdf",".jpg",".jpeg",".png",".heic",".xls",".doc",".msg",".eml",".ppt",".txt",".zip"},Z516)))&gt;0),AND(ISERROR(FIND(" ",TRIM(Z516))),NOT(OR(LOWER(TRIM(Z516))=LOWER(Flights!$F$20),AND(LEFT(LOWER(TRIM(Z516)),2)="mh",(LEN(BN516)-LEN(SUBSTITUTE(BN516,"a","")))&lt;=2))),NOT(ISNUMBER(MATCH(LEFT(BN516,255),{"0000a","000a","00a","0000aa","000aa","00.00.0000","00/00/0000","00-00-0000","0000-00-00","00.00.00","00/00/00","00-00-00","0.00.0000","0/00/0000","0-00-0000"},0))),OR(AND((LEN(BN516)-LEN(SUBSTITUTE(BN516,"a","")))&gt;=1,(LEN(BN516)-LEN(SUBSTITUTE(BN516,"0","")))&gt;=2,SUMPRODUCT(--ISNUMBER(SEARCH({"a0","a-0","a_0","a/0","a.0","a#0","0a","0-a","0_a","0/a"},BN516)))&gt;0),AND((LEN(BN516)-LEN(SUBSTITUTE(BN516,"a","")))=0,(LEN(BN516)-LEN(SUBSTITUTE(BN516,"0","")))&gt;=5)))),1,0),0)</f>
        <v>0</v>
      </c>
    </row>
    <row r="517" customFormat="false" ht="39.75" hidden="false" customHeight="true" outlineLevel="0" collapsed="false">
      <c r="A517" s="57" t="s">
        <v>1174</v>
      </c>
      <c r="B517" s="57" t="s">
        <v>280</v>
      </c>
      <c r="C517" s="57" t="str">
        <f aca="false">Flights!$F$20</f>
        <v>MH0072</v>
      </c>
      <c r="D517" s="58" t="n">
        <f aca="false">Flights!$D$20</f>
        <v>46321</v>
      </c>
      <c r="E517" s="57" t="str">
        <f aca="false">Flights!$G$20&amp;"-"&amp;Flights!$H$20</f>
        <v>KUL-HKG</v>
      </c>
      <c r="F517" s="57" t="str">
        <f aca="false">Flights!$K$20</f>
        <v>EY</v>
      </c>
      <c r="G517" s="57" t="s">
        <v>420</v>
      </c>
      <c r="H517" s="57" t="s">
        <v>378</v>
      </c>
      <c r="I517" s="57" t="s">
        <v>379</v>
      </c>
      <c r="J517" s="57" t="s">
        <v>425</v>
      </c>
      <c r="K517" s="67" t="s">
        <v>426</v>
      </c>
      <c r="L517" s="67" t="s">
        <v>422</v>
      </c>
      <c r="M517" s="67"/>
      <c r="N517" s="67" t="s">
        <v>383</v>
      </c>
      <c r="O517" s="67" t="s">
        <v>423</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60"/>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open",IF(AND(NOT(OR(LEN(AZ517)&lt;15,ISNUMBER(MATCH(AZ517,L_Placeholder,0)))),BK517=0,NOT(OR(LEN(AU517)&lt;2,ISNUMBER(MATCH(AU517,L_Placeholder,0)))),NOT(OR(LEN(AX517)&lt;2,ISNUMBER(MATCH(AX517,L_Placeholder,0)))),TRIM(AE517)&lt;&gt;TRIM(T517)),"N/A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missing",IF(OR(OR(LEN(AU517)&lt;2,ISNUMBER(MATCH(AU517,L_Placeholder,0))),BR517&lt;3),"INVALID – PIC missing or not a named person (a role such as QA / CSM is not a name)",IF(OR(LEN(AV517)&lt;2,ISNUMBER(MATCH(AV517,L_Placeholder,0))),"INVALID – result / assessment missing",IF(OR(OR(LEN(AW517)&lt;3,ISNUMBER(MATCH(AW517,L_Placeholder,0))),SUMPRODUCT(--ISNUMBER(SEARCH(" "&amp;L_EvidencePhrase&amp;" ",BD517)))&gt;0,BI517=1),"INVALID – evidence missing, placeholder or not yet on file",IF(ISNA(MATCH(TRIM(S517),L_EvidenceType,0)),"INVALID – choose the evidence type from the list (column S)",IF(BL517=0,"INVALID – evidence ID must be the record's ID only (e.g. SF-2210, IMG_2231, 1045521), or a link / path for links",IF(OR(OR(LEN(AX517)&lt;2,ISNUMBER(MATCH(AX517,L_Placeholder,0))),BS517&lt;3),"INVALID – verifier missing or not a named person (a role such as QA / CSM is not a name)",IF(OR(AX517=AU517,AND(LEN(AU517)&gt;=4,ISNUMBER(SEARCH(AU517,AX517))),AND(LEN(AX517)&gt;=4,ISNUMBER(SEARCH(AX517,AU517)))),"INVALID – verifier must be a different, named person (not the PIC or a role)",IF(BH517=1,"INVALID – result not yet available (awaiting / TBC)",IF(BV517=1,"INVALID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future",IF(AND(ISNUMBER(BY517),AG517&lt;BY517),IF(H517="Physical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t="n">
        <f aca="false">IF(ISNA(MATCH(TRIM(S517),L_EvidenceType,0)),0,BZ517)</f>
        <v>0</v>
      </c>
      <c r="BM517" s="61" t="str">
        <f aca="false">SUBSTITUTE(SUBSTITUTE(SUBSTITUTE(SUBSTITUTE(SUBSTITUTE(SUBSTITUTE(SUBSTITUTE(SUBSTITUTE(SUBSTITUTE(LOWER(Z517&amp;""),"1","0"),"2","0"),"3","0"),"4","0"),"5","0"),"6","0"),"7","0"),"8","0"),"9","0")</f>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517,"jan",""),"feb",""),"mar",""),"apr",""),"may",""),"jun",""),"jul",""),"aug",""),"sep",""),"oct",""),"nov",""),"dec",""),"hrs",""),"hr",""),"lt",""),"utc",""),"am",""),"pm",""),"rev",""),"ver",""),"b","a"),"c","a"),"d","a"),"e","a"),"f","a"),"g","a"),"h","a"),"i","a"),"j","a"),"k","a"),"l","a"),"m","a"),"n","a"),"o","a"),"p","a"),"q","a"),"r","a"),"s","a"),"t","a"),"u","a"),"v","a"),"w","a"),"x","a"),"y","a"),"z","a")</f>
        <v/>
      </c>
      <c r="BO517" s="61" t="str">
        <f aca="false">SUBSTITUTE(SUBSTITUTE(SUBSTITUTE(SUBSTITUTE(SUBSTITUTE(SUBSTITUTE(SUBSTITUTE(SUBSTITUTE(SUBSTITUTE(LOWER(W517&amp;""),"1","0"),"2","0"),"3","0"),"4","0"),"5","0"),"6","0"),"7","0"),"8","0"),"9","0")</f>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c>
      <c r="BQ517" s="61" t="n">
        <f aca="false">IFERROR(IF(AND(ISERROR(SEARCH(" mh"," "&amp;LOWER(W517))),ISNA(MATCH(LEFT(TRIM(BP517),255),{"0000a","000a","00a","0000aa","000aa","00.00.0000","00/00/0000","00-00-0000","0000-00-00","00.00.00","00/00/00","00-00-00","0.00.0000","0/00/0000","0-00-0000"},0)),OR(SUMPRODUCT(--ISNUMBER(SEARCH({"a0","a-0","a_0","a/0","a.0","a#0","0a","0-a","0_a","0/a"},BP517)))&gt;0,ISNUMBER(SEARCH("000000",BP517)))),1,0),0)</f>
        <v>0</v>
      </c>
      <c r="BR5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517,"supervisor",""),"inspector",""),"controller",""),"executive",""),"catering",""),"manager",""),"officer",""),"caterer",""),"station",""),"captain",""),"verified",""),"verifier",""),"checked",""),"senior",""),"leader",""),"cabin",""),"staff",""),"crew",""),"team",""),"duty",""),"lead",""),"head",""),"chef",""),"pasb",""),"mcat",""),"magcs",""),"qaqc",""),"ccic",""),"cic",""),"csm",""),"ops",""),"pic",""),"self",""),"qa",""),"qc",""),"by",""),"sr",""))</f>
        <v>0</v>
      </c>
      <c r="BS5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517,"supervisor",""),"inspector",""),"controller",""),"executive",""),"catering",""),"manager",""),"officer",""),"caterer",""),"station",""),"captain",""),"verified",""),"verifier",""),"checked",""),"senior",""),"leader",""),"cabin",""),"staff",""),"crew",""),"team",""),"duty",""),"lead",""),"head",""),"chef",""),"pasb",""),"mcat",""),"magcs",""),"qaqc",""),"ccic",""),"cic",""),"csm",""),"ops",""),"pic",""),"self",""),"qa",""),"qc",""),"by",""),"sr",""))</f>
        <v>0</v>
      </c>
      <c r="BT517" s="61"/>
      <c r="BU517" s="61"/>
      <c r="BV517" s="61" t="n">
        <f aca="false">0</f>
        <v>0</v>
      </c>
      <c r="BW517" s="61"/>
      <c r="BX517" s="61"/>
      <c r="BY517" s="62" t="n">
        <f aca="false">Q517-T12EarlyH/24</f>
        <v>46320.0486111111</v>
      </c>
      <c r="BZ517" s="61" t="n">
        <f aca="false">IFERROR(IF(IF(TRIM(S517)="Link / file path",AND(LEN(TRIM(Z517))&gt;=5,SUMPRODUCT(--ISNUMBER(SEARCH({"http","www.","\\",":\",".pdf",".jpg",".jpeg",".png",".heic",".xls",".doc",".msg",".eml",".ppt",".txt",".zip"},Z517)))&gt;0),AND(ISERROR(FIND(" ",TRIM(Z517))),NOT(OR(LOWER(TRIM(Z517))=LOWER(Flights!$F$20),AND(LEFT(LOWER(TRIM(Z517)),2)="mh",(LEN(BN517)-LEN(SUBSTITUTE(BN517,"a","")))&lt;=2))),NOT(ISNUMBER(MATCH(LEFT(BN517,255),{"0000a","000a","00a","0000aa","000aa","00.00.0000","00/00/0000","00-00-0000","0000-00-00","00.00.00","00/00/00","00-00-00","0.00.0000","0/00/0000","0-00-0000"},0))),OR(AND((LEN(BN517)-LEN(SUBSTITUTE(BN517,"a","")))&gt;=1,(LEN(BN517)-LEN(SUBSTITUTE(BN517,"0","")))&gt;=2,SUMPRODUCT(--ISNUMBER(SEARCH({"a0","a-0","a_0","a/0","a.0","a#0","0a","0-a","0_a","0/a"},BN517)))&gt;0),AND((LEN(BN517)-LEN(SUBSTITUTE(BN517,"a","")))=0,(LEN(BN517)-LEN(SUBSTITUTE(BN517,"0","")))&gt;=5)))),1,0),0)</f>
        <v>0</v>
      </c>
    </row>
    <row r="518" customFormat="false" ht="39.75" hidden="false" customHeight="true" outlineLevel="0" collapsed="false">
      <c r="A518" s="57" t="s">
        <v>1175</v>
      </c>
      <c r="B518" s="57" t="s">
        <v>280</v>
      </c>
      <c r="C518" s="57" t="str">
        <f aca="false">Flights!$F$20</f>
        <v>MH0072</v>
      </c>
      <c r="D518" s="58" t="n">
        <f aca="false">Flights!$D$20</f>
        <v>46321</v>
      </c>
      <c r="E518" s="57" t="str">
        <f aca="false">Flights!$G$20&amp;"-"&amp;Flights!$H$20</f>
        <v>KUL-HKG</v>
      </c>
      <c r="F518" s="57" t="str">
        <f aca="false">Flights!$K$20</f>
        <v>EY</v>
      </c>
      <c r="G518" s="57" t="s">
        <v>420</v>
      </c>
      <c r="H518" s="57" t="s">
        <v>378</v>
      </c>
      <c r="I518" s="57" t="s">
        <v>428</v>
      </c>
      <c r="J518" s="57" t="s">
        <v>429</v>
      </c>
      <c r="K518" s="67"/>
      <c r="L518" s="67" t="s">
        <v>422</v>
      </c>
      <c r="M518" s="67"/>
      <c r="N518" s="67" t="s">
        <v>383</v>
      </c>
      <c r="O518" s="67" t="s">
        <v>423</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60"/>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open",IF(AND(NOT(OR(LEN(AZ518)&lt;15,ISNUMBER(MATCH(AZ518,L_Placeholder,0)))),BK518=0,NOT(OR(LEN(AU518)&lt;2,ISNUMBER(MATCH(AU518,L_Placeholder,0)))),NOT(OR(LEN(AX518)&lt;2,ISNUMBER(MATCH(AX518,L_Placeholder,0)))),TRIM(AE518)&lt;&gt;TRIM(T518)),"N/A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missing",IF(OR(OR(LEN(AU518)&lt;2,ISNUMBER(MATCH(AU518,L_Placeholder,0))),BR518&lt;3),"INVALID – PIC missing or not a named person (a role such as QA / CSM is not a name)",IF(OR(LEN(AV518)&lt;2,ISNUMBER(MATCH(AV518,L_Placeholder,0))),"INVALID – result / assessment missing",IF(OR(OR(LEN(AW518)&lt;3,ISNUMBER(MATCH(AW518,L_Placeholder,0))),SUMPRODUCT(--ISNUMBER(SEARCH(" "&amp;L_EvidencePhrase&amp;" ",BD518)))&gt;0,BI518=1),"INVALID – evidence missing, placeholder or not yet on file",IF(ISNA(MATCH(TRIM(S518),L_EvidenceType,0)),"INVALID – choose the evidence type from the list (column S)",IF(BL518=0,"INVALID – evidence ID must be the record's ID only (e.g. SF-2210, IMG_2231, 1045521), or a link / path for links",IF(OR(OR(LEN(AX518)&lt;2,ISNUMBER(MATCH(AX518,L_Placeholder,0))),BS518&lt;3),"INVALID – verifier missing or not a named person (a role such as QA / CSM is not a name)",IF(OR(AX518=AU518,AND(LEN(AU518)&gt;=4,ISNUMBER(SEARCH(AU518,AX518))),AND(LEN(AX518)&gt;=4,ISNUMBER(SEARCH(AX518,AU518)))),"INVALID – verifier must be a different, named person (not the PIC or a role)",IF(BH518=1,"INVALID – result not yet available (awaiting / TBC)",IF(BV518=1,"INVALID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future",IF(AND(ISNUMBER(BY518),AG518&lt;BY518),IF(H518="Physical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t="n">
        <f aca="false">IF(ISNA(MATCH(TRIM(S518),L_EvidenceType,0)),0,BZ518)</f>
        <v>0</v>
      </c>
      <c r="BM518" s="61" t="str">
        <f aca="false">SUBSTITUTE(SUBSTITUTE(SUBSTITUTE(SUBSTITUTE(SUBSTITUTE(SUBSTITUTE(SUBSTITUTE(SUBSTITUTE(SUBSTITUTE(LOWER(Z518&amp;""),"1","0"),"2","0"),"3","0"),"4","0"),"5","0"),"6","0"),"7","0"),"8","0"),"9","0")</f>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518,"jan",""),"feb",""),"mar",""),"apr",""),"may",""),"jun",""),"jul",""),"aug",""),"sep",""),"oct",""),"nov",""),"dec",""),"hrs",""),"hr",""),"lt",""),"utc",""),"am",""),"pm",""),"rev",""),"ver",""),"b","a"),"c","a"),"d","a"),"e","a"),"f","a"),"g","a"),"h","a"),"i","a"),"j","a"),"k","a"),"l","a"),"m","a"),"n","a"),"o","a"),"p","a"),"q","a"),"r","a"),"s","a"),"t","a"),"u","a"),"v","a"),"w","a"),"x","a"),"y","a"),"z","a")</f>
        <v/>
      </c>
      <c r="BO518" s="61" t="str">
        <f aca="false">SUBSTITUTE(SUBSTITUTE(SUBSTITUTE(SUBSTITUTE(SUBSTITUTE(SUBSTITUTE(SUBSTITUTE(SUBSTITUTE(SUBSTITUTE(LOWER(W518&amp;""),"1","0"),"2","0"),"3","0"),"4","0"),"5","0"),"6","0"),"7","0"),"8","0"),"9","0")</f>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c>
      <c r="BQ518" s="61" t="n">
        <f aca="false">IFERROR(IF(AND(ISERROR(SEARCH(" mh"," "&amp;LOWER(W518))),ISNA(MATCH(LEFT(TRIM(BP518),255),{"0000a","000a","00a","0000aa","000aa","00.00.0000","00/00/0000","00-00-0000","0000-00-00","00.00.00","00/00/00","00-00-00","0.00.0000","0/00/0000","0-00-0000"},0)),OR(SUMPRODUCT(--ISNUMBER(SEARCH({"a0","a-0","a_0","a/0","a.0","a#0","0a","0-a","0_a","0/a"},BP518)))&gt;0,ISNUMBER(SEARCH("000000",BP518)))),1,0),0)</f>
        <v>0</v>
      </c>
      <c r="BR5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518,"supervisor",""),"inspector",""),"controller",""),"executive",""),"catering",""),"manager",""),"officer",""),"caterer",""),"station",""),"captain",""),"verified",""),"verifier",""),"checked",""),"senior",""),"leader",""),"cabin",""),"staff",""),"crew",""),"team",""),"duty",""),"lead",""),"head",""),"chef",""),"pasb",""),"mcat",""),"magcs",""),"qaqc",""),"ccic",""),"cic",""),"csm",""),"ops",""),"pic",""),"self",""),"qa",""),"qc",""),"by",""),"sr",""))</f>
        <v>0</v>
      </c>
      <c r="BS5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518,"supervisor",""),"inspector",""),"controller",""),"executive",""),"catering",""),"manager",""),"officer",""),"caterer",""),"station",""),"captain",""),"verified",""),"verifier",""),"checked",""),"senior",""),"leader",""),"cabin",""),"staff",""),"crew",""),"team",""),"duty",""),"lead",""),"head",""),"chef",""),"pasb",""),"mcat",""),"magcs",""),"qaqc",""),"ccic",""),"cic",""),"csm",""),"ops",""),"pic",""),"self",""),"qa",""),"qc",""),"by",""),"sr",""))</f>
        <v>0</v>
      </c>
      <c r="BT518" s="61"/>
      <c r="BU518" s="61"/>
      <c r="BV518" s="61" t="n">
        <f aca="false">0</f>
        <v>0</v>
      </c>
      <c r="BW518" s="61"/>
      <c r="BX518" s="61"/>
      <c r="BY518" s="62" t="n">
        <f aca="false">Q518-T12EarlyH/24</f>
        <v>46320.0486111111</v>
      </c>
      <c r="BZ518" s="61" t="n">
        <f aca="false">IFERROR(IF(IF(TRIM(S518)="Link / file path",AND(LEN(TRIM(Z518))&gt;=5,SUMPRODUCT(--ISNUMBER(SEARCH({"http","www.","\\",":\",".pdf",".jpg",".jpeg",".png",".heic",".xls",".doc",".msg",".eml",".ppt",".txt",".zip"},Z518)))&gt;0),AND(ISERROR(FIND(" ",TRIM(Z518))),NOT(OR(LOWER(TRIM(Z518))=LOWER(Flights!$F$20),AND(LEFT(LOWER(TRIM(Z518)),2)="mh",(LEN(BN518)-LEN(SUBSTITUTE(BN518,"a","")))&lt;=2))),NOT(ISNUMBER(MATCH(LEFT(BN518,255),{"0000a","000a","00a","0000aa","000aa","00.00.0000","00/00/0000","00-00-0000","0000-00-00","00.00.00","00/00/00","00-00-00","0.00.0000","0/00/0000","0-00-0000"},0))),OR(AND((LEN(BN518)-LEN(SUBSTITUTE(BN518,"a","")))&gt;=1,(LEN(BN518)-LEN(SUBSTITUTE(BN518,"0","")))&gt;=2,SUMPRODUCT(--ISNUMBER(SEARCH({"a0","a-0","a_0","a/0","a.0","a#0","0a","0-a","0_a","0/a"},BN518)))&gt;0),AND((LEN(BN518)-LEN(SUBSTITUTE(BN518,"a","")))=0,(LEN(BN518)-LEN(SUBSTITUTE(BN518,"0","")))&gt;=5)))),1,0),0)</f>
        <v>0</v>
      </c>
    </row>
    <row r="519" customFormat="false" ht="39.75" hidden="false" customHeight="true" outlineLevel="0" collapsed="false">
      <c r="A519" s="57" t="s">
        <v>1176</v>
      </c>
      <c r="B519" s="57" t="s">
        <v>280</v>
      </c>
      <c r="C519" s="57" t="str">
        <f aca="false">Flights!$F$20</f>
        <v>MH0072</v>
      </c>
      <c r="D519" s="58" t="n">
        <f aca="false">Flights!$D$20</f>
        <v>46321</v>
      </c>
      <c r="E519" s="57" t="str">
        <f aca="false">Flights!$G$20&amp;"-"&amp;Flights!$H$20</f>
        <v>KUL-HKG</v>
      </c>
      <c r="F519" s="57" t="str">
        <f aca="false">Flights!$K$20</f>
        <v>EY</v>
      </c>
      <c r="G519" s="57" t="s">
        <v>420</v>
      </c>
      <c r="H519" s="57" t="s">
        <v>378</v>
      </c>
      <c r="I519" s="57" t="s">
        <v>428</v>
      </c>
      <c r="J519" s="57" t="s">
        <v>431</v>
      </c>
      <c r="K519" s="67"/>
      <c r="L519" s="67" t="s">
        <v>422</v>
      </c>
      <c r="M519" s="67"/>
      <c r="N519" s="67" t="s">
        <v>383</v>
      </c>
      <c r="O519" s="67" t="s">
        <v>423</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60"/>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open",IF(AND(NOT(OR(LEN(AZ519)&lt;15,ISNUMBER(MATCH(AZ519,L_Placeholder,0)))),BK519=0,NOT(OR(LEN(AU519)&lt;2,ISNUMBER(MATCH(AU519,L_Placeholder,0)))),NOT(OR(LEN(AX519)&lt;2,ISNUMBER(MATCH(AX519,L_Placeholder,0)))),TRIM(AE519)&lt;&gt;TRIM(T519)),"N/A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missing",IF(OR(OR(LEN(AU519)&lt;2,ISNUMBER(MATCH(AU519,L_Placeholder,0))),BR519&lt;3),"INVALID – PIC missing or not a named person (a role such as QA / CSM is not a name)",IF(OR(LEN(AV519)&lt;2,ISNUMBER(MATCH(AV519,L_Placeholder,0))),"INVALID – result / assessment missing",IF(OR(OR(LEN(AW519)&lt;3,ISNUMBER(MATCH(AW519,L_Placeholder,0))),SUMPRODUCT(--ISNUMBER(SEARCH(" "&amp;L_EvidencePhrase&amp;" ",BD519)))&gt;0,BI519=1),"INVALID – evidence missing, placeholder or not yet on file",IF(ISNA(MATCH(TRIM(S519),L_EvidenceType,0)),"INVALID – choose the evidence type from the list (column S)",IF(BL519=0,"INVALID – evidence ID must be the record's ID only (e.g. SF-2210, IMG_2231, 1045521), or a link / path for links",IF(OR(OR(LEN(AX519)&lt;2,ISNUMBER(MATCH(AX519,L_Placeholder,0))),BS519&lt;3),"INVALID – verifier missing or not a named person (a role such as QA / CSM is not a name)",IF(OR(AX519=AU519,AND(LEN(AU519)&gt;=4,ISNUMBER(SEARCH(AU519,AX519))),AND(LEN(AX519)&gt;=4,ISNUMBER(SEARCH(AX519,AU519)))),"INVALID – verifier must be a different, named person (not the PIC or a role)",IF(BH519=1,"INVALID – result not yet available (awaiting / TBC)",IF(BV519=1,"INVALID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future",IF(AND(ISNUMBER(BY519),AG519&lt;BY519),IF(H519="Physical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t="n">
        <f aca="false">IF(ISNA(MATCH(TRIM(S519),L_EvidenceType,0)),0,BZ519)</f>
        <v>0</v>
      </c>
      <c r="BM519" s="61" t="str">
        <f aca="false">SUBSTITUTE(SUBSTITUTE(SUBSTITUTE(SUBSTITUTE(SUBSTITUTE(SUBSTITUTE(SUBSTITUTE(SUBSTITUTE(SUBSTITUTE(LOWER(Z519&amp;""),"1","0"),"2","0"),"3","0"),"4","0"),"5","0"),"6","0"),"7","0"),"8","0"),"9","0")</f>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519,"jan",""),"feb",""),"mar",""),"apr",""),"may",""),"jun",""),"jul",""),"aug",""),"sep",""),"oct",""),"nov",""),"dec",""),"hrs",""),"hr",""),"lt",""),"utc",""),"am",""),"pm",""),"rev",""),"ver",""),"b","a"),"c","a"),"d","a"),"e","a"),"f","a"),"g","a"),"h","a"),"i","a"),"j","a"),"k","a"),"l","a"),"m","a"),"n","a"),"o","a"),"p","a"),"q","a"),"r","a"),"s","a"),"t","a"),"u","a"),"v","a"),"w","a"),"x","a"),"y","a"),"z","a")</f>
        <v/>
      </c>
      <c r="BO519" s="61" t="str">
        <f aca="false">SUBSTITUTE(SUBSTITUTE(SUBSTITUTE(SUBSTITUTE(SUBSTITUTE(SUBSTITUTE(SUBSTITUTE(SUBSTITUTE(SUBSTITUTE(LOWER(W519&amp;""),"1","0"),"2","0"),"3","0"),"4","0"),"5","0"),"6","0"),"7","0"),"8","0"),"9","0")</f>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c>
      <c r="BQ519" s="61" t="n">
        <f aca="false">IFERROR(IF(AND(ISERROR(SEARCH(" mh"," "&amp;LOWER(W519))),ISNA(MATCH(LEFT(TRIM(BP519),255),{"0000a","000a","00a","0000aa","000aa","00.00.0000","00/00/0000","00-00-0000","0000-00-00","00.00.00","00/00/00","00-00-00","0.00.0000","0/00/0000","0-00-0000"},0)),OR(SUMPRODUCT(--ISNUMBER(SEARCH({"a0","a-0","a_0","a/0","a.0","a#0","0a","0-a","0_a","0/a"},BP519)))&gt;0,ISNUMBER(SEARCH("000000",BP519)))),1,0),0)</f>
        <v>0</v>
      </c>
      <c r="BR5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519,"supervisor",""),"inspector",""),"controller",""),"executive",""),"catering",""),"manager",""),"officer",""),"caterer",""),"station",""),"captain",""),"verified",""),"verifier",""),"checked",""),"senior",""),"leader",""),"cabin",""),"staff",""),"crew",""),"team",""),"duty",""),"lead",""),"head",""),"chef",""),"pasb",""),"mcat",""),"magcs",""),"qaqc",""),"ccic",""),"cic",""),"csm",""),"ops",""),"pic",""),"self",""),"qa",""),"qc",""),"by",""),"sr",""))</f>
        <v>0</v>
      </c>
      <c r="BS5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519,"supervisor",""),"inspector",""),"controller",""),"executive",""),"catering",""),"manager",""),"officer",""),"caterer",""),"station",""),"captain",""),"verified",""),"verifier",""),"checked",""),"senior",""),"leader",""),"cabin",""),"staff",""),"crew",""),"team",""),"duty",""),"lead",""),"head",""),"chef",""),"pasb",""),"mcat",""),"magcs",""),"qaqc",""),"ccic",""),"cic",""),"csm",""),"ops",""),"pic",""),"self",""),"qa",""),"qc",""),"by",""),"sr",""))</f>
        <v>0</v>
      </c>
      <c r="BT519" s="61"/>
      <c r="BU519" s="61"/>
      <c r="BV519" s="61" t="n">
        <f aca="false">0</f>
        <v>0</v>
      </c>
      <c r="BW519" s="61"/>
      <c r="BX519" s="61"/>
      <c r="BY519" s="62" t="n">
        <f aca="false">Q519-T12EarlyH/24</f>
        <v>46320.0486111111</v>
      </c>
      <c r="BZ519" s="61" t="n">
        <f aca="false">IFERROR(IF(IF(TRIM(S519)="Link / file path",AND(LEN(TRIM(Z519))&gt;=5,SUMPRODUCT(--ISNUMBER(SEARCH({"http","www.","\\",":\",".pdf",".jpg",".jpeg",".png",".heic",".xls",".doc",".msg",".eml",".ppt",".txt",".zip"},Z519)))&gt;0),AND(ISERROR(FIND(" ",TRIM(Z519))),NOT(OR(LOWER(TRIM(Z519))=LOWER(Flights!$F$20),AND(LEFT(LOWER(TRIM(Z519)),2)="mh",(LEN(BN519)-LEN(SUBSTITUTE(BN519,"a","")))&lt;=2))),NOT(ISNUMBER(MATCH(LEFT(BN519,255),{"0000a","000a","00a","0000aa","000aa","00.00.0000","00/00/0000","00-00-0000","0000-00-00","00.00.00","00/00/00","00-00-00","0.00.0000","0/00/0000","0-00-0000"},0))),OR(AND((LEN(BN519)-LEN(SUBSTITUTE(BN519,"a","")))&gt;=1,(LEN(BN519)-LEN(SUBSTITUTE(BN519,"0","")))&gt;=2,SUMPRODUCT(--ISNUMBER(SEARCH({"a0","a-0","a_0","a/0","a.0","a#0","0a","0-a","0_a","0/a"},BN519)))&gt;0),AND((LEN(BN519)-LEN(SUBSTITUTE(BN519,"a","")))=0,(LEN(BN519)-LEN(SUBSTITUTE(BN519,"0","")))&gt;=5)))),1,0),0)</f>
        <v>0</v>
      </c>
    </row>
    <row r="520" customFormat="false" ht="39.75" hidden="false" customHeight="true" outlineLevel="0" collapsed="false">
      <c r="A520" s="57" t="s">
        <v>1177</v>
      </c>
      <c r="B520" s="57" t="s">
        <v>280</v>
      </c>
      <c r="C520" s="57" t="str">
        <f aca="false">Flights!$F$20</f>
        <v>MH0072</v>
      </c>
      <c r="D520" s="58" t="n">
        <f aca="false">Flights!$D$20</f>
        <v>46321</v>
      </c>
      <c r="E520" s="57" t="str">
        <f aca="false">Flights!$G$20&amp;"-"&amp;Flights!$H$20</f>
        <v>KUL-HKG</v>
      </c>
      <c r="F520" s="57" t="str">
        <f aca="false">Flights!$K$20</f>
        <v>EY</v>
      </c>
      <c r="G520" s="57" t="s">
        <v>420</v>
      </c>
      <c r="H520" s="57" t="s">
        <v>378</v>
      </c>
      <c r="I520" s="57" t="s">
        <v>428</v>
      </c>
      <c r="J520" s="57" t="s">
        <v>433</v>
      </c>
      <c r="K520" s="67"/>
      <c r="L520" s="67" t="s">
        <v>422</v>
      </c>
      <c r="M520" s="67"/>
      <c r="N520" s="67" t="s">
        <v>383</v>
      </c>
      <c r="O520" s="67" t="s">
        <v>423</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60"/>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open",IF(AND(NOT(OR(LEN(AZ520)&lt;15,ISNUMBER(MATCH(AZ520,L_Placeholder,0)))),BK520=0,NOT(OR(LEN(AU520)&lt;2,ISNUMBER(MATCH(AU520,L_Placeholder,0)))),NOT(OR(LEN(AX520)&lt;2,ISNUMBER(MATCH(AX520,L_Placeholder,0)))),TRIM(AE520)&lt;&gt;TRIM(T520)),"N/A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missing",IF(OR(OR(LEN(AU520)&lt;2,ISNUMBER(MATCH(AU520,L_Placeholder,0))),BR520&lt;3),"INVALID – PIC missing or not a named person (a role such as QA / CSM is not a name)",IF(OR(LEN(AV520)&lt;2,ISNUMBER(MATCH(AV520,L_Placeholder,0))),"INVALID – result / assessment missing",IF(OR(OR(LEN(AW520)&lt;3,ISNUMBER(MATCH(AW520,L_Placeholder,0))),SUMPRODUCT(--ISNUMBER(SEARCH(" "&amp;L_EvidencePhrase&amp;" ",BD520)))&gt;0,BI520=1),"INVALID – evidence missing, placeholder or not yet on file",IF(ISNA(MATCH(TRIM(S520),L_EvidenceType,0)),"INVALID – choose the evidence type from the list (column S)",IF(BL520=0,"INVALID – evidence ID must be the record's ID only (e.g. SF-2210, IMG_2231, 1045521), or a link / path for links",IF(OR(OR(LEN(AX520)&lt;2,ISNUMBER(MATCH(AX520,L_Placeholder,0))),BS520&lt;3),"INVALID – verifier missing or not a named person (a role such as QA / CSM is not a name)",IF(OR(AX520=AU520,AND(LEN(AU520)&gt;=4,ISNUMBER(SEARCH(AU520,AX520))),AND(LEN(AX520)&gt;=4,ISNUMBER(SEARCH(AX520,AU520)))),"INVALID – verifier must be a different, named person (not the PIC or a role)",IF(BH520=1,"INVALID – result not yet available (awaiting / TBC)",IF(BV520=1,"INVALID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future",IF(AND(ISNUMBER(BY520),AG520&lt;BY520),IF(H520="Physical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t="n">
        <f aca="false">IF(ISNA(MATCH(TRIM(S520),L_EvidenceType,0)),0,BZ520)</f>
        <v>0</v>
      </c>
      <c r="BM520" s="61" t="str">
        <f aca="false">SUBSTITUTE(SUBSTITUTE(SUBSTITUTE(SUBSTITUTE(SUBSTITUTE(SUBSTITUTE(SUBSTITUTE(SUBSTITUTE(SUBSTITUTE(LOWER(Z520&amp;""),"1","0"),"2","0"),"3","0"),"4","0"),"5","0"),"6","0"),"7","0"),"8","0"),"9","0")</f>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520,"jan",""),"feb",""),"mar",""),"apr",""),"may",""),"jun",""),"jul",""),"aug",""),"sep",""),"oct",""),"nov",""),"dec",""),"hrs",""),"hr",""),"lt",""),"utc",""),"am",""),"pm",""),"rev",""),"ver",""),"b","a"),"c","a"),"d","a"),"e","a"),"f","a"),"g","a"),"h","a"),"i","a"),"j","a"),"k","a"),"l","a"),"m","a"),"n","a"),"o","a"),"p","a"),"q","a"),"r","a"),"s","a"),"t","a"),"u","a"),"v","a"),"w","a"),"x","a"),"y","a"),"z","a")</f>
        <v/>
      </c>
      <c r="BO520" s="61" t="str">
        <f aca="false">SUBSTITUTE(SUBSTITUTE(SUBSTITUTE(SUBSTITUTE(SUBSTITUTE(SUBSTITUTE(SUBSTITUTE(SUBSTITUTE(SUBSTITUTE(LOWER(W520&amp;""),"1","0"),"2","0"),"3","0"),"4","0"),"5","0"),"6","0"),"7","0"),"8","0"),"9","0")</f>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c>
      <c r="BQ520" s="61" t="n">
        <f aca="false">IFERROR(IF(AND(ISERROR(SEARCH(" mh"," "&amp;LOWER(W520))),ISNA(MATCH(LEFT(TRIM(BP520),255),{"0000a","000a","00a","0000aa","000aa","00.00.0000","00/00/0000","00-00-0000","0000-00-00","00.00.00","00/00/00","00-00-00","0.00.0000","0/00/0000","0-00-0000"},0)),OR(SUMPRODUCT(--ISNUMBER(SEARCH({"a0","a-0","a_0","a/0","a.0","a#0","0a","0-a","0_a","0/a"},BP520)))&gt;0,ISNUMBER(SEARCH("000000",BP520)))),1,0),0)</f>
        <v>0</v>
      </c>
      <c r="BR5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520,"supervisor",""),"inspector",""),"controller",""),"executive",""),"catering",""),"manager",""),"officer",""),"caterer",""),"station",""),"captain",""),"verified",""),"verifier",""),"checked",""),"senior",""),"leader",""),"cabin",""),"staff",""),"crew",""),"team",""),"duty",""),"lead",""),"head",""),"chef",""),"pasb",""),"mcat",""),"magcs",""),"qaqc",""),"ccic",""),"cic",""),"csm",""),"ops",""),"pic",""),"self",""),"qa",""),"qc",""),"by",""),"sr",""))</f>
        <v>0</v>
      </c>
      <c r="BS5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520,"supervisor",""),"inspector",""),"controller",""),"executive",""),"catering",""),"manager",""),"officer",""),"caterer",""),"station",""),"captain",""),"verified",""),"verifier",""),"checked",""),"senior",""),"leader",""),"cabin",""),"staff",""),"crew",""),"team",""),"duty",""),"lead",""),"head",""),"chef",""),"pasb",""),"mcat",""),"magcs",""),"qaqc",""),"ccic",""),"cic",""),"csm",""),"ops",""),"pic",""),"self",""),"qa",""),"qc",""),"by",""),"sr",""))</f>
        <v>0</v>
      </c>
      <c r="BT520" s="61"/>
      <c r="BU520" s="61"/>
      <c r="BV520" s="61" t="n">
        <f aca="false">0</f>
        <v>0</v>
      </c>
      <c r="BW520" s="61"/>
      <c r="BX520" s="61"/>
      <c r="BY520" s="62" t="n">
        <f aca="false">Q520-T12EarlyH/24</f>
        <v>46320.0486111111</v>
      </c>
      <c r="BZ520" s="61" t="n">
        <f aca="false">IFERROR(IF(IF(TRIM(S520)="Link / file path",AND(LEN(TRIM(Z520))&gt;=5,SUMPRODUCT(--ISNUMBER(SEARCH({"http","www.","\\",":\",".pdf",".jpg",".jpeg",".png",".heic",".xls",".doc",".msg",".eml",".ppt",".txt",".zip"},Z520)))&gt;0),AND(ISERROR(FIND(" ",TRIM(Z520))),NOT(OR(LOWER(TRIM(Z520))=LOWER(Flights!$F$20),AND(LEFT(LOWER(TRIM(Z520)),2)="mh",(LEN(BN520)-LEN(SUBSTITUTE(BN520,"a","")))&lt;=2))),NOT(ISNUMBER(MATCH(LEFT(BN520,255),{"0000a","000a","00a","0000aa","000aa","00.00.0000","00/00/0000","00-00-0000","0000-00-00","00.00.00","00/00/00","00-00-00","0.00.0000","0/00/0000","0-00-0000"},0))),OR(AND((LEN(BN520)-LEN(SUBSTITUTE(BN520,"a","")))&gt;=1,(LEN(BN520)-LEN(SUBSTITUTE(BN520,"0","")))&gt;=2,SUMPRODUCT(--ISNUMBER(SEARCH({"a0","a-0","a_0","a/0","a.0","a#0","0a","0-a","0_a","0/a"},BN520)))&gt;0),AND((LEN(BN520)-LEN(SUBSTITUTE(BN520,"a","")))=0,(LEN(BN520)-LEN(SUBSTITUTE(BN520,"0","")))&gt;=5)))),1,0),0)</f>
        <v>0</v>
      </c>
    </row>
    <row r="521" customFormat="false" ht="78.75" hidden="false" customHeight="true" outlineLevel="0" collapsed="false">
      <c r="A521" s="57" t="s">
        <v>1178</v>
      </c>
      <c r="B521" s="57" t="s">
        <v>280</v>
      </c>
      <c r="C521" s="57" t="str">
        <f aca="false">Flights!$F$20</f>
        <v>MH0072</v>
      </c>
      <c r="D521" s="58" t="n">
        <f aca="false">Flights!$D$20</f>
        <v>46321</v>
      </c>
      <c r="E521" s="57" t="str">
        <f aca="false">Flights!$G$20&amp;"-"&amp;Flights!$H$20</f>
        <v>KUL-HKG</v>
      </c>
      <c r="F521" s="57" t="str">
        <f aca="false">Flights!$K$20</f>
        <v>EY</v>
      </c>
      <c r="G521" s="57" t="s">
        <v>420</v>
      </c>
      <c r="H521" s="57" t="s">
        <v>378</v>
      </c>
      <c r="I521" s="57" t="s">
        <v>428</v>
      </c>
      <c r="J521" s="57" t="s">
        <v>435</v>
      </c>
      <c r="K521" s="67" t="s">
        <v>491</v>
      </c>
      <c r="L521" s="67" t="s">
        <v>422</v>
      </c>
      <c r="M521" s="67"/>
      <c r="N521" s="67" t="s">
        <v>383</v>
      </c>
      <c r="O521" s="67" t="s">
        <v>423</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60"/>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open",IF(AND(NOT(OR(LEN(AZ521)&lt;15,ISNUMBER(MATCH(AZ521,L_Placeholder,0)))),BK521=0,NOT(OR(LEN(AU521)&lt;2,ISNUMBER(MATCH(AU521,L_Placeholder,0)))),NOT(OR(LEN(AX521)&lt;2,ISNUMBER(MATCH(AX521,L_Placeholder,0)))),TRIM(AE521)&lt;&gt;TRIM(T521)),"N/A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missing",IF(OR(OR(LEN(AU521)&lt;2,ISNUMBER(MATCH(AU521,L_Placeholder,0))),BR521&lt;3),"INVALID – PIC missing or not a named person (a role such as QA / CSM is not a name)",IF(OR(LEN(AV521)&lt;2,ISNUMBER(MATCH(AV521,L_Placeholder,0))),"INVALID – result / assessment missing",IF(OR(OR(LEN(AW521)&lt;3,ISNUMBER(MATCH(AW521,L_Placeholder,0))),SUMPRODUCT(--ISNUMBER(SEARCH(" "&amp;L_EvidencePhrase&amp;" ",BD521)))&gt;0,BI521=1),"INVALID – evidence missing, placeholder or not yet on file",IF(ISNA(MATCH(TRIM(S521),L_EvidenceType,0)),"INVALID – choose the evidence type from the list (column S)",IF(BL521=0,"INVALID – evidence ID must be the record's ID only (e.g. SF-2210, IMG_2231, 1045521), or a link / path for links",IF(OR(OR(LEN(AX521)&lt;2,ISNUMBER(MATCH(AX521,L_Placeholder,0))),BS521&lt;3),"INVALID – verifier missing or not a named person (a role such as QA / CSM is not a name)",IF(OR(AX521=AU521,AND(LEN(AU521)&gt;=4,ISNUMBER(SEARCH(AU521,AX521))),AND(LEN(AX521)&gt;=4,ISNUMBER(SEARCH(AX521,AU521)))),"INVALID – verifier must be a different, named person (not the PIC or a role)",IF(BH521=1,"INVALID – result not yet available (awaiting / TBC)",IF(BV521=1,"INVALID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future",IF(AND(ISNUMBER(BY521),AG521&lt;BY521),IF(H521="Physical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t="n">
        <f aca="false">IF(ISNA(MATCH(TRIM(S521),L_EvidenceType,0)),0,BZ521)</f>
        <v>0</v>
      </c>
      <c r="BM521" s="61" t="str">
        <f aca="false">SUBSTITUTE(SUBSTITUTE(SUBSTITUTE(SUBSTITUTE(SUBSTITUTE(SUBSTITUTE(SUBSTITUTE(SUBSTITUTE(SUBSTITUTE(LOWER(Z521&amp;""),"1","0"),"2","0"),"3","0"),"4","0"),"5","0"),"6","0"),"7","0"),"8","0"),"9","0")</f>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521,"jan",""),"feb",""),"mar",""),"apr",""),"may",""),"jun",""),"jul",""),"aug",""),"sep",""),"oct",""),"nov",""),"dec",""),"hrs",""),"hr",""),"lt",""),"utc",""),"am",""),"pm",""),"rev",""),"ver",""),"b","a"),"c","a"),"d","a"),"e","a"),"f","a"),"g","a"),"h","a"),"i","a"),"j","a"),"k","a"),"l","a"),"m","a"),"n","a"),"o","a"),"p","a"),"q","a"),"r","a"),"s","a"),"t","a"),"u","a"),"v","a"),"w","a"),"x","a"),"y","a"),"z","a")</f>
        <v/>
      </c>
      <c r="BO521" s="61" t="str">
        <f aca="false">SUBSTITUTE(SUBSTITUTE(SUBSTITUTE(SUBSTITUTE(SUBSTITUTE(SUBSTITUTE(SUBSTITUTE(SUBSTITUTE(SUBSTITUTE(LOWER(W521&amp;""),"1","0"),"2","0"),"3","0"),"4","0"),"5","0"),"6","0"),"7","0"),"8","0"),"9","0")</f>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c>
      <c r="BQ521" s="61" t="n">
        <f aca="false">IFERROR(IF(AND(ISERROR(SEARCH(" mh"," "&amp;LOWER(W521))),ISNA(MATCH(LEFT(TRIM(BP521),255),{"0000a","000a","00a","0000aa","000aa","00.00.0000","00/00/0000","00-00-0000","0000-00-00","00.00.00","00/00/00","00-00-00","0.00.0000","0/00/0000","0-00-0000"},0)),OR(SUMPRODUCT(--ISNUMBER(SEARCH({"a0","a-0","a_0","a/0","a.0","a#0","0a","0-a","0_a","0/a"},BP521)))&gt;0,ISNUMBER(SEARCH("000000",BP521)))),1,0),0)</f>
        <v>0</v>
      </c>
      <c r="BR5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521,"supervisor",""),"inspector",""),"controller",""),"executive",""),"catering",""),"manager",""),"officer",""),"caterer",""),"station",""),"captain",""),"verified",""),"verifier",""),"checked",""),"senior",""),"leader",""),"cabin",""),"staff",""),"crew",""),"team",""),"duty",""),"lead",""),"head",""),"chef",""),"pasb",""),"mcat",""),"magcs",""),"qaqc",""),"ccic",""),"cic",""),"csm",""),"ops",""),"pic",""),"self",""),"qa",""),"qc",""),"by",""),"sr",""))</f>
        <v>0</v>
      </c>
      <c r="BS5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521,"supervisor",""),"inspector",""),"controller",""),"executive",""),"catering",""),"manager",""),"officer",""),"caterer",""),"station",""),"captain",""),"verified",""),"verifier",""),"checked",""),"senior",""),"leader",""),"cabin",""),"staff",""),"crew",""),"team",""),"duty",""),"lead",""),"head",""),"chef",""),"pasb",""),"mcat",""),"magcs",""),"qaqc",""),"ccic",""),"cic",""),"csm",""),"ops",""),"pic",""),"self",""),"qa",""),"qc",""),"by",""),"sr",""))</f>
        <v>0</v>
      </c>
      <c r="BT521" s="61"/>
      <c r="BU521" s="61"/>
      <c r="BV521" s="61" t="n">
        <f aca="false">0</f>
        <v>0</v>
      </c>
      <c r="BW521" s="61"/>
      <c r="BX521" s="61"/>
      <c r="BY521" s="62" t="n">
        <f aca="false">Q521-T12EarlyH/24</f>
        <v>46320.0486111111</v>
      </c>
      <c r="BZ521" s="61" t="n">
        <f aca="false">IFERROR(IF(IF(TRIM(S521)="Link / file path",AND(LEN(TRIM(Z521))&gt;=5,SUMPRODUCT(--ISNUMBER(SEARCH({"http","www.","\\",":\",".pdf",".jpg",".jpeg",".png",".heic",".xls",".doc",".msg",".eml",".ppt",".txt",".zip"},Z521)))&gt;0),AND(ISERROR(FIND(" ",TRIM(Z521))),NOT(OR(LOWER(TRIM(Z521))=LOWER(Flights!$F$20),AND(LEFT(LOWER(TRIM(Z521)),2)="mh",(LEN(BN521)-LEN(SUBSTITUTE(BN521,"a","")))&lt;=2))),NOT(ISNUMBER(MATCH(LEFT(BN521,255),{"0000a","000a","00a","0000aa","000aa","00.00.0000","00/00/0000","00-00-0000","0000-00-00","00.00.00","00/00/00","00-00-00","0.00.0000","0/00/0000","0-00-0000"},0))),OR(AND((LEN(BN521)-LEN(SUBSTITUTE(BN521,"a","")))&gt;=1,(LEN(BN521)-LEN(SUBSTITUTE(BN521,"0","")))&gt;=2,SUMPRODUCT(--ISNUMBER(SEARCH({"a0","a-0","a_0","a/0","a.0","a#0","0a","0-a","0_a","0/a"},BN521)))&gt;0),AND((LEN(BN521)-LEN(SUBSTITUTE(BN521,"a","")))=0,(LEN(BN521)-LEN(SUBSTITUTE(BN521,"0","")))&gt;=5)))),1,0),0)</f>
        <v>0</v>
      </c>
    </row>
    <row r="522" customFormat="false" ht="39.75" hidden="false" customHeight="true" outlineLevel="0" collapsed="false">
      <c r="A522" s="57" t="s">
        <v>1179</v>
      </c>
      <c r="B522" s="57" t="s">
        <v>280</v>
      </c>
      <c r="C522" s="57" t="str">
        <f aca="false">Flights!$F$20</f>
        <v>MH0072</v>
      </c>
      <c r="D522" s="58" t="n">
        <f aca="false">Flights!$D$20</f>
        <v>46321</v>
      </c>
      <c r="E522" s="57" t="str">
        <f aca="false">Flights!$G$20&amp;"-"&amp;Flights!$H$20</f>
        <v>KUL-HKG</v>
      </c>
      <c r="F522" s="57" t="str">
        <f aca="false">Flights!$K$20</f>
        <v>EY</v>
      </c>
      <c r="G522" s="57" t="s">
        <v>420</v>
      </c>
      <c r="H522" s="57" t="s">
        <v>378</v>
      </c>
      <c r="I522" s="57" t="s">
        <v>428</v>
      </c>
      <c r="J522" s="57" t="s">
        <v>438</v>
      </c>
      <c r="K522" s="67"/>
      <c r="L522" s="67" t="s">
        <v>422</v>
      </c>
      <c r="M522" s="67"/>
      <c r="N522" s="67" t="s">
        <v>383</v>
      </c>
      <c r="O522" s="67" t="s">
        <v>423</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60"/>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open",IF(AND(NOT(OR(LEN(AZ522)&lt;15,ISNUMBER(MATCH(AZ522,L_Placeholder,0)))),BK522=0,NOT(OR(LEN(AU522)&lt;2,ISNUMBER(MATCH(AU522,L_Placeholder,0)))),NOT(OR(LEN(AX522)&lt;2,ISNUMBER(MATCH(AX522,L_Placeholder,0)))),TRIM(AE522)&lt;&gt;TRIM(T522)),"N/A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missing",IF(OR(OR(LEN(AU522)&lt;2,ISNUMBER(MATCH(AU522,L_Placeholder,0))),BR522&lt;3),"INVALID – PIC missing or not a named person (a role such as QA / CSM is not a name)",IF(OR(LEN(AV522)&lt;2,ISNUMBER(MATCH(AV522,L_Placeholder,0))),"INVALID – result / assessment missing",IF(OR(OR(LEN(AW522)&lt;3,ISNUMBER(MATCH(AW522,L_Placeholder,0))),SUMPRODUCT(--ISNUMBER(SEARCH(" "&amp;L_EvidencePhrase&amp;" ",BD522)))&gt;0,BI522=1),"INVALID – evidence missing, placeholder or not yet on file",IF(ISNA(MATCH(TRIM(S522),L_EvidenceType,0)),"INVALID – choose the evidence type from the list (column S)",IF(BL522=0,"INVALID – evidence ID must be the record's ID only (e.g. SF-2210, IMG_2231, 1045521), or a link / path for links",IF(OR(OR(LEN(AX522)&lt;2,ISNUMBER(MATCH(AX522,L_Placeholder,0))),BS522&lt;3),"INVALID – verifier missing or not a named person (a role such as QA / CSM is not a name)",IF(OR(AX522=AU522,AND(LEN(AU522)&gt;=4,ISNUMBER(SEARCH(AU522,AX522))),AND(LEN(AX522)&gt;=4,ISNUMBER(SEARCH(AX522,AU522)))),"INVALID – verifier must be a different, named person (not the PIC or a role)",IF(BH522=1,"INVALID – result not yet available (awaiting / TBC)",IF(BV522=1,"INVALID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future",IF(AND(ISNUMBER(BY522),AG522&lt;BY522),IF(H522="Physical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t="n">
        <f aca="false">IF(ISNA(MATCH(TRIM(S522),L_EvidenceType,0)),0,BZ522)</f>
        <v>0</v>
      </c>
      <c r="BM522" s="61" t="str">
        <f aca="false">SUBSTITUTE(SUBSTITUTE(SUBSTITUTE(SUBSTITUTE(SUBSTITUTE(SUBSTITUTE(SUBSTITUTE(SUBSTITUTE(SUBSTITUTE(LOWER(Z522&amp;""),"1","0"),"2","0"),"3","0"),"4","0"),"5","0"),"6","0"),"7","0"),"8","0"),"9","0")</f>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522,"jan",""),"feb",""),"mar",""),"apr",""),"may",""),"jun",""),"jul",""),"aug",""),"sep",""),"oct",""),"nov",""),"dec",""),"hrs",""),"hr",""),"lt",""),"utc",""),"am",""),"pm",""),"rev",""),"ver",""),"b","a"),"c","a"),"d","a"),"e","a"),"f","a"),"g","a"),"h","a"),"i","a"),"j","a"),"k","a"),"l","a"),"m","a"),"n","a"),"o","a"),"p","a"),"q","a"),"r","a"),"s","a"),"t","a"),"u","a"),"v","a"),"w","a"),"x","a"),"y","a"),"z","a")</f>
        <v/>
      </c>
      <c r="BO522" s="61" t="str">
        <f aca="false">SUBSTITUTE(SUBSTITUTE(SUBSTITUTE(SUBSTITUTE(SUBSTITUTE(SUBSTITUTE(SUBSTITUTE(SUBSTITUTE(SUBSTITUTE(LOWER(W522&amp;""),"1","0"),"2","0"),"3","0"),"4","0"),"5","0"),"6","0"),"7","0"),"8","0"),"9","0")</f>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c>
      <c r="BQ522" s="61" t="n">
        <f aca="false">IFERROR(IF(AND(ISERROR(SEARCH(" mh"," "&amp;LOWER(W522))),ISNA(MATCH(LEFT(TRIM(BP522),255),{"0000a","000a","00a","0000aa","000aa","00.00.0000","00/00/0000","00-00-0000","0000-00-00","00.00.00","00/00/00","00-00-00","0.00.0000","0/00/0000","0-00-0000"},0)),OR(SUMPRODUCT(--ISNUMBER(SEARCH({"a0","a-0","a_0","a/0","a.0","a#0","0a","0-a","0_a","0/a"},BP522)))&gt;0,ISNUMBER(SEARCH("000000",BP522)))),1,0),0)</f>
        <v>0</v>
      </c>
      <c r="BR5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522,"supervisor",""),"inspector",""),"controller",""),"executive",""),"catering",""),"manager",""),"officer",""),"caterer",""),"station",""),"captain",""),"verified",""),"verifier",""),"checked",""),"senior",""),"leader",""),"cabin",""),"staff",""),"crew",""),"team",""),"duty",""),"lead",""),"head",""),"chef",""),"pasb",""),"mcat",""),"magcs",""),"qaqc",""),"ccic",""),"cic",""),"csm",""),"ops",""),"pic",""),"self",""),"qa",""),"qc",""),"by",""),"sr",""))</f>
        <v>0</v>
      </c>
      <c r="BS5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522,"supervisor",""),"inspector",""),"controller",""),"executive",""),"catering",""),"manager",""),"officer",""),"caterer",""),"station",""),"captain",""),"verified",""),"verifier",""),"checked",""),"senior",""),"leader",""),"cabin",""),"staff",""),"crew",""),"team",""),"duty",""),"lead",""),"head",""),"chef",""),"pasb",""),"mcat",""),"magcs",""),"qaqc",""),"ccic",""),"cic",""),"csm",""),"ops",""),"pic",""),"self",""),"qa",""),"qc",""),"by",""),"sr",""))</f>
        <v>0</v>
      </c>
      <c r="BT522" s="61"/>
      <c r="BU522" s="61"/>
      <c r="BV522" s="61" t="n">
        <f aca="false">0</f>
        <v>0</v>
      </c>
      <c r="BW522" s="61"/>
      <c r="BX522" s="61"/>
      <c r="BY522" s="62" t="n">
        <f aca="false">Q522-T12EarlyH/24</f>
        <v>46320.0486111111</v>
      </c>
      <c r="BZ522" s="61" t="n">
        <f aca="false">IFERROR(IF(IF(TRIM(S522)="Link / file path",AND(LEN(TRIM(Z522))&gt;=5,SUMPRODUCT(--ISNUMBER(SEARCH({"http","www.","\\",":\",".pdf",".jpg",".jpeg",".png",".heic",".xls",".doc",".msg",".eml",".ppt",".txt",".zip"},Z522)))&gt;0),AND(ISERROR(FIND(" ",TRIM(Z522))),NOT(OR(LOWER(TRIM(Z522))=LOWER(Flights!$F$20),AND(LEFT(LOWER(TRIM(Z522)),2)="mh",(LEN(BN522)-LEN(SUBSTITUTE(BN522,"a","")))&lt;=2))),NOT(ISNUMBER(MATCH(LEFT(BN522,255),{"0000a","000a","00a","0000aa","000aa","00.00.0000","00/00/0000","00-00-0000","0000-00-00","00.00.00","00/00/00","00-00-00","0.00.0000","0/00/0000","0-00-0000"},0))),OR(AND((LEN(BN522)-LEN(SUBSTITUTE(BN522,"a","")))&gt;=1,(LEN(BN522)-LEN(SUBSTITUTE(BN522,"0","")))&gt;=2,SUMPRODUCT(--ISNUMBER(SEARCH({"a0","a-0","a_0","a/0","a.0","a#0","0a","0-a","0_a","0/a"},BN522)))&gt;0),AND((LEN(BN522)-LEN(SUBSTITUTE(BN522,"a","")))=0,(LEN(BN522)-LEN(SUBSTITUTE(BN522,"0","")))&gt;=5)))),1,0),0)</f>
        <v>0</v>
      </c>
    </row>
    <row r="523" customFormat="false" ht="41.25" hidden="false" customHeight="true" outlineLevel="0" collapsed="false">
      <c r="A523" s="57" t="s">
        <v>1180</v>
      </c>
      <c r="B523" s="57" t="s">
        <v>280</v>
      </c>
      <c r="C523" s="57" t="str">
        <f aca="false">Flights!$F$20</f>
        <v>MH0072</v>
      </c>
      <c r="D523" s="58" t="n">
        <f aca="false">Flights!$D$20</f>
        <v>46321</v>
      </c>
      <c r="E523" s="57" t="str">
        <f aca="false">Flights!$G$20&amp;"-"&amp;Flights!$H$20</f>
        <v>KUL-HKG</v>
      </c>
      <c r="F523" s="57" t="str">
        <f aca="false">Flights!$K$20</f>
        <v>EY</v>
      </c>
      <c r="G523" s="57" t="s">
        <v>420</v>
      </c>
      <c r="H523" s="57" t="s">
        <v>378</v>
      </c>
      <c r="I523" s="57" t="s">
        <v>447</v>
      </c>
      <c r="J523" s="57" t="s">
        <v>448</v>
      </c>
      <c r="K523" s="67" t="s">
        <v>449</v>
      </c>
      <c r="L523" s="67" t="s">
        <v>1181</v>
      </c>
      <c r="M523" s="67" t="s">
        <v>451</v>
      </c>
      <c r="N523" s="67" t="s">
        <v>383</v>
      </c>
      <c r="O523" s="67" t="s">
        <v>503</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60"/>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open",IF(AND(NOT(OR(LEN(AZ523)&lt;15,ISNUMBER(MATCH(AZ523,L_Placeholder,0)))),BK523=0,NOT(OR(LEN(AU523)&lt;2,ISNUMBER(MATCH(AU523,L_Placeholder,0)))),NOT(OR(LEN(AX523)&lt;2,ISNUMBER(MATCH(AX523,L_Placeholder,0)))),TRIM(AE523)&lt;&gt;TRIM(T523)),"N/A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missing",IF(OR(OR(LEN(AU523)&lt;2,ISNUMBER(MATCH(AU523,L_Placeholder,0))),BR523&lt;3),"INVALID – PIC missing or not a named person (a role such as QA / CSM is not a name)",IF(OR(LEN(AV523)&lt;2,ISNUMBER(MATCH(AV523,L_Placeholder,0))),"INVALID – result / assessment missing",IF(OR(OR(LEN(AW523)&lt;3,ISNUMBER(MATCH(AW523,L_Placeholder,0))),SUMPRODUCT(--ISNUMBER(SEARCH(" "&amp;L_EvidencePhrase&amp;" ",BD523)))&gt;0,BI523=1),"INVALID – evidence missing, placeholder or not yet on file",IF(ISNA(MATCH(TRIM(S523),L_EvidenceType,0)),"INVALID – choose the evidence type from the list (column S)",IF(BL523=0,"INVALID – evidence ID must be the record's ID only (e.g. SF-2210, IMG_2231, 1045521), or a link / path for links",IF(OR(OR(LEN(AX523)&lt;2,ISNUMBER(MATCH(AX523,L_Placeholder,0))),BS523&lt;3),"INVALID – verifier missing or not a named person (a role such as QA / CSM is not a name)",IF(OR(AX523=AU523,AND(LEN(AU523)&gt;=4,ISNUMBER(SEARCH(AU523,AX523))),AND(LEN(AX523)&gt;=4,ISNUMBER(SEARCH(AX523,AU523)))),"INVALID – verifier must be a different, named person (not the PIC or a role)",IF(BH523=1,"INVALID – result not yet available (awaiting / TBC)",IF(BV523=1,"INVALID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future",IF(AND(ISNUMBER(BY523),AG523&lt;BY523),IF(H523="Physical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t="n">
        <f aca="false">IF(ISNA(MATCH(TRIM(S523),L_EvidenceType,0)),0,BZ523)</f>
        <v>0</v>
      </c>
      <c r="BM523" s="61" t="str">
        <f aca="false">SUBSTITUTE(SUBSTITUTE(SUBSTITUTE(SUBSTITUTE(SUBSTITUTE(SUBSTITUTE(SUBSTITUTE(SUBSTITUTE(SUBSTITUTE(LOWER(Z523&amp;""),"1","0"),"2","0"),"3","0"),"4","0"),"5","0"),"6","0"),"7","0"),"8","0"),"9","0")</f>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523,"jan",""),"feb",""),"mar",""),"apr",""),"may",""),"jun",""),"jul",""),"aug",""),"sep",""),"oct",""),"nov",""),"dec",""),"hrs",""),"hr",""),"lt",""),"utc",""),"am",""),"pm",""),"rev",""),"ver",""),"b","a"),"c","a"),"d","a"),"e","a"),"f","a"),"g","a"),"h","a"),"i","a"),"j","a"),"k","a"),"l","a"),"m","a"),"n","a"),"o","a"),"p","a"),"q","a"),"r","a"),"s","a"),"t","a"),"u","a"),"v","a"),"w","a"),"x","a"),"y","a"),"z","a")</f>
        <v/>
      </c>
      <c r="BO523" s="61" t="str">
        <f aca="false">SUBSTITUTE(SUBSTITUTE(SUBSTITUTE(SUBSTITUTE(SUBSTITUTE(SUBSTITUTE(SUBSTITUTE(SUBSTITUTE(SUBSTITUTE(LOWER(W523&amp;""),"1","0"),"2","0"),"3","0"),"4","0"),"5","0"),"6","0"),"7","0"),"8","0"),"9","0")</f>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c>
      <c r="BQ523" s="61" t="n">
        <f aca="false">IFERROR(IF(AND(ISERROR(SEARCH(" mh"," "&amp;LOWER(W523))),ISNA(MATCH(LEFT(TRIM(BP523),255),{"0000a","000a","00a","0000aa","000aa","00.00.0000","00/00/0000","00-00-0000","0000-00-00","00.00.00","00/00/00","00-00-00","0.00.0000","0/00/0000","0-00-0000"},0)),OR(SUMPRODUCT(--ISNUMBER(SEARCH({"a0","a-0","a_0","a/0","a.0","a#0","0a","0-a","0_a","0/a"},BP523)))&gt;0,ISNUMBER(SEARCH("000000",BP523)))),1,0),0)</f>
        <v>0</v>
      </c>
      <c r="BR5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523,"supervisor",""),"inspector",""),"controller",""),"executive",""),"catering",""),"manager",""),"officer",""),"caterer",""),"station",""),"captain",""),"verified",""),"verifier",""),"checked",""),"senior",""),"leader",""),"cabin",""),"staff",""),"crew",""),"team",""),"duty",""),"lead",""),"head",""),"chef",""),"pasb",""),"mcat",""),"magcs",""),"qaqc",""),"ccic",""),"cic",""),"csm",""),"ops",""),"pic",""),"self",""),"qa",""),"qc",""),"by",""),"sr",""))</f>
        <v>0</v>
      </c>
      <c r="BS5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523,"supervisor",""),"inspector",""),"controller",""),"executive",""),"catering",""),"manager",""),"officer",""),"caterer",""),"station",""),"captain",""),"verified",""),"verifier",""),"checked",""),"senior",""),"leader",""),"cabin",""),"staff",""),"crew",""),"team",""),"duty",""),"lead",""),"head",""),"chef",""),"pasb",""),"mcat",""),"magcs",""),"qaqc",""),"ccic",""),"cic",""),"csm",""),"ops",""),"pic",""),"self",""),"qa",""),"qc",""),"by",""),"sr",""))</f>
        <v>0</v>
      </c>
      <c r="BT523" s="61"/>
      <c r="BU523" s="61"/>
      <c r="BV523" s="61" t="n">
        <f aca="false">0</f>
        <v>0</v>
      </c>
      <c r="BW523" s="61"/>
      <c r="BX523" s="61"/>
      <c r="BY523" s="62" t="n">
        <f aca="false">Q523-T12EarlyH/24</f>
        <v>46320.0486111111</v>
      </c>
      <c r="BZ523" s="61" t="n">
        <f aca="false">IFERROR(IF(IF(TRIM(S523)="Link / file path",AND(LEN(TRIM(Z523))&gt;=5,SUMPRODUCT(--ISNUMBER(SEARCH({"http","www.","\\",":\",".pdf",".jpg",".jpeg",".png",".heic",".xls",".doc",".msg",".eml",".ppt",".txt",".zip"},Z523)))&gt;0),AND(ISERROR(FIND(" ",TRIM(Z523))),NOT(OR(LOWER(TRIM(Z523))=LOWER(Flights!$F$20),AND(LEFT(LOWER(TRIM(Z523)),2)="mh",(LEN(BN523)-LEN(SUBSTITUTE(BN523,"a","")))&lt;=2))),NOT(ISNUMBER(MATCH(LEFT(BN523,255),{"0000a","000a","00a","0000aa","000aa","00.00.0000","00/00/0000","00-00-0000","0000-00-00","00.00.00","00/00/00","00-00-00","0.00.0000","0/00/0000","0-00-0000"},0))),OR(AND((LEN(BN523)-LEN(SUBSTITUTE(BN523,"a","")))&gt;=1,(LEN(BN523)-LEN(SUBSTITUTE(BN523,"0","")))&gt;=2,SUMPRODUCT(--ISNUMBER(SEARCH({"a0","a-0","a_0","a/0","a.0","a#0","0a","0-a","0_a","0/a"},BN523)))&gt;0),AND((LEN(BN523)-LEN(SUBSTITUTE(BN523,"a","")))=0,(LEN(BN523)-LEN(SUBSTITUTE(BN523,"0","")))&gt;=5)))),1,0),0)</f>
        <v>0</v>
      </c>
    </row>
    <row r="524" customFormat="false" ht="116.25" hidden="false" customHeight="true" outlineLevel="0" collapsed="false">
      <c r="A524" s="57" t="s">
        <v>1182</v>
      </c>
      <c r="B524" s="57" t="s">
        <v>280</v>
      </c>
      <c r="C524" s="57" t="str">
        <f aca="false">Flights!$F$20</f>
        <v>MH0072</v>
      </c>
      <c r="D524" s="58" t="n">
        <f aca="false">Flights!$D$20</f>
        <v>46321</v>
      </c>
      <c r="E524" s="57" t="str">
        <f aca="false">Flights!$G$20&amp;"-"&amp;Flights!$H$20</f>
        <v>KUL-HKG</v>
      </c>
      <c r="F524" s="57" t="str">
        <f aca="false">Flights!$K$20</f>
        <v>EY</v>
      </c>
      <c r="G524" s="57" t="s">
        <v>420</v>
      </c>
      <c r="H524" s="57" t="s">
        <v>378</v>
      </c>
      <c r="I524" s="57" t="s">
        <v>447</v>
      </c>
      <c r="J524" s="57" t="s">
        <v>454</v>
      </c>
      <c r="K524" s="67" t="s">
        <v>449</v>
      </c>
      <c r="L524" s="67" t="s">
        <v>1183</v>
      </c>
      <c r="M524" s="67" t="s">
        <v>451</v>
      </c>
      <c r="N524" s="67" t="s">
        <v>444</v>
      </c>
      <c r="O524" s="67" t="s">
        <v>1184</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60"/>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open",IF(AND(NOT(OR(LEN(AZ524)&lt;15,ISNUMBER(MATCH(AZ524,L_Placeholder,0)))),BK524=0,NOT(OR(LEN(AU524)&lt;2,ISNUMBER(MATCH(AU524,L_Placeholder,0)))),NOT(OR(LEN(AX524)&lt;2,ISNUMBER(MATCH(AX524,L_Placeholder,0)))),TRIM(AE524)&lt;&gt;TRIM(T524)),"N/A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missing",IF(OR(OR(LEN(AU524)&lt;2,ISNUMBER(MATCH(AU524,L_Placeholder,0))),BR524&lt;3),"INVALID – PIC missing or not a named person (a role such as QA / CSM is not a name)",IF(OR(LEN(AV524)&lt;2,ISNUMBER(MATCH(AV524,L_Placeholder,0))),"INVALID – result / assessment missing",IF(OR(OR(LEN(AW524)&lt;3,ISNUMBER(MATCH(AW524,L_Placeholder,0))),SUMPRODUCT(--ISNUMBER(SEARCH(" "&amp;L_EvidencePhrase&amp;" ",BD524)))&gt;0,BI524=1),"INVALID – evidence missing, placeholder or not yet on file",IF(ISNA(MATCH(TRIM(S524),L_EvidenceType,0)),"INVALID – choose the evidence type from the list (column S)",IF(BL524=0,"INVALID – evidence ID must be the record's ID only (e.g. SF-2210, IMG_2231, 1045521), or a link / path for links",IF(OR(OR(LEN(AX524)&lt;2,ISNUMBER(MATCH(AX524,L_Placeholder,0))),BS524&lt;3),"INVALID – verifier missing or not a named person (a role such as QA / CSM is not a name)",IF(OR(AX524=AU524,AND(LEN(AU524)&gt;=4,ISNUMBER(SEARCH(AU524,AX524))),AND(LEN(AX524)&gt;=4,ISNUMBER(SEARCH(AX524,AU524)))),"INVALID – verifier must be a different, named person (not the PIC or a role)",IF(BH524=1,"INVALID – result not yet available (awaiting / TBC)",IF(BV524=1,"INVALID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future",IF(AND(ISNUMBER(BY524),AG524&lt;BY524),IF(H524="Physical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t="n">
        <f aca="false">IF(ISNA(MATCH(TRIM(S524),L_EvidenceType,0)),0,BZ524)</f>
        <v>0</v>
      </c>
      <c r="BM524" s="61" t="str">
        <f aca="false">SUBSTITUTE(SUBSTITUTE(SUBSTITUTE(SUBSTITUTE(SUBSTITUTE(SUBSTITUTE(SUBSTITUTE(SUBSTITUTE(SUBSTITUTE(LOWER(Z524&amp;""),"1","0"),"2","0"),"3","0"),"4","0"),"5","0"),"6","0"),"7","0"),"8","0"),"9","0")</f>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524,"jan",""),"feb",""),"mar",""),"apr",""),"may",""),"jun",""),"jul",""),"aug",""),"sep",""),"oct",""),"nov",""),"dec",""),"hrs",""),"hr",""),"lt",""),"utc",""),"am",""),"pm",""),"rev",""),"ver",""),"b","a"),"c","a"),"d","a"),"e","a"),"f","a"),"g","a"),"h","a"),"i","a"),"j","a"),"k","a"),"l","a"),"m","a"),"n","a"),"o","a"),"p","a"),"q","a"),"r","a"),"s","a"),"t","a"),"u","a"),"v","a"),"w","a"),"x","a"),"y","a"),"z","a")</f>
        <v/>
      </c>
      <c r="BO524" s="61" t="str">
        <f aca="false">SUBSTITUTE(SUBSTITUTE(SUBSTITUTE(SUBSTITUTE(SUBSTITUTE(SUBSTITUTE(SUBSTITUTE(SUBSTITUTE(SUBSTITUTE(LOWER(W524&amp;""),"1","0"),"2","0"),"3","0"),"4","0"),"5","0"),"6","0"),"7","0"),"8","0"),"9","0")</f>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c>
      <c r="BQ524" s="61" t="n">
        <f aca="false">IFERROR(IF(AND(ISERROR(SEARCH(" mh"," "&amp;LOWER(W524))),ISNA(MATCH(LEFT(TRIM(BP524),255),{"0000a","000a","00a","0000aa","000aa","00.00.0000","00/00/0000","00-00-0000","0000-00-00","00.00.00","00/00/00","00-00-00","0.00.0000","0/00/0000","0-00-0000"},0)),OR(SUMPRODUCT(--ISNUMBER(SEARCH({"a0","a-0","a_0","a/0","a.0","a#0","0a","0-a","0_a","0/a"},BP524)))&gt;0,ISNUMBER(SEARCH("000000",BP524)))),1,0),0)</f>
        <v>0</v>
      </c>
      <c r="BR5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524,"supervisor",""),"inspector",""),"controller",""),"executive",""),"catering",""),"manager",""),"officer",""),"caterer",""),"station",""),"captain",""),"verified",""),"verifier",""),"checked",""),"senior",""),"leader",""),"cabin",""),"staff",""),"crew",""),"team",""),"duty",""),"lead",""),"head",""),"chef",""),"pasb",""),"mcat",""),"magcs",""),"qaqc",""),"ccic",""),"cic",""),"csm",""),"ops",""),"pic",""),"self",""),"qa",""),"qc",""),"by",""),"sr",""))</f>
        <v>0</v>
      </c>
      <c r="BS5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524,"supervisor",""),"inspector",""),"controller",""),"executive",""),"catering",""),"manager",""),"officer",""),"caterer",""),"station",""),"captain",""),"verified",""),"verifier",""),"checked",""),"senior",""),"leader",""),"cabin",""),"staff",""),"crew",""),"team",""),"duty",""),"lead",""),"head",""),"chef",""),"pasb",""),"mcat",""),"magcs",""),"qaqc",""),"ccic",""),"cic",""),"csm",""),"ops",""),"pic",""),"self",""),"qa",""),"qc",""),"by",""),"sr",""))</f>
        <v>0</v>
      </c>
      <c r="BT524" s="61"/>
      <c r="BU524" s="61"/>
      <c r="BV524" s="61" t="n">
        <f aca="false">0</f>
        <v>0</v>
      </c>
      <c r="BW524" s="61"/>
      <c r="BX524" s="61"/>
      <c r="BY524" s="62" t="n">
        <f aca="false">Q524-T12EarlyH/24</f>
        <v>46320.0486111111</v>
      </c>
      <c r="BZ524" s="61" t="n">
        <f aca="false">IFERROR(IF(IF(TRIM(S524)="Link / file path",AND(LEN(TRIM(Z524))&gt;=5,SUMPRODUCT(--ISNUMBER(SEARCH({"http","www.","\\",":\",".pdf",".jpg",".jpeg",".png",".heic",".xls",".doc",".msg",".eml",".ppt",".txt",".zip"},Z524)))&gt;0),AND(ISERROR(FIND(" ",TRIM(Z524))),NOT(OR(LOWER(TRIM(Z524))=LOWER(Flights!$F$20),AND(LEFT(LOWER(TRIM(Z524)),2)="mh",(LEN(BN524)-LEN(SUBSTITUTE(BN524,"a","")))&lt;=2))),NOT(ISNUMBER(MATCH(LEFT(BN524,255),{"0000a","000a","00a","0000aa","000aa","00.00.0000","00/00/0000","00-00-0000","0000-00-00","00.00.00","00/00/00","00-00-00","0.00.0000","0/00/0000","0-00-0000"},0))),OR(AND((LEN(BN524)-LEN(SUBSTITUTE(BN524,"a","")))&gt;=1,(LEN(BN524)-LEN(SUBSTITUTE(BN524,"0","")))&gt;=2,SUMPRODUCT(--ISNUMBER(SEARCH({"a0","a-0","a_0","a/0","a.0","a#0","0a","0-a","0_a","0/a"},BN524)))&gt;0),AND((LEN(BN524)-LEN(SUBSTITUTE(BN524,"a","")))=0,(LEN(BN524)-LEN(SUBSTITUTE(BN524,"0","")))&gt;=5)))),1,0),0)</f>
        <v>0</v>
      </c>
    </row>
    <row r="525" customFormat="false" ht="54" hidden="false" customHeight="true" outlineLevel="0" collapsed="false">
      <c r="A525" s="57" t="s">
        <v>1185</v>
      </c>
      <c r="B525" s="57" t="s">
        <v>280</v>
      </c>
      <c r="C525" s="57" t="str">
        <f aca="false">Flights!$F$20</f>
        <v>MH0072</v>
      </c>
      <c r="D525" s="58" t="n">
        <f aca="false">Flights!$D$20</f>
        <v>46321</v>
      </c>
      <c r="E525" s="57" t="str">
        <f aca="false">Flights!$G$20&amp;"-"&amp;Flights!$H$20</f>
        <v>KUL-HKG</v>
      </c>
      <c r="F525" s="57" t="str">
        <f aca="false">Flights!$K$20</f>
        <v>EY</v>
      </c>
      <c r="G525" s="57" t="s">
        <v>420</v>
      </c>
      <c r="H525" s="57" t="s">
        <v>378</v>
      </c>
      <c r="I525" s="57" t="s">
        <v>634</v>
      </c>
      <c r="J525" s="57" t="s">
        <v>1186</v>
      </c>
      <c r="K525" s="67" t="s">
        <v>1187</v>
      </c>
      <c r="L525" s="67" t="s">
        <v>1188</v>
      </c>
      <c r="M525" s="67" t="s">
        <v>451</v>
      </c>
      <c r="N525" s="67" t="s">
        <v>383</v>
      </c>
      <c r="O525" s="67" t="s">
        <v>1189</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60"/>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open",IF(AND(NOT(OR(LEN(AZ525)&lt;15,ISNUMBER(MATCH(AZ525,L_Placeholder,0)))),BK525=0,NOT(OR(LEN(AU525)&lt;2,ISNUMBER(MATCH(AU525,L_Placeholder,0)))),NOT(OR(LEN(AX525)&lt;2,ISNUMBER(MATCH(AX525,L_Placeholder,0)))),TRIM(AE525)&lt;&gt;TRIM(T525)),"N/A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missing",IF(OR(OR(LEN(AU525)&lt;2,ISNUMBER(MATCH(AU525,L_Placeholder,0))),BR525&lt;3),"INVALID – PIC missing or not a named person (a role such as QA / CSM is not a name)",IF(OR(LEN(AV525)&lt;2,ISNUMBER(MATCH(AV525,L_Placeholder,0))),"INVALID – result / assessment missing",IF(OR(OR(LEN(AW525)&lt;3,ISNUMBER(MATCH(AW525,L_Placeholder,0))),SUMPRODUCT(--ISNUMBER(SEARCH(" "&amp;L_EvidencePhrase&amp;" ",BD525)))&gt;0,BI525=1),"INVALID – evidence missing, placeholder or not yet on file",IF(ISNA(MATCH(TRIM(S525),L_EvidenceType,0)),"INVALID – choose the evidence type from the list (column S)",IF(BL525=0,"INVALID – evidence ID must be the record's ID only (e.g. SF-2210, IMG_2231, 1045521), or a link / path for links",IF(OR(OR(LEN(AX525)&lt;2,ISNUMBER(MATCH(AX525,L_Placeholder,0))),BS525&lt;3),"INVALID – verifier missing or not a named person (a role such as QA / CSM is not a name)",IF(OR(AX525=AU525,AND(LEN(AU525)&gt;=4,ISNUMBER(SEARCH(AU525,AX525))),AND(LEN(AX525)&gt;=4,ISNUMBER(SEARCH(AX525,AU525)))),"INVALID – verifier must be a different, named person (not the PIC or a role)",IF(BH525=1,"INVALID – result not yet available (awaiting / TBC)",IF(BV525=1,"INVALID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future",IF(AND(ISNUMBER(BY525),AG525&lt;BY525),IF(H525="Physical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t="n">
        <f aca="false">IF(ISNA(MATCH(TRIM(S525),L_EvidenceType,0)),0,BZ525)</f>
        <v>0</v>
      </c>
      <c r="BM525" s="61" t="str">
        <f aca="false">SUBSTITUTE(SUBSTITUTE(SUBSTITUTE(SUBSTITUTE(SUBSTITUTE(SUBSTITUTE(SUBSTITUTE(SUBSTITUTE(SUBSTITUTE(LOWER(Z525&amp;""),"1","0"),"2","0"),"3","0"),"4","0"),"5","0"),"6","0"),"7","0"),"8","0"),"9","0")</f>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525,"jan",""),"feb",""),"mar",""),"apr",""),"may",""),"jun",""),"jul",""),"aug",""),"sep",""),"oct",""),"nov",""),"dec",""),"hrs",""),"hr",""),"lt",""),"utc",""),"am",""),"pm",""),"rev",""),"ver",""),"b","a"),"c","a"),"d","a"),"e","a"),"f","a"),"g","a"),"h","a"),"i","a"),"j","a"),"k","a"),"l","a"),"m","a"),"n","a"),"o","a"),"p","a"),"q","a"),"r","a"),"s","a"),"t","a"),"u","a"),"v","a"),"w","a"),"x","a"),"y","a"),"z","a")</f>
        <v/>
      </c>
      <c r="BO525" s="61" t="str">
        <f aca="false">SUBSTITUTE(SUBSTITUTE(SUBSTITUTE(SUBSTITUTE(SUBSTITUTE(SUBSTITUTE(SUBSTITUTE(SUBSTITUTE(SUBSTITUTE(LOWER(W525&amp;""),"1","0"),"2","0"),"3","0"),"4","0"),"5","0"),"6","0"),"7","0"),"8","0"),"9","0")</f>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c>
      <c r="BQ525" s="61" t="n">
        <f aca="false">IFERROR(IF(AND(ISERROR(SEARCH(" mh"," "&amp;LOWER(W525))),ISNA(MATCH(LEFT(TRIM(BP525),255),{"0000a","000a","00a","0000aa","000aa","00.00.0000","00/00/0000","00-00-0000","0000-00-00","00.00.00","00/00/00","00-00-00","0.00.0000","0/00/0000","0-00-0000"},0)),OR(SUMPRODUCT(--ISNUMBER(SEARCH({"a0","a-0","a_0","a/0","a.0","a#0","0a","0-a","0_a","0/a"},BP525)))&gt;0,ISNUMBER(SEARCH("000000",BP525)))),1,0),0)</f>
        <v>0</v>
      </c>
      <c r="BR5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525,"supervisor",""),"inspector",""),"controller",""),"executive",""),"catering",""),"manager",""),"officer",""),"caterer",""),"station",""),"captain",""),"verified",""),"verifier",""),"checked",""),"senior",""),"leader",""),"cabin",""),"staff",""),"crew",""),"team",""),"duty",""),"lead",""),"head",""),"chef",""),"pasb",""),"mcat",""),"magcs",""),"qaqc",""),"ccic",""),"cic",""),"csm",""),"ops",""),"pic",""),"self",""),"qa",""),"qc",""),"by",""),"sr",""))</f>
        <v>0</v>
      </c>
      <c r="BS5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525,"supervisor",""),"inspector",""),"controller",""),"executive",""),"catering",""),"manager",""),"officer",""),"caterer",""),"station",""),"captain",""),"verified",""),"verifier",""),"checked",""),"senior",""),"leader",""),"cabin",""),"staff",""),"crew",""),"team",""),"duty",""),"lead",""),"head",""),"chef",""),"pasb",""),"mcat",""),"magcs",""),"qaqc",""),"ccic",""),"cic",""),"csm",""),"ops",""),"pic",""),"self",""),"qa",""),"qc",""),"by",""),"sr",""))</f>
        <v>0</v>
      </c>
      <c r="BT525" s="61"/>
      <c r="BU525" s="61"/>
      <c r="BV525" s="61" t="n">
        <f aca="false">0</f>
        <v>0</v>
      </c>
      <c r="BW525" s="61"/>
      <c r="BX525" s="61"/>
      <c r="BY525" s="62" t="n">
        <f aca="false">Q525-T12EarlyH/24</f>
        <v>46320.0486111111</v>
      </c>
      <c r="BZ525" s="61" t="n">
        <f aca="false">IFERROR(IF(IF(TRIM(S525)="Link / file path",AND(LEN(TRIM(Z525))&gt;=5,SUMPRODUCT(--ISNUMBER(SEARCH({"http","www.","\\",":\",".pdf",".jpg",".jpeg",".png",".heic",".xls",".doc",".msg",".eml",".ppt",".txt",".zip"},Z525)))&gt;0),AND(ISERROR(FIND(" ",TRIM(Z525))),NOT(OR(LOWER(TRIM(Z525))=LOWER(Flights!$F$20),AND(LEFT(LOWER(TRIM(Z525)),2)="mh",(LEN(BN525)-LEN(SUBSTITUTE(BN525,"a","")))&lt;=2))),NOT(ISNUMBER(MATCH(LEFT(BN525,255),{"0000a","000a","00a","0000aa","000aa","00.00.0000","00/00/0000","00-00-0000","0000-00-00","00.00.00","00/00/00","00-00-00","0.00.0000","0/00/0000","0-00-0000"},0))),OR(AND((LEN(BN525)-LEN(SUBSTITUTE(BN525,"a","")))&gt;=1,(LEN(BN525)-LEN(SUBSTITUTE(BN525,"0","")))&gt;=2,SUMPRODUCT(--ISNUMBER(SEARCH({"a0","a-0","a_0","a/0","a.0","a#0","0a","0-a","0_a","0/a"},BN525)))&gt;0),AND((LEN(BN525)-LEN(SUBSTITUTE(BN525,"a","")))=0,(LEN(BN525)-LEN(SUBSTITUTE(BN525,"0","")))&gt;=5)))),1,0),0)</f>
        <v>0</v>
      </c>
    </row>
    <row r="526" customFormat="false" ht="39.75" hidden="false" customHeight="true" outlineLevel="0" collapsed="false">
      <c r="A526" s="57" t="s">
        <v>1190</v>
      </c>
      <c r="B526" s="57" t="s">
        <v>280</v>
      </c>
      <c r="C526" s="57" t="str">
        <f aca="false">Flights!$F$20</f>
        <v>MH0072</v>
      </c>
      <c r="D526" s="58" t="n">
        <f aca="false">Flights!$D$20</f>
        <v>46321</v>
      </c>
      <c r="E526" s="57" t="str">
        <f aca="false">Flights!$G$20&amp;"-"&amp;Flights!$H$20</f>
        <v>KUL-HKG</v>
      </c>
      <c r="F526" s="57" t="str">
        <f aca="false">Flights!$K$20</f>
        <v>EY</v>
      </c>
      <c r="G526" s="57" t="s">
        <v>459</v>
      </c>
      <c r="H526" s="57" t="s">
        <v>460</v>
      </c>
      <c r="I526" s="57" t="s">
        <v>379</v>
      </c>
      <c r="J526" s="57" t="s">
        <v>461</v>
      </c>
      <c r="K526" s="67" t="s">
        <v>426</v>
      </c>
      <c r="L526" s="67" t="s">
        <v>462</v>
      </c>
      <c r="M526" s="67"/>
      <c r="N526" s="67" t="s">
        <v>383</v>
      </c>
      <c r="O526" s="67" t="s">
        <v>463</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60"/>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open",IF(AND(NOT(OR(LEN(AZ526)&lt;15,ISNUMBER(MATCH(AZ526,L_Placeholder,0)))),BK526=0,NOT(OR(LEN(AU526)&lt;2,ISNUMBER(MATCH(AU526,L_Placeholder,0)))),NOT(OR(LEN(AX526)&lt;2,ISNUMBER(MATCH(AX526,L_Placeholder,0)))),TRIM(AE526)&lt;&gt;TRIM(T526)),"N/A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missing",IF(OR(OR(LEN(AU526)&lt;2,ISNUMBER(MATCH(AU526,L_Placeholder,0))),BR526&lt;3),"INVALID – PIC missing or not a named person (a role such as QA / CSM is not a name)",IF(OR(LEN(AV526)&lt;2,ISNUMBER(MATCH(AV526,L_Placeholder,0))),"INVALID – result / assessment missing",IF(OR(OR(LEN(AW526)&lt;3,ISNUMBER(MATCH(AW526,L_Placeholder,0))),SUMPRODUCT(--ISNUMBER(SEARCH(" "&amp;L_EvidencePhrase&amp;" ",BD526)))&gt;0,BI526=1),"INVALID – evidence missing, placeholder or not yet on file",IF(ISNA(MATCH(TRIM(S526),L_EvidenceType,0)),"INVALID – choose the evidence type from the list (column S)",IF(BL526=0,"INVALID – evidence ID must be the record's ID only (e.g. SF-2210, IMG_2231, 1045521), or a link / path for links",IF(OR(OR(LEN(AX526)&lt;2,ISNUMBER(MATCH(AX526,L_Placeholder,0))),BS526&lt;3),"INVALID – verifier missing or not a named person (a role such as QA / CSM is not a name)",IF(OR(AX526=AU526,AND(LEN(AU526)&gt;=4,ISNUMBER(SEARCH(AU526,AX526))),AND(LEN(AX526)&gt;=4,ISNUMBER(SEARCH(AX526,AU526)))),"INVALID – verifier must be a different, named person (not the PIC or a role)",IF(BH526=1,"INVALID – result not yet available (awaiting / TBC)",IF(BV526=1,"INVALID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future",IF(AND(ISNUMBER(BY526),AG526&lt;BY526),IF(H526="Physical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IF(ISNA(MATCH(TRIM(S526),L_EvidenceType,0)),0,BZ526)</f>
        <v>0</v>
      </c>
      <c r="BM526" s="61" t="str">
        <f aca="false">SUBSTITUTE(SUBSTITUTE(SUBSTITUTE(SUBSTITUTE(SUBSTITUTE(SUBSTITUTE(SUBSTITUTE(SUBSTITUTE(SUBSTITUTE(LOWER(Z526&amp;""),"1","0"),"2","0"),"3","0"),"4","0"),"5","0"),"6","0"),"7","0"),"8","0"),"9","0")</f>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526,"jan",""),"feb",""),"mar",""),"apr",""),"may",""),"jun",""),"jul",""),"aug",""),"sep",""),"oct",""),"nov",""),"dec",""),"hrs",""),"hr",""),"lt",""),"utc",""),"am",""),"pm",""),"rev",""),"ver",""),"b","a"),"c","a"),"d","a"),"e","a"),"f","a"),"g","a"),"h","a"),"i","a"),"j","a"),"k","a"),"l","a"),"m","a"),"n","a"),"o","a"),"p","a"),"q","a"),"r","a"),"s","a"),"t","a"),"u","a"),"v","a"),"w","a"),"x","a"),"y","a"),"z","a")</f>
        <v/>
      </c>
      <c r="BO526" s="61" t="str">
        <f aca="false">SUBSTITUTE(SUBSTITUTE(SUBSTITUTE(SUBSTITUTE(SUBSTITUTE(SUBSTITUTE(SUBSTITUTE(SUBSTITUTE(SUBSTITUTE(LOWER(W526&amp;""),"1","0"),"2","0"),"3","0"),"4","0"),"5","0"),"6","0"),"7","0"),"8","0"),"9","0")</f>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c>
      <c r="BQ526" s="61" t="n">
        <f aca="false">IFERROR(IF(AND(ISERROR(SEARCH(" mh"," "&amp;LOWER(W526))),ISNA(MATCH(LEFT(TRIM(BP526),255),{"0000a","000a","00a","0000aa","000aa","00.00.0000","00/00/0000","00-00-0000","0000-00-00","00.00.00","00/00/00","00-00-00","0.00.0000","0/00/0000","0-00-0000"},0)),OR(SUMPRODUCT(--ISNUMBER(SEARCH({"a0","a-0","a_0","a/0","a.0","a#0","0a","0-a","0_a","0/a"},BP526)))&gt;0,ISNUMBER(SEARCH("000000",BP526)))),1,0),0)</f>
        <v>0</v>
      </c>
      <c r="BR5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526,"supervisor",""),"inspector",""),"controller",""),"executive",""),"catering",""),"manager",""),"officer",""),"caterer",""),"station",""),"captain",""),"verified",""),"verifier",""),"checked",""),"senior",""),"leader",""),"cabin",""),"staff",""),"crew",""),"team",""),"duty",""),"lead",""),"head",""),"chef",""),"pasb",""),"mcat",""),"magcs",""),"qaqc",""),"ccic",""),"cic",""),"csm",""),"ops",""),"pic",""),"self",""),"qa",""),"qc",""),"by",""),"sr",""))</f>
        <v>0</v>
      </c>
      <c r="BS5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526,"supervisor",""),"inspector",""),"controller",""),"executive",""),"catering",""),"manager",""),"officer",""),"caterer",""),"station",""),"captain",""),"verified",""),"verifier",""),"checked",""),"senior",""),"leader",""),"cabin",""),"staff",""),"crew",""),"team",""),"duty",""),"lead",""),"head",""),"chef",""),"pasb",""),"mcat",""),"magcs",""),"qaqc",""),"ccic",""),"cic",""),"csm",""),"ops",""),"pic",""),"self",""),"qa",""),"qc",""),"by",""),"sr",""))</f>
        <v>0</v>
      </c>
      <c r="BT526" s="61"/>
      <c r="BU526" s="61"/>
      <c r="BV526" s="61" t="n">
        <f aca="false">IFERROR(IF(OR(SUMPRODUCT((LEN(BC526)-LEN(SUBSTITUTE(BC526," "&amp;L_NotLoaded&amp;" "," ")))/(LEN(L_NotLoaded)+1))&gt;SUMPRODUCT((LEN(BC526)-LEN(SUBSTITUTE(BC526," "&amp;L_NotLoadedNeg&amp;" "," ")))/(LEN(L_NotLoadedNeg)+1)),SUMPRODUCT((LEN(BD526)-LEN(SUBSTITUTE(BD526," "&amp;L_NotLoaded&amp;" "," ")))/(LEN(L_NotLoaded)+1))&gt;SUMPRODUCT((LEN(BD526)-LEN(SUBSTITUTE(BD526," "&amp;L_NotLoadedNeg&amp;" "," ")))/(LEN(L_NotLoadedNeg)+1))),1,0),0)</f>
        <v>0</v>
      </c>
      <c r="BW526" s="61"/>
      <c r="BX526" s="61"/>
      <c r="BY526" s="62" t="n">
        <f aca="false">IF(ISNUMBER(Flights!$AZ$20),MAX(Q526-UpliftWindowH/24,Flights!$AZ$20),Q526-UpliftWindowH/24)</f>
        <v>46320.7986111111</v>
      </c>
      <c r="BZ526" s="61" t="n">
        <f aca="false">IFERROR(IF(IF(TRIM(S526)="Link / file path",AND(LEN(TRIM(Z526))&gt;=5,SUMPRODUCT(--ISNUMBER(SEARCH({"http","www.","\\",":\",".pdf",".jpg",".jpeg",".png",".heic",".xls",".doc",".msg",".eml",".ppt",".txt",".zip"},Z526)))&gt;0),AND(ISERROR(FIND(" ",TRIM(Z526))),NOT(OR(LOWER(TRIM(Z526))=LOWER(Flights!$F$20),AND(LEFT(LOWER(TRIM(Z526)),2)="mh",(LEN(BN526)-LEN(SUBSTITUTE(BN526,"a","")))&lt;=2))),NOT(ISNUMBER(MATCH(LEFT(BN526,255),{"0000a","000a","00a","0000aa","000aa","00.00.0000","00/00/0000","00-00-0000","0000-00-00","00.00.00","00/00/00","00-00-00","0.00.0000","0/00/0000","0-00-0000"},0))),OR(AND((LEN(BN526)-LEN(SUBSTITUTE(BN526,"a","")))&gt;=1,(LEN(BN526)-LEN(SUBSTITUTE(BN526,"0","")))&gt;=2,SUMPRODUCT(--ISNUMBER(SEARCH({"a0","a-0","a_0","a/0","a.0","a#0","0a","0-a","0_a","0/a"},BN526)))&gt;0),AND((LEN(BN526)-LEN(SUBSTITUTE(BN526,"a","")))=0,(LEN(BN526)-LEN(SUBSTITUTE(BN526,"0","")))&gt;=5)))),1,0),0)</f>
        <v>0</v>
      </c>
    </row>
    <row r="527" customFormat="false" ht="39.75" hidden="false" customHeight="true" outlineLevel="0" collapsed="false">
      <c r="A527" s="57" t="s">
        <v>1191</v>
      </c>
      <c r="B527" s="57" t="s">
        <v>280</v>
      </c>
      <c r="C527" s="57" t="str">
        <f aca="false">Flights!$F$20</f>
        <v>MH0072</v>
      </c>
      <c r="D527" s="58" t="n">
        <f aca="false">Flights!$D$20</f>
        <v>46321</v>
      </c>
      <c r="E527" s="57" t="str">
        <f aca="false">Flights!$G$20&amp;"-"&amp;Flights!$H$20</f>
        <v>KUL-HKG</v>
      </c>
      <c r="F527" s="57" t="str">
        <f aca="false">Flights!$K$20</f>
        <v>EY</v>
      </c>
      <c r="G527" s="57" t="s">
        <v>459</v>
      </c>
      <c r="H527" s="57" t="s">
        <v>460</v>
      </c>
      <c r="I527" s="57" t="s">
        <v>428</v>
      </c>
      <c r="J527" s="57" t="s">
        <v>465</v>
      </c>
      <c r="K527" s="67" t="s">
        <v>426</v>
      </c>
      <c r="L527" s="67" t="s">
        <v>462</v>
      </c>
      <c r="M527" s="67"/>
      <c r="N527" s="67" t="s">
        <v>383</v>
      </c>
      <c r="O527" s="67" t="s">
        <v>463</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60"/>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open",IF(AND(NOT(OR(LEN(AZ527)&lt;15,ISNUMBER(MATCH(AZ527,L_Placeholder,0)))),BK527=0,NOT(OR(LEN(AU527)&lt;2,ISNUMBER(MATCH(AU527,L_Placeholder,0)))),NOT(OR(LEN(AX527)&lt;2,ISNUMBER(MATCH(AX527,L_Placeholder,0)))),TRIM(AE527)&lt;&gt;TRIM(T527)),"N/A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missing",IF(OR(OR(LEN(AU527)&lt;2,ISNUMBER(MATCH(AU527,L_Placeholder,0))),BR527&lt;3),"INVALID – PIC missing or not a named person (a role such as QA / CSM is not a name)",IF(OR(LEN(AV527)&lt;2,ISNUMBER(MATCH(AV527,L_Placeholder,0))),"INVALID – result / assessment missing",IF(OR(OR(LEN(AW527)&lt;3,ISNUMBER(MATCH(AW527,L_Placeholder,0))),SUMPRODUCT(--ISNUMBER(SEARCH(" "&amp;L_EvidencePhrase&amp;" ",BD527)))&gt;0,BI527=1),"INVALID – evidence missing, placeholder or not yet on file",IF(ISNA(MATCH(TRIM(S527),L_EvidenceType,0)),"INVALID – choose the evidence type from the list (column S)",IF(BL527=0,"INVALID – evidence ID must be the record's ID only (e.g. SF-2210, IMG_2231, 1045521), or a link / path for links",IF(OR(OR(LEN(AX527)&lt;2,ISNUMBER(MATCH(AX527,L_Placeholder,0))),BS527&lt;3),"INVALID – verifier missing or not a named person (a role such as QA / CSM is not a name)",IF(OR(AX527=AU527,AND(LEN(AU527)&gt;=4,ISNUMBER(SEARCH(AU527,AX527))),AND(LEN(AX527)&gt;=4,ISNUMBER(SEARCH(AX527,AU527)))),"INVALID – verifier must be a different, named person (not the PIC or a role)",IF(BH527=1,"INVALID – result not yet available (awaiting / TBC)",IF(BV527=1,"INVALID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future",IF(AND(ISNUMBER(BY527),AG527&lt;BY527),IF(H527="Physical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IF(ISNA(MATCH(TRIM(S527),L_EvidenceType,0)),0,BZ527)</f>
        <v>0</v>
      </c>
      <c r="BM527" s="61" t="str">
        <f aca="false">SUBSTITUTE(SUBSTITUTE(SUBSTITUTE(SUBSTITUTE(SUBSTITUTE(SUBSTITUTE(SUBSTITUTE(SUBSTITUTE(SUBSTITUTE(LOWER(Z527&amp;""),"1","0"),"2","0"),"3","0"),"4","0"),"5","0"),"6","0"),"7","0"),"8","0"),"9","0")</f>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527,"jan",""),"feb",""),"mar",""),"apr",""),"may",""),"jun",""),"jul",""),"aug",""),"sep",""),"oct",""),"nov",""),"dec",""),"hrs",""),"hr",""),"lt",""),"utc",""),"am",""),"pm",""),"rev",""),"ver",""),"b","a"),"c","a"),"d","a"),"e","a"),"f","a"),"g","a"),"h","a"),"i","a"),"j","a"),"k","a"),"l","a"),"m","a"),"n","a"),"o","a"),"p","a"),"q","a"),"r","a"),"s","a"),"t","a"),"u","a"),"v","a"),"w","a"),"x","a"),"y","a"),"z","a")</f>
        <v/>
      </c>
      <c r="BO527" s="61" t="str">
        <f aca="false">SUBSTITUTE(SUBSTITUTE(SUBSTITUTE(SUBSTITUTE(SUBSTITUTE(SUBSTITUTE(SUBSTITUTE(SUBSTITUTE(SUBSTITUTE(LOWER(W527&amp;""),"1","0"),"2","0"),"3","0"),"4","0"),"5","0"),"6","0"),"7","0"),"8","0"),"9","0")</f>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c>
      <c r="BQ527" s="61" t="n">
        <f aca="false">IFERROR(IF(AND(ISERROR(SEARCH(" mh"," "&amp;LOWER(W527))),ISNA(MATCH(LEFT(TRIM(BP527),255),{"0000a","000a","00a","0000aa","000aa","00.00.0000","00/00/0000","00-00-0000","0000-00-00","00.00.00","00/00/00","00-00-00","0.00.0000","0/00/0000","0-00-0000"},0)),OR(SUMPRODUCT(--ISNUMBER(SEARCH({"a0","a-0","a_0","a/0","a.0","a#0","0a","0-a","0_a","0/a"},BP527)))&gt;0,ISNUMBER(SEARCH("000000",BP527)))),1,0),0)</f>
        <v>0</v>
      </c>
      <c r="BR5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527,"supervisor",""),"inspector",""),"controller",""),"executive",""),"catering",""),"manager",""),"officer",""),"caterer",""),"station",""),"captain",""),"verified",""),"verifier",""),"checked",""),"senior",""),"leader",""),"cabin",""),"staff",""),"crew",""),"team",""),"duty",""),"lead",""),"head",""),"chef",""),"pasb",""),"mcat",""),"magcs",""),"qaqc",""),"ccic",""),"cic",""),"csm",""),"ops",""),"pic",""),"self",""),"qa",""),"qc",""),"by",""),"sr",""))</f>
        <v>0</v>
      </c>
      <c r="BS5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527,"supervisor",""),"inspector",""),"controller",""),"executive",""),"catering",""),"manager",""),"officer",""),"caterer",""),"station",""),"captain",""),"verified",""),"verifier",""),"checked",""),"senior",""),"leader",""),"cabin",""),"staff",""),"crew",""),"team",""),"duty",""),"lead",""),"head",""),"chef",""),"pasb",""),"mcat",""),"magcs",""),"qaqc",""),"ccic",""),"cic",""),"csm",""),"ops",""),"pic",""),"self",""),"qa",""),"qc",""),"by",""),"sr",""))</f>
        <v>0</v>
      </c>
      <c r="BT527" s="61"/>
      <c r="BU527" s="61"/>
      <c r="BV527" s="61" t="n">
        <f aca="false">IFERROR(IF(OR(SUMPRODUCT((LEN(BC527)-LEN(SUBSTITUTE(BC527," "&amp;L_NotLoaded&amp;" "," ")))/(LEN(L_NotLoaded)+1))&gt;SUMPRODUCT((LEN(BC527)-LEN(SUBSTITUTE(BC527," "&amp;L_NotLoadedNeg&amp;" "," ")))/(LEN(L_NotLoadedNeg)+1)),SUMPRODUCT((LEN(BD527)-LEN(SUBSTITUTE(BD527," "&amp;L_NotLoaded&amp;" "," ")))/(LEN(L_NotLoaded)+1))&gt;SUMPRODUCT((LEN(BD527)-LEN(SUBSTITUTE(BD527," "&amp;L_NotLoadedNeg&amp;" "," ")))/(LEN(L_NotLoadedNeg)+1))),1,0),0)</f>
        <v>0</v>
      </c>
      <c r="BW527" s="61"/>
      <c r="BX527" s="61"/>
      <c r="BY527" s="62" t="n">
        <f aca="false">IF(ISNUMBER(Flights!$AZ$20),MAX(Q527-UpliftWindowH/24,Flights!$AZ$20),Q527-UpliftWindowH/24)</f>
        <v>46320.7986111111</v>
      </c>
      <c r="BZ527" s="61" t="n">
        <f aca="false">IFERROR(IF(IF(TRIM(S527)="Link / file path",AND(LEN(TRIM(Z527))&gt;=5,SUMPRODUCT(--ISNUMBER(SEARCH({"http","www.","\\",":\",".pdf",".jpg",".jpeg",".png",".heic",".xls",".doc",".msg",".eml",".ppt",".txt",".zip"},Z527)))&gt;0),AND(ISERROR(FIND(" ",TRIM(Z527))),NOT(OR(LOWER(TRIM(Z527))=LOWER(Flights!$F$20),AND(LEFT(LOWER(TRIM(Z527)),2)="mh",(LEN(BN527)-LEN(SUBSTITUTE(BN527,"a","")))&lt;=2))),NOT(ISNUMBER(MATCH(LEFT(BN527,255),{"0000a","000a","00a","0000aa","000aa","00.00.0000","00/00/0000","00-00-0000","0000-00-00","00.00.00","00/00/00","00-00-00","0.00.0000","0/00/0000","0-00-0000"},0))),OR(AND((LEN(BN527)-LEN(SUBSTITUTE(BN527,"a","")))&gt;=1,(LEN(BN527)-LEN(SUBSTITUTE(BN527,"0","")))&gt;=2,SUMPRODUCT(--ISNUMBER(SEARCH({"a0","a-0","a_0","a/0","a.0","a#0","0a","0-a","0_a","0/a"},BN527)))&gt;0),AND((LEN(BN527)-LEN(SUBSTITUTE(BN527,"a","")))=0,(LEN(BN527)-LEN(SUBSTITUTE(BN527,"0","")))&gt;=5)))),1,0),0)</f>
        <v>0</v>
      </c>
    </row>
    <row r="528" customFormat="false" ht="39.75" hidden="false" customHeight="true" outlineLevel="0" collapsed="false">
      <c r="A528" s="57" t="s">
        <v>1192</v>
      </c>
      <c r="B528" s="57" t="s">
        <v>280</v>
      </c>
      <c r="C528" s="57" t="str">
        <f aca="false">Flights!$F$20</f>
        <v>MH0072</v>
      </c>
      <c r="D528" s="58" t="n">
        <f aca="false">Flights!$D$20</f>
        <v>46321</v>
      </c>
      <c r="E528" s="57" t="str">
        <f aca="false">Flights!$G$20&amp;"-"&amp;Flights!$H$20</f>
        <v>KUL-HKG</v>
      </c>
      <c r="F528" s="57" t="str">
        <f aca="false">Flights!$K$20</f>
        <v>EY</v>
      </c>
      <c r="G528" s="57" t="s">
        <v>459</v>
      </c>
      <c r="H528" s="57" t="s">
        <v>460</v>
      </c>
      <c r="I528" s="57" t="s">
        <v>447</v>
      </c>
      <c r="J528" s="57" t="s">
        <v>469</v>
      </c>
      <c r="K528" s="67" t="s">
        <v>449</v>
      </c>
      <c r="L528" s="67" t="s">
        <v>1181</v>
      </c>
      <c r="M528" s="67" t="s">
        <v>451</v>
      </c>
      <c r="N528" s="67" t="s">
        <v>383</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60"/>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open",IF(AND(NOT(OR(LEN(AZ528)&lt;15,ISNUMBER(MATCH(AZ528,L_Placeholder,0)))),BK528=0,NOT(OR(LEN(AU528)&lt;2,ISNUMBER(MATCH(AU528,L_Placeholder,0)))),NOT(OR(LEN(AX528)&lt;2,ISNUMBER(MATCH(AX528,L_Placeholder,0)))),TRIM(AE528)&lt;&gt;TRIM(T528)),"N/A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missing",IF(OR(OR(LEN(AU528)&lt;2,ISNUMBER(MATCH(AU528,L_Placeholder,0))),BR528&lt;3),"INVALID – PIC missing or not a named person (a role such as QA / CSM is not a name)",IF(OR(LEN(AV528)&lt;2,ISNUMBER(MATCH(AV528,L_Placeholder,0))),"INVALID – result / assessment missing",IF(OR(OR(LEN(AW528)&lt;3,ISNUMBER(MATCH(AW528,L_Placeholder,0))),SUMPRODUCT(--ISNUMBER(SEARCH(" "&amp;L_EvidencePhrase&amp;" ",BD528)))&gt;0,BI528=1),"INVALID – evidence missing, placeholder or not yet on file",IF(ISNA(MATCH(TRIM(S528),L_EvidenceType,0)),"INVALID – choose the evidence type from the list (column S)",IF(BL528=0,"INVALID – evidence ID must be the record's ID only (e.g. SF-2210, IMG_2231, 1045521), or a link / path for links",IF(OR(OR(LEN(AX528)&lt;2,ISNUMBER(MATCH(AX528,L_Placeholder,0))),BS528&lt;3),"INVALID – verifier missing or not a named person (a role such as QA / CSM is not a name)",IF(OR(AX528=AU528,AND(LEN(AU528)&gt;=4,ISNUMBER(SEARCH(AU528,AX528))),AND(LEN(AX528)&gt;=4,ISNUMBER(SEARCH(AX528,AU528)))),"INVALID – verifier must be a different, named person (not the PIC or a role)",IF(BH528=1,"INVALID – result not yet available (awaiting / TBC)",IF(BV528=1,"INVALID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future",IF(AND(ISNUMBER(BY528),AG528&lt;BY528),IF(H528="Physical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IF(ISNA(MATCH(TRIM(S528),L_EvidenceType,0)),0,BZ528)</f>
        <v>0</v>
      </c>
      <c r="BM528" s="61" t="str">
        <f aca="false">SUBSTITUTE(SUBSTITUTE(SUBSTITUTE(SUBSTITUTE(SUBSTITUTE(SUBSTITUTE(SUBSTITUTE(SUBSTITUTE(SUBSTITUTE(LOWER(Z528&amp;""),"1","0"),"2","0"),"3","0"),"4","0"),"5","0"),"6","0"),"7","0"),"8","0"),"9","0")</f>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528,"jan",""),"feb",""),"mar",""),"apr",""),"may",""),"jun",""),"jul",""),"aug",""),"sep",""),"oct",""),"nov",""),"dec",""),"hrs",""),"hr",""),"lt",""),"utc",""),"am",""),"pm",""),"rev",""),"ver",""),"b","a"),"c","a"),"d","a"),"e","a"),"f","a"),"g","a"),"h","a"),"i","a"),"j","a"),"k","a"),"l","a"),"m","a"),"n","a"),"o","a"),"p","a"),"q","a"),"r","a"),"s","a"),"t","a"),"u","a"),"v","a"),"w","a"),"x","a"),"y","a"),"z","a")</f>
        <v/>
      </c>
      <c r="BO528" s="61" t="str">
        <f aca="false">SUBSTITUTE(SUBSTITUTE(SUBSTITUTE(SUBSTITUTE(SUBSTITUTE(SUBSTITUTE(SUBSTITUTE(SUBSTITUTE(SUBSTITUTE(LOWER(W528&amp;""),"1","0"),"2","0"),"3","0"),"4","0"),"5","0"),"6","0"),"7","0"),"8","0"),"9","0")</f>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c>
      <c r="BQ528" s="61" t="n">
        <f aca="false">IFERROR(IF(AND(ISERROR(SEARCH(" mh"," "&amp;LOWER(W528))),ISNA(MATCH(LEFT(TRIM(BP528),255),{"0000a","000a","00a","0000aa","000aa","00.00.0000","00/00/0000","00-00-0000","0000-00-00","00.00.00","00/00/00","00-00-00","0.00.0000","0/00/0000","0-00-0000"},0)),OR(SUMPRODUCT(--ISNUMBER(SEARCH({"a0","a-0","a_0","a/0","a.0","a#0","0a","0-a","0_a","0/a"},BP528)))&gt;0,ISNUMBER(SEARCH("000000",BP528)))),1,0),0)</f>
        <v>0</v>
      </c>
      <c r="BR5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528,"supervisor",""),"inspector",""),"controller",""),"executive",""),"catering",""),"manager",""),"officer",""),"caterer",""),"station",""),"captain",""),"verified",""),"verifier",""),"checked",""),"senior",""),"leader",""),"cabin",""),"staff",""),"crew",""),"team",""),"duty",""),"lead",""),"head",""),"chef",""),"pasb",""),"mcat",""),"magcs",""),"qaqc",""),"ccic",""),"cic",""),"csm",""),"ops",""),"pic",""),"self",""),"qa",""),"qc",""),"by",""),"sr",""))</f>
        <v>0</v>
      </c>
      <c r="BS5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528,"supervisor",""),"inspector",""),"controller",""),"executive",""),"catering",""),"manager",""),"officer",""),"caterer",""),"station",""),"captain",""),"verified",""),"verifier",""),"checked",""),"senior",""),"leader",""),"cabin",""),"staff",""),"crew",""),"team",""),"duty",""),"lead",""),"head",""),"chef",""),"pasb",""),"mcat",""),"magcs",""),"qaqc",""),"ccic",""),"cic",""),"csm",""),"ops",""),"pic",""),"self",""),"qa",""),"qc",""),"by",""),"sr",""))</f>
        <v>0</v>
      </c>
      <c r="BT528" s="61"/>
      <c r="BU528" s="61"/>
      <c r="BV528" s="61" t="n">
        <f aca="false">IFERROR(IF(OR(SUMPRODUCT((LEN(BC528)-LEN(SUBSTITUTE(BC528," "&amp;L_NotLoaded&amp;" "," ")))/(LEN(L_NotLoaded)+1))&gt;SUMPRODUCT((LEN(BC528)-LEN(SUBSTITUTE(BC528," "&amp;L_NotLoadedNeg&amp;" "," ")))/(LEN(L_NotLoadedNeg)+1)),SUMPRODUCT((LEN(BD528)-LEN(SUBSTITUTE(BD528," "&amp;L_NotLoaded&amp;" "," ")))/(LEN(L_NotLoaded)+1))&gt;SUMPRODUCT((LEN(BD528)-LEN(SUBSTITUTE(BD528," "&amp;L_NotLoadedNeg&amp;" "," ")))/(LEN(L_NotLoadedNeg)+1))),1,0),0)</f>
        <v>0</v>
      </c>
      <c r="BW528" s="61"/>
      <c r="BX528" s="61"/>
      <c r="BY528" s="62" t="n">
        <f aca="false">IF(ISNUMBER(Flights!$AZ$20),MAX(Q528-UpliftWindowH/24,Flights!$AZ$20),Q528-UpliftWindowH/24)</f>
        <v>46320.7986111111</v>
      </c>
      <c r="BZ528" s="61" t="n">
        <f aca="false">IFERROR(IF(IF(TRIM(S528)="Link / file path",AND(LEN(TRIM(Z528))&gt;=5,SUMPRODUCT(--ISNUMBER(SEARCH({"http","www.","\\",":\",".pdf",".jpg",".jpeg",".png",".heic",".xls",".doc",".msg",".eml",".ppt",".txt",".zip"},Z528)))&gt;0),AND(ISERROR(FIND(" ",TRIM(Z528))),NOT(OR(LOWER(TRIM(Z528))=LOWER(Flights!$F$20),AND(LEFT(LOWER(TRIM(Z528)),2)="mh",(LEN(BN528)-LEN(SUBSTITUTE(BN528,"a","")))&lt;=2))),NOT(ISNUMBER(MATCH(LEFT(BN528,255),{"0000a","000a","00a","0000aa","000aa","00.00.0000","00/00/0000","00-00-0000","0000-00-00","00.00.00","00/00/00","00-00-00","0.00.0000","0/00/0000","0-00-0000"},0))),OR(AND((LEN(BN528)-LEN(SUBSTITUTE(BN528,"a","")))&gt;=1,(LEN(BN528)-LEN(SUBSTITUTE(BN528,"0","")))&gt;=2,SUMPRODUCT(--ISNUMBER(SEARCH({"a0","a-0","a_0","a/0","a.0","a#0","0a","0-a","0_a","0/a"},BN528)))&gt;0),AND((LEN(BN528)-LEN(SUBSTITUTE(BN528,"a","")))=0,(LEN(BN528)-LEN(SUBSTITUTE(BN528,"0","")))&gt;=5)))),1,0),0)</f>
        <v>0</v>
      </c>
    </row>
    <row r="529" customFormat="false" ht="91.5" hidden="false" customHeight="true" outlineLevel="0" collapsed="false">
      <c r="A529" s="57" t="s">
        <v>1193</v>
      </c>
      <c r="B529" s="57" t="s">
        <v>280</v>
      </c>
      <c r="C529" s="57" t="str">
        <f aca="false">Flights!$F$20</f>
        <v>MH0072</v>
      </c>
      <c r="D529" s="58" t="n">
        <f aca="false">Flights!$D$20</f>
        <v>46321</v>
      </c>
      <c r="E529" s="57" t="str">
        <f aca="false">Flights!$G$20&amp;"-"&amp;Flights!$H$20</f>
        <v>KUL-HKG</v>
      </c>
      <c r="F529" s="57" t="str">
        <f aca="false">Flights!$K$20</f>
        <v>EY</v>
      </c>
      <c r="G529" s="57" t="s">
        <v>459</v>
      </c>
      <c r="H529" s="57" t="s">
        <v>460</v>
      </c>
      <c r="I529" s="57" t="s">
        <v>447</v>
      </c>
      <c r="J529" s="57" t="s">
        <v>471</v>
      </c>
      <c r="K529" s="67" t="s">
        <v>449</v>
      </c>
      <c r="L529" s="67" t="s">
        <v>1183</v>
      </c>
      <c r="M529" s="67" t="s">
        <v>451</v>
      </c>
      <c r="N529" s="67" t="s">
        <v>444</v>
      </c>
      <c r="O529" s="67" t="s">
        <v>1194</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60"/>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open",IF(AND(NOT(OR(LEN(AZ529)&lt;15,ISNUMBER(MATCH(AZ529,L_Placeholder,0)))),BK529=0,NOT(OR(LEN(AU529)&lt;2,ISNUMBER(MATCH(AU529,L_Placeholder,0)))),NOT(OR(LEN(AX529)&lt;2,ISNUMBER(MATCH(AX529,L_Placeholder,0)))),TRIM(AE529)&lt;&gt;TRIM(T529)),"N/A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missing",IF(OR(OR(LEN(AU529)&lt;2,ISNUMBER(MATCH(AU529,L_Placeholder,0))),BR529&lt;3),"INVALID – PIC missing or not a named person (a role such as QA / CSM is not a name)",IF(OR(LEN(AV529)&lt;2,ISNUMBER(MATCH(AV529,L_Placeholder,0))),"INVALID – result / assessment missing",IF(OR(OR(LEN(AW529)&lt;3,ISNUMBER(MATCH(AW529,L_Placeholder,0))),SUMPRODUCT(--ISNUMBER(SEARCH(" "&amp;L_EvidencePhrase&amp;" ",BD529)))&gt;0,BI529=1),"INVALID – evidence missing, placeholder or not yet on file",IF(ISNA(MATCH(TRIM(S529),L_EvidenceType,0)),"INVALID – choose the evidence type from the list (column S)",IF(BL529=0,"INVALID – evidence ID must be the record's ID only (e.g. SF-2210, IMG_2231, 1045521), or a link / path for links",IF(OR(OR(LEN(AX529)&lt;2,ISNUMBER(MATCH(AX529,L_Placeholder,0))),BS529&lt;3),"INVALID – verifier missing or not a named person (a role such as QA / CSM is not a name)",IF(OR(AX529=AU529,AND(LEN(AU529)&gt;=4,ISNUMBER(SEARCH(AU529,AX529))),AND(LEN(AX529)&gt;=4,ISNUMBER(SEARCH(AX529,AU529)))),"INVALID – verifier must be a different, named person (not the PIC or a role)",IF(BH529=1,"INVALID – result not yet available (awaiting / TBC)",IF(BV529=1,"INVALID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future",IF(AND(ISNUMBER(BY529),AG529&lt;BY529),IF(H529="Physical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IF(ISNA(MATCH(TRIM(S529),L_EvidenceType,0)),0,BZ529)</f>
        <v>0</v>
      </c>
      <c r="BM529" s="61" t="str">
        <f aca="false">SUBSTITUTE(SUBSTITUTE(SUBSTITUTE(SUBSTITUTE(SUBSTITUTE(SUBSTITUTE(SUBSTITUTE(SUBSTITUTE(SUBSTITUTE(LOWER(Z529&amp;""),"1","0"),"2","0"),"3","0"),"4","0"),"5","0"),"6","0"),"7","0"),"8","0"),"9","0")</f>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529,"jan",""),"feb",""),"mar",""),"apr",""),"may",""),"jun",""),"jul",""),"aug",""),"sep",""),"oct",""),"nov",""),"dec",""),"hrs",""),"hr",""),"lt",""),"utc",""),"am",""),"pm",""),"rev",""),"ver",""),"b","a"),"c","a"),"d","a"),"e","a"),"f","a"),"g","a"),"h","a"),"i","a"),"j","a"),"k","a"),"l","a"),"m","a"),"n","a"),"o","a"),"p","a"),"q","a"),"r","a"),"s","a"),"t","a"),"u","a"),"v","a"),"w","a"),"x","a"),"y","a"),"z","a")</f>
        <v/>
      </c>
      <c r="BO529" s="61" t="str">
        <f aca="false">SUBSTITUTE(SUBSTITUTE(SUBSTITUTE(SUBSTITUTE(SUBSTITUTE(SUBSTITUTE(SUBSTITUTE(SUBSTITUTE(SUBSTITUTE(LOWER(W529&amp;""),"1","0"),"2","0"),"3","0"),"4","0"),"5","0"),"6","0"),"7","0"),"8","0"),"9","0")</f>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c>
      <c r="BQ529" s="61" t="n">
        <f aca="false">IFERROR(IF(AND(ISERROR(SEARCH(" mh"," "&amp;LOWER(W529))),ISNA(MATCH(LEFT(TRIM(BP529),255),{"0000a","000a","00a","0000aa","000aa","00.00.0000","00/00/0000","00-00-0000","0000-00-00","00.00.00","00/00/00","00-00-00","0.00.0000","0/00/0000","0-00-0000"},0)),OR(SUMPRODUCT(--ISNUMBER(SEARCH({"a0","a-0","a_0","a/0","a.0","a#0","0a","0-a","0_a","0/a"},BP529)))&gt;0,ISNUMBER(SEARCH("000000",BP529)))),1,0),0)</f>
        <v>0</v>
      </c>
      <c r="BR5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529,"supervisor",""),"inspector",""),"controller",""),"executive",""),"catering",""),"manager",""),"officer",""),"caterer",""),"station",""),"captain",""),"verified",""),"verifier",""),"checked",""),"senior",""),"leader",""),"cabin",""),"staff",""),"crew",""),"team",""),"duty",""),"lead",""),"head",""),"chef",""),"pasb",""),"mcat",""),"magcs",""),"qaqc",""),"ccic",""),"cic",""),"csm",""),"ops",""),"pic",""),"self",""),"qa",""),"qc",""),"by",""),"sr",""))</f>
        <v>0</v>
      </c>
      <c r="BS5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529,"supervisor",""),"inspector",""),"controller",""),"executive",""),"catering",""),"manager",""),"officer",""),"caterer",""),"station",""),"captain",""),"verified",""),"verifier",""),"checked",""),"senior",""),"leader",""),"cabin",""),"staff",""),"crew",""),"team",""),"duty",""),"lead",""),"head",""),"chef",""),"pasb",""),"mcat",""),"magcs",""),"qaqc",""),"ccic",""),"cic",""),"csm",""),"ops",""),"pic",""),"self",""),"qa",""),"qc",""),"by",""),"sr",""))</f>
        <v>0</v>
      </c>
      <c r="BT529" s="61"/>
      <c r="BU529" s="61"/>
      <c r="BV529" s="61" t="n">
        <f aca="false">IFERROR(IF(OR(SUMPRODUCT((LEN(BC529)-LEN(SUBSTITUTE(BC529," "&amp;L_NotLoaded&amp;" "," ")))/(LEN(L_NotLoaded)+1))&gt;SUMPRODUCT((LEN(BC529)-LEN(SUBSTITUTE(BC529," "&amp;L_NotLoadedNeg&amp;" "," ")))/(LEN(L_NotLoadedNeg)+1)),SUMPRODUCT((LEN(BD529)-LEN(SUBSTITUTE(BD529," "&amp;L_NotLoaded&amp;" "," ")))/(LEN(L_NotLoaded)+1))&gt;SUMPRODUCT((LEN(BD529)-LEN(SUBSTITUTE(BD529," "&amp;L_NotLoadedNeg&amp;" "," ")))/(LEN(L_NotLoadedNeg)+1))),1,0),0)</f>
        <v>0</v>
      </c>
      <c r="BW529" s="61"/>
      <c r="BX529" s="61"/>
      <c r="BY529" s="62" t="n">
        <f aca="false">IF(ISNUMBER(Flights!$AZ$20),MAX(Q529-UpliftWindowH/24,Flights!$AZ$20),Q529-UpliftWindowH/24)</f>
        <v>46320.7986111111</v>
      </c>
      <c r="BZ529" s="61" t="n">
        <f aca="false">IFERROR(IF(IF(TRIM(S529)="Link / file path",AND(LEN(TRIM(Z529))&gt;=5,SUMPRODUCT(--ISNUMBER(SEARCH({"http","www.","\\",":\",".pdf",".jpg",".jpeg",".png",".heic",".xls",".doc",".msg",".eml",".ppt",".txt",".zip"},Z529)))&gt;0),AND(ISERROR(FIND(" ",TRIM(Z529))),NOT(OR(LOWER(TRIM(Z529))=LOWER(Flights!$F$20),AND(LEFT(LOWER(TRIM(Z529)),2)="mh",(LEN(BN529)-LEN(SUBSTITUTE(BN529,"a","")))&lt;=2))),NOT(ISNUMBER(MATCH(LEFT(BN529,255),{"0000a","000a","00a","0000aa","000aa","00.00.0000","00/00/0000","00-00-0000","0000-00-00","00.00.00","00/00/00","00-00-00","0.00.0000","0/00/0000","0-00-0000"},0))),OR(AND((LEN(BN529)-LEN(SUBSTITUTE(BN529,"a","")))&gt;=1,(LEN(BN529)-LEN(SUBSTITUTE(BN529,"0","")))&gt;=2,SUMPRODUCT(--ISNUMBER(SEARCH({"a0","a-0","a_0","a/0","a.0","a#0","0a","0-a","0_a","0/a"},BN529)))&gt;0),AND((LEN(BN529)-LEN(SUBSTITUTE(BN529,"a","")))=0,(LEN(BN529)-LEN(SUBSTITUTE(BN529,"0","")))&gt;=5)))),1,0),0)</f>
        <v>0</v>
      </c>
    </row>
    <row r="530" customFormat="false" ht="41.25" hidden="false" customHeight="true" outlineLevel="0" collapsed="false">
      <c r="A530" s="57" t="s">
        <v>1195</v>
      </c>
      <c r="B530" s="57" t="s">
        <v>280</v>
      </c>
      <c r="C530" s="57" t="str">
        <f aca="false">Flights!$F$20</f>
        <v>MH0072</v>
      </c>
      <c r="D530" s="58" t="n">
        <f aca="false">Flights!$D$20</f>
        <v>46321</v>
      </c>
      <c r="E530" s="57" t="str">
        <f aca="false">Flights!$G$20&amp;"-"&amp;Flights!$H$20</f>
        <v>KUL-HKG</v>
      </c>
      <c r="F530" s="57" t="str">
        <f aca="false">Flights!$K$20</f>
        <v>EY</v>
      </c>
      <c r="G530" s="57" t="s">
        <v>459</v>
      </c>
      <c r="H530" s="57" t="s">
        <v>460</v>
      </c>
      <c r="I530" s="57" t="s">
        <v>634</v>
      </c>
      <c r="J530" s="57" t="s">
        <v>1196</v>
      </c>
      <c r="K530" s="67" t="s">
        <v>1187</v>
      </c>
      <c r="L530" s="67" t="s">
        <v>1188</v>
      </c>
      <c r="M530" s="67" t="s">
        <v>451</v>
      </c>
      <c r="N530" s="67" t="s">
        <v>383</v>
      </c>
      <c r="O530" s="67" t="s">
        <v>1197</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60"/>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open",IF(AND(NOT(OR(LEN(AZ530)&lt;15,ISNUMBER(MATCH(AZ530,L_Placeholder,0)))),BK530=0,NOT(OR(LEN(AU530)&lt;2,ISNUMBER(MATCH(AU530,L_Placeholder,0)))),NOT(OR(LEN(AX530)&lt;2,ISNUMBER(MATCH(AX530,L_Placeholder,0)))),TRIM(AE530)&lt;&gt;TRIM(T530)),"N/A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missing",IF(OR(OR(LEN(AU530)&lt;2,ISNUMBER(MATCH(AU530,L_Placeholder,0))),BR530&lt;3),"INVALID – PIC missing or not a named person (a role such as QA / CSM is not a name)",IF(OR(LEN(AV530)&lt;2,ISNUMBER(MATCH(AV530,L_Placeholder,0))),"INVALID – result / assessment missing",IF(OR(OR(LEN(AW530)&lt;3,ISNUMBER(MATCH(AW530,L_Placeholder,0))),SUMPRODUCT(--ISNUMBER(SEARCH(" "&amp;L_EvidencePhrase&amp;" ",BD530)))&gt;0,BI530=1),"INVALID – evidence missing, placeholder or not yet on file",IF(ISNA(MATCH(TRIM(S530),L_EvidenceType,0)),"INVALID – choose the evidence type from the list (column S)",IF(BL530=0,"INVALID – evidence ID must be the record's ID only (e.g. SF-2210, IMG_2231, 1045521), or a link / path for links",IF(OR(OR(LEN(AX530)&lt;2,ISNUMBER(MATCH(AX530,L_Placeholder,0))),BS530&lt;3),"INVALID – verifier missing or not a named person (a role such as QA / CSM is not a name)",IF(OR(AX530=AU530,AND(LEN(AU530)&gt;=4,ISNUMBER(SEARCH(AU530,AX530))),AND(LEN(AX530)&gt;=4,ISNUMBER(SEARCH(AX530,AU530)))),"INVALID – verifier must be a different, named person (not the PIC or a role)",IF(BH530=1,"INVALID – result not yet available (awaiting / TBC)",IF(BV530=1,"INVALID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future",IF(AND(ISNUMBER(BY530),AG530&lt;BY530),IF(H530="Physical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IF(ISNA(MATCH(TRIM(S530),L_EvidenceType,0)),0,BZ530)</f>
        <v>0</v>
      </c>
      <c r="BM530" s="61" t="str">
        <f aca="false">SUBSTITUTE(SUBSTITUTE(SUBSTITUTE(SUBSTITUTE(SUBSTITUTE(SUBSTITUTE(SUBSTITUTE(SUBSTITUTE(SUBSTITUTE(LOWER(Z530&amp;""),"1","0"),"2","0"),"3","0"),"4","0"),"5","0"),"6","0"),"7","0"),"8","0"),"9","0")</f>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530,"jan",""),"feb",""),"mar",""),"apr",""),"may",""),"jun",""),"jul",""),"aug",""),"sep",""),"oct",""),"nov",""),"dec",""),"hrs",""),"hr",""),"lt",""),"utc",""),"am",""),"pm",""),"rev",""),"ver",""),"b","a"),"c","a"),"d","a"),"e","a"),"f","a"),"g","a"),"h","a"),"i","a"),"j","a"),"k","a"),"l","a"),"m","a"),"n","a"),"o","a"),"p","a"),"q","a"),"r","a"),"s","a"),"t","a"),"u","a"),"v","a"),"w","a"),"x","a"),"y","a"),"z","a")</f>
        <v/>
      </c>
      <c r="BO530" s="61" t="str">
        <f aca="false">SUBSTITUTE(SUBSTITUTE(SUBSTITUTE(SUBSTITUTE(SUBSTITUTE(SUBSTITUTE(SUBSTITUTE(SUBSTITUTE(SUBSTITUTE(LOWER(W530&amp;""),"1","0"),"2","0"),"3","0"),"4","0"),"5","0"),"6","0"),"7","0"),"8","0"),"9","0")</f>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c>
      <c r="BQ530" s="61" t="n">
        <f aca="false">IFERROR(IF(AND(ISERROR(SEARCH(" mh"," "&amp;LOWER(W530))),ISNA(MATCH(LEFT(TRIM(BP530),255),{"0000a","000a","00a","0000aa","000aa","00.00.0000","00/00/0000","00-00-0000","0000-00-00","00.00.00","00/00/00","00-00-00","0.00.0000","0/00/0000","0-00-0000"},0)),OR(SUMPRODUCT(--ISNUMBER(SEARCH({"a0","a-0","a_0","a/0","a.0","a#0","0a","0-a","0_a","0/a"},BP530)))&gt;0,ISNUMBER(SEARCH("000000",BP530)))),1,0),0)</f>
        <v>0</v>
      </c>
      <c r="BR5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530,"supervisor",""),"inspector",""),"controller",""),"executive",""),"catering",""),"manager",""),"officer",""),"caterer",""),"station",""),"captain",""),"verified",""),"verifier",""),"checked",""),"senior",""),"leader",""),"cabin",""),"staff",""),"crew",""),"team",""),"duty",""),"lead",""),"head",""),"chef",""),"pasb",""),"mcat",""),"magcs",""),"qaqc",""),"ccic",""),"cic",""),"csm",""),"ops",""),"pic",""),"self",""),"qa",""),"qc",""),"by",""),"sr",""))</f>
        <v>0</v>
      </c>
      <c r="BS5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530,"supervisor",""),"inspector",""),"controller",""),"executive",""),"catering",""),"manager",""),"officer",""),"caterer",""),"station",""),"captain",""),"verified",""),"verifier",""),"checked",""),"senior",""),"leader",""),"cabin",""),"staff",""),"crew",""),"team",""),"duty",""),"lead",""),"head",""),"chef",""),"pasb",""),"mcat",""),"magcs",""),"qaqc",""),"ccic",""),"cic",""),"csm",""),"ops",""),"pic",""),"self",""),"qa",""),"qc",""),"by",""),"sr",""))</f>
        <v>0</v>
      </c>
      <c r="BT530" s="61"/>
      <c r="BU530" s="61"/>
      <c r="BV530" s="61" t="n">
        <f aca="false">IFERROR(IF(OR(SUMPRODUCT((LEN(BC530)-LEN(SUBSTITUTE(BC530," "&amp;L_NotLoaded&amp;" "," ")))/(LEN(L_NotLoaded)+1))&gt;SUMPRODUCT((LEN(BC530)-LEN(SUBSTITUTE(BC530," "&amp;L_NotLoadedNeg&amp;" "," ")))/(LEN(L_NotLoadedNeg)+1)),SUMPRODUCT((LEN(BD530)-LEN(SUBSTITUTE(BD530," "&amp;L_NotLoaded&amp;" "," ")))/(LEN(L_NotLoaded)+1))&gt;SUMPRODUCT((LEN(BD530)-LEN(SUBSTITUTE(BD530," "&amp;L_NotLoadedNeg&amp;" "," ")))/(LEN(L_NotLoadedNeg)+1))),1,0),0)</f>
        <v>0</v>
      </c>
      <c r="BW530" s="61"/>
      <c r="BX530" s="61"/>
      <c r="BY530" s="62" t="n">
        <f aca="false">IF(ISNUMBER(Flights!$AZ$20),MAX(Q530-UpliftWindowH/24,Flights!$AZ$20),Q530-UpliftWindowH/24)</f>
        <v>46320.7986111111</v>
      </c>
      <c r="BZ530" s="61" t="n">
        <f aca="false">IFERROR(IF(IF(TRIM(S530)="Link / file path",AND(LEN(TRIM(Z530))&gt;=5,SUMPRODUCT(--ISNUMBER(SEARCH({"http","www.","\\",":\",".pdf",".jpg",".jpeg",".png",".heic",".xls",".doc",".msg",".eml",".ppt",".txt",".zip"},Z530)))&gt;0),AND(ISERROR(FIND(" ",TRIM(Z530))),NOT(OR(LOWER(TRIM(Z530))=LOWER(Flights!$F$20),AND(LEFT(LOWER(TRIM(Z530)),2)="mh",(LEN(BN530)-LEN(SUBSTITUTE(BN530,"a","")))&lt;=2))),NOT(ISNUMBER(MATCH(LEFT(BN530,255),{"0000a","000a","00a","0000aa","000aa","00.00.0000","00/00/0000","00-00-0000","0000-00-00","00.00.00","00/00/00","00-00-00","0.00.0000","0/00/0000","0-00-0000"},0))),OR(AND((LEN(BN530)-LEN(SUBSTITUTE(BN530,"a","")))&gt;=1,(LEN(BN530)-LEN(SUBSTITUTE(BN530,"0","")))&gt;=2,SUMPRODUCT(--ISNUMBER(SEARCH({"a0","a-0","a_0","a/0","a.0","a#0","0a","0-a","0_a","0/a"},BN530)))&gt;0),AND((LEN(BN530)-LEN(SUBSTITUTE(BN530,"a","")))=0,(LEN(BN530)-LEN(SUBSTITUTE(BN530,"0","")))&gt;=5)))),1,0),0)</f>
        <v>0</v>
      </c>
    </row>
    <row r="531" customFormat="false" ht="39.75" hidden="false" customHeight="true" outlineLevel="0" collapsed="false">
      <c r="A531" s="57" t="s">
        <v>1198</v>
      </c>
      <c r="B531" s="57" t="s">
        <v>290</v>
      </c>
      <c r="C531" s="57" t="str">
        <f aca="false">Flights!$F$21</f>
        <v>MH0073</v>
      </c>
      <c r="D531" s="58" t="n">
        <f aca="false">Flights!$D$21</f>
        <v>46322</v>
      </c>
      <c r="E531" s="57" t="str">
        <f aca="false">Flights!$G$21&amp;"-"&amp;Flights!$H$21</f>
        <v>HKG-KUL</v>
      </c>
      <c r="F531" s="57" t="str">
        <f aca="false">Flights!$K$21</f>
        <v>BC</v>
      </c>
      <c r="G531" s="57" t="s">
        <v>81</v>
      </c>
      <c r="H531" s="57" t="s">
        <v>378</v>
      </c>
      <c r="I531" s="57" t="s">
        <v>379</v>
      </c>
      <c r="J531" s="57" t="s">
        <v>380</v>
      </c>
      <c r="K531" s="67" t="s">
        <v>381</v>
      </c>
      <c r="L531" s="67" t="s">
        <v>382</v>
      </c>
      <c r="M531" s="67"/>
      <c r="N531" s="67" t="s">
        <v>383</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60"/>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open",IF(AND(NOT(OR(LEN(AZ531)&lt;15,ISNUMBER(MATCH(AZ531,L_Placeholder,0)))),BK531=0,NOT(OR(LEN(AU531)&lt;2,ISNUMBER(MATCH(AU531,L_Placeholder,0)))),NOT(OR(LEN(AX531)&lt;2,ISNUMBER(MATCH(AX531,L_Placeholder,0)))),TRIM(AE531)&lt;&gt;TRIM(T531)),"N/A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missing",IF(OR(OR(LEN(AU531)&lt;2,ISNUMBER(MATCH(AU531,L_Placeholder,0))),BR531&lt;3),"INVALID – PIC missing or not a named person (a role such as QA / CSM is not a name)",IF(OR(LEN(AV531)&lt;2,ISNUMBER(MATCH(AV531,L_Placeholder,0))),"INVALID – result / assessment missing",IF(OR(OR(LEN(AW531)&lt;3,ISNUMBER(MATCH(AW531,L_Placeholder,0))),SUMPRODUCT(--ISNUMBER(SEARCH(" "&amp;L_EvidencePhrase&amp;" ",BD531)))&gt;0,BI531=1),"INVALID – evidence missing, placeholder or not yet on file",IF(ISNA(MATCH(TRIM(S531),L_EvidenceType,0)),"INVALID – choose the evidence type from the list (column S)",IF(BL531=0,"INVALID – evidence ID must be the record's ID only (e.g. SF-2210, IMG_2231, 1045521), or a link / path for links",IF(OR(OR(LEN(AX531)&lt;2,ISNUMBER(MATCH(AX531,L_Placeholder,0))),BS531&lt;3),"INVALID – verifier missing or not a named person (a role such as QA / CSM is not a name)",IF(OR(AX531=AU531,AND(LEN(AU531)&gt;=4,ISNUMBER(SEARCH(AU531,AX531))),AND(LEN(AX531)&gt;=4,ISNUMBER(SEARCH(AX531,AU531)))),"INVALID – verifier must be a different, named person (not the PIC or a role)",IF(BH531=1,"INVALID – result not yet available (awaiting / TBC)",IF(BV531=1,"INVALID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future",IF(AND(ISNUMBER(BY531),AG531&lt;BY531),IF(H531="Physical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")))/(LEN(L_PendNeg)+1))+SUMPRODUCT((LEN(BC531)-LEN(SUBSTITUTE(BC531," "&amp;L_PendPrep&amp;" "," ")))/(LEN(L_PendPrep)+1)),1,0),1)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")))/(LEN(L_PendNeg)+1))+SUMPRODUCT((LEN(BE531)-LEN(SUBSTITUTE(BE531," "&amp;L_PendPrep&amp;" "," ")))/(LEN(L_PendPrep)+1)),1,0),1)</f>
        <v>0</v>
      </c>
      <c r="BK531" s="61" t="n">
        <f aca="false">IFERROR(IF(SUMPRODUCT((LEN(BF531)-LEN(SUBSTITUTE(BF531," "&amp;L_PendStrict&amp;" "," ")))/(LEN(L_PendStrict)+1))&gt;SUMPRODUCT((LEN(BF531)-LEN(SUBSTITUTE(BF531," "&amp;L_PendNeg&amp;" "," ")))/(LEN(L_PendNeg)+1)),1,0),1)</f>
        <v>0</v>
      </c>
      <c r="BL531" s="61" t="n">
        <f aca="false">IF(ISNA(MATCH(TRIM(S531),L_EvidenceType,0)),0,BZ531)</f>
        <v>0</v>
      </c>
      <c r="BM531" s="61" t="str">
        <f aca="false">SUBSTITUTE(SUBSTITUTE(SUBSTITUTE(SUBSTITUTE(SUBSTITUTE(SUBSTITUTE(SUBSTITUTE(SUBSTITUTE(SUBSTITUTE(LOWER(Z531&amp;""),"1","0"),"2","0"),"3","0"),"4","0"),"5","0"),"6","0"),"7","0"),"8","0"),"9","0")</f>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531,"jan",""),"feb",""),"mar",""),"apr",""),"may",""),"jun",""),"jul",""),"aug",""),"sep",""),"oct",""),"nov",""),"dec",""),"hrs",""),"hr",""),"lt",""),"utc",""),"am",""),"pm",""),"rev",""),"ver",""),"b","a"),"c","a"),"d","a"),"e","a"),"f","a"),"g","a"),"h","a"),"i","a"),"j","a"),"k","a"),"l","a"),"m","a"),"n","a"),"o","a"),"p","a"),"q","a"),"r","a"),"s","a"),"t","a"),"u","a"),"v","a"),"w","a"),"x","a"),"y","a"),"z","a")</f>
        <v/>
      </c>
      <c r="BO531" s="61" t="str">
        <f aca="false">SUBSTITUTE(SUBSTITUTE(SUBSTITUTE(SUBSTITUTE(SUBSTITUTE(SUBSTITUTE(SUBSTITUTE(SUBSTITUTE(SUBSTITUTE(LOWER(W531&amp;""),"1","0"),"2","0"),"3","0"),"4","0"),"5","0"),"6","0"),"7","0"),"8","0"),"9","0")</f>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c>
      <c r="BQ531" s="61" t="n">
        <f aca="false">IFERROR(IF(AND(ISERROR(SEARCH(" mh"," "&amp;LOWER(W531))),ISNA(MATCH(LEFT(TRIM(BP531),255),{"0000a","000a","00a","0000aa","000aa","00.00.0000","00/00/0000","00-00-0000","0000-00-00","00.00.00","00/00/00","00-00-00","0.00.0000","0/00/0000","0-00-0000"},0)),OR(SUMPRODUCT(--ISNUMBER(SEARCH({"a0","a-0","a_0","a/0","a.0","a#0","0a","0-a","0_a","0/a"},BP531)))&gt;0,ISNUMBER(SEARCH("000000",BP531)))),1,0),0)</f>
        <v>0</v>
      </c>
      <c r="BR5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531,"supervisor",""),"inspector",""),"controller",""),"executive",""),"catering",""),"manager",""),"officer",""),"caterer",""),"station",""),"captain",""),"verified",""),"verifier",""),"checked",""),"senior",""),"leader",""),"cabin",""),"staff",""),"crew",""),"team",""),"duty",""),"lead",""),"head",""),"chef",""),"pasb",""),"mcat",""),"magcs",""),"qaqc",""),"ccic",""),"cic",""),"csm",""),"ops",""),"pic",""),"self",""),"qa",""),"qc",""),"by",""),"sr",""))</f>
        <v>0</v>
      </c>
      <c r="BS5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531,"supervisor",""),"inspector",""),"controller",""),"executive",""),"catering",""),"manager",""),"officer",""),"caterer",""),"station",""),"captain",""),"verified",""),"verifier",""),"checked",""),"senior",""),"leader",""),"cabin",""),"staff",""),"crew",""),"team",""),"duty",""),"lead",""),"head",""),"chef",""),"pasb",""),"mcat",""),"magcs",""),"qaqc",""),"ccic",""),"cic",""),"csm",""),"ops",""),"pic",""),"self",""),"qa",""),"qc",""),"by",""),"sr",""))</f>
        <v>0</v>
      </c>
      <c r="BT531" s="61"/>
      <c r="BU531" s="61"/>
      <c r="BV531" s="61" t="n">
        <f aca="false">0</f>
        <v>0</v>
      </c>
      <c r="BW531" s="61"/>
      <c r="BX531" s="61"/>
      <c r="BY531" s="62" t="n">
        <f aca="false">Q531-T7EarlyD*24/24</f>
        <v>46301.2847222222</v>
      </c>
      <c r="BZ531" s="61" t="n">
        <f aca="false">IFERROR(IF(IF(TRIM(S531)="Link / file path",AND(LEN(TRIM(Z531))&gt;=5,SUMPRODUCT(--ISNUMBER(SEARCH({"http","www.","\\",":\",".pdf",".jpg",".jpeg",".png",".heic",".xls",".doc",".msg",".eml",".ppt",".txt",".zip"},Z531)))&gt;0),AND(ISERROR(FIND(" ",TRIM(Z531))),NOT(OR(LOWER(TRIM(Z531))=LOWER(Flights!$F$21),AND(LEFT(LOWER(TRIM(Z531)),2)="mh",(LEN(BN531)-LEN(SUBSTITUTE(BN531,"a","")))&lt;=2))),NOT(ISNUMBER(MATCH(LEFT(BN531,255),{"0000a","000a","00a","0000aa","000aa","00.00.0000","00/00/0000","00-00-0000","0000-00-00","00.00.00","00/00/00","00-00-00","0.00.0000","0/00/0000","0-00-0000"},0))),OR(AND((LEN(BN531)-LEN(SUBSTITUTE(BN531,"a","")))&gt;=1,(LEN(BN531)-LEN(SUBSTITUTE(BN531,"0","")))&gt;=2,SUMPRODUCT(--ISNUMBER(SEARCH({"a0","a-0","a_0","a/0","a.0","a#0","0a","0-a","0_a","0/a"},BN531)))&gt;0),AND((LEN(BN531)-LEN(SUBSTITUTE(BN531,"a","")))=0,(LEN(BN531)-LEN(SUBSTITUTE(BN531,"0","")))&gt;=5)))),1,0),0)</f>
        <v>0</v>
      </c>
    </row>
    <row r="532" customFormat="false" ht="39.75" hidden="false" customHeight="true" outlineLevel="0" collapsed="false">
      <c r="A532" s="57" t="s">
        <v>1199</v>
      </c>
      <c r="B532" s="57" t="s">
        <v>290</v>
      </c>
      <c r="C532" s="57" t="str">
        <f aca="false">Flights!$F$21</f>
        <v>MH0073</v>
      </c>
      <c r="D532" s="58" t="n">
        <f aca="false">Flights!$D$21</f>
        <v>46322</v>
      </c>
      <c r="E532" s="57" t="str">
        <f aca="false">Flights!$G$21&amp;"-"&amp;Flights!$H$21</f>
        <v>HKG-KUL</v>
      </c>
      <c r="F532" s="57" t="str">
        <f aca="false">Flights!$K$21</f>
        <v>BC</v>
      </c>
      <c r="G532" s="57" t="s">
        <v>81</v>
      </c>
      <c r="H532" s="57" t="s">
        <v>378</v>
      </c>
      <c r="I532" s="57" t="s">
        <v>385</v>
      </c>
      <c r="J532" s="57" t="s">
        <v>386</v>
      </c>
      <c r="K532" s="67" t="s">
        <v>387</v>
      </c>
      <c r="L532" s="67" t="s">
        <v>382</v>
      </c>
      <c r="M532" s="67"/>
      <c r="N532" s="67" t="s">
        <v>383</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60"/>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open",IF(AND(NOT(OR(LEN(AZ532)&lt;15,ISNUMBER(MATCH(AZ532,L_Placeholder,0)))),BK532=0,NOT(OR(LEN(AU532)&lt;2,ISNUMBER(MATCH(AU532,L_Placeholder,0)))),NOT(OR(LEN(AX532)&lt;2,ISNUMBER(MATCH(AX532,L_Placeholder,0)))),TRIM(AE532)&lt;&gt;TRIM(T532)),"N/A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missing",IF(OR(OR(LEN(AU532)&lt;2,ISNUMBER(MATCH(AU532,L_Placeholder,0))),BR532&lt;3),"INVALID – PIC missing or not a named person (a role such as QA / CSM is not a name)",IF(OR(LEN(AV532)&lt;2,ISNUMBER(MATCH(AV532,L_Placeholder,0))),"INVALID – result / assessment missing",IF(OR(OR(LEN(AW532)&lt;3,ISNUMBER(MATCH(AW532,L_Placeholder,0))),SUMPRODUCT(--ISNUMBER(SEARCH(" "&amp;L_EvidencePhrase&amp;" ",BD532)))&gt;0,BI532=1),"INVALID – evidence missing, placeholder or not yet on file",IF(ISNA(MATCH(TRIM(S532),L_EvidenceType,0)),"INVALID – choose the evidence type from the list (column S)",IF(BL532=0,"INVALID – evidence ID must be the record's ID only (e.g. SF-2210, IMG_2231, 1045521), or a link / path for links",IF(OR(OR(LEN(AX532)&lt;2,ISNUMBER(MATCH(AX532,L_Placeholder,0))),BS532&lt;3),"INVALID – verifier missing or not a named person (a role such as QA / CSM is not a name)",IF(OR(AX532=AU532,AND(LEN(AU532)&gt;=4,ISNUMBER(SEARCH(AU532,AX532))),AND(LEN(AX532)&gt;=4,ISNUMBER(SEARCH(AX532,AU532)))),"INVALID – verifier must be a different, named person (not the PIC or a role)",IF(BH532=1,"INVALID – result not yet available (awaiting / TBC)",IF(BV532=1,"INVALID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future",IF(AND(ISNUMBER(BY532),AG532&lt;BY532),IF(H532="Physical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")))/(LEN(L_PendNeg)+1))+SUMPRODUCT((LEN(BC532)-LEN(SUBSTITUTE(BC532," "&amp;L_PendPrep&amp;" "," ")))/(LEN(L_PendPrep)+1)),1,0),1)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")))/(LEN(L_PendNeg)+1))+SUMPRODUCT((LEN(BE532)-LEN(SUBSTITUTE(BE532," "&amp;L_PendPrep&amp;" "," ")))/(LEN(L_PendPrep)+1)),1,0),1)</f>
        <v>0</v>
      </c>
      <c r="BK532" s="61" t="n">
        <f aca="false">IFERROR(IF(SUMPRODUCT((LEN(BF532)-LEN(SUBSTITUTE(BF532," "&amp;L_PendStrict&amp;" "," ")))/(LEN(L_PendStrict)+1))&gt;SUMPRODUCT((LEN(BF532)-LEN(SUBSTITUTE(BF532," "&amp;L_PendNeg&amp;" "," ")))/(LEN(L_PendNeg)+1)),1,0),1)</f>
        <v>0</v>
      </c>
      <c r="BL532" s="61" t="n">
        <f aca="false">IF(ISNA(MATCH(TRIM(S532),L_EvidenceType,0)),0,BZ532)</f>
        <v>0</v>
      </c>
      <c r="BM532" s="61" t="str">
        <f aca="false">SUBSTITUTE(SUBSTITUTE(SUBSTITUTE(SUBSTITUTE(SUBSTITUTE(SUBSTITUTE(SUBSTITUTE(SUBSTITUTE(SUBSTITUTE(LOWER(Z532&amp;""),"1","0"),"2","0"),"3","0"),"4","0"),"5","0"),"6","0"),"7","0"),"8","0"),"9","0")</f>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532,"jan",""),"feb",""),"mar",""),"apr",""),"may",""),"jun",""),"jul",""),"aug",""),"sep",""),"oct",""),"nov",""),"dec",""),"hrs",""),"hr",""),"lt",""),"utc",""),"am",""),"pm",""),"rev",""),"ver",""),"b","a"),"c","a"),"d","a"),"e","a"),"f","a"),"g","a"),"h","a"),"i","a"),"j","a"),"k","a"),"l","a"),"m","a"),"n","a"),"o","a"),"p","a"),"q","a"),"r","a"),"s","a"),"t","a"),"u","a"),"v","a"),"w","a"),"x","a"),"y","a"),"z","a")</f>
        <v/>
      </c>
      <c r="BO532" s="61" t="str">
        <f aca="false">SUBSTITUTE(SUBSTITUTE(SUBSTITUTE(SUBSTITUTE(SUBSTITUTE(SUBSTITUTE(SUBSTITUTE(SUBSTITUTE(SUBSTITUTE(LOWER(W532&amp;""),"1","0"),"2","0"),"3","0"),"4","0"),"5","0"),"6","0"),"7","0"),"8","0"),"9","0")</f>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c>
      <c r="BQ532" s="61" t="n">
        <f aca="false">IFERROR(IF(AND(ISERROR(SEARCH(" mh"," "&amp;LOWER(W532))),ISNA(MATCH(LEFT(TRIM(BP532),255),{"0000a","000a","00a","0000aa","000aa","00.00.0000","00/00/0000","00-00-0000","0000-00-00","00.00.00","00/00/00","00-00-00","0.00.0000","0/00/0000","0-00-0000"},0)),OR(SUMPRODUCT(--ISNUMBER(SEARCH({"a0","a-0","a_0","a/0","a.0","a#0","0a","0-a","0_a","0/a"},BP532)))&gt;0,ISNUMBER(SEARCH("000000",BP532)))),1,0),0)</f>
        <v>0</v>
      </c>
      <c r="BR5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532,"supervisor",""),"inspector",""),"controller",""),"executive",""),"catering",""),"manager",""),"officer",""),"caterer",""),"station",""),"captain",""),"verified",""),"verifier",""),"checked",""),"senior",""),"leader",""),"cabin",""),"staff",""),"crew",""),"team",""),"duty",""),"lead",""),"head",""),"chef",""),"pasb",""),"mcat",""),"magcs",""),"qaqc",""),"ccic",""),"cic",""),"csm",""),"ops",""),"pic",""),"self",""),"qa",""),"qc",""),"by",""),"sr",""))</f>
        <v>0</v>
      </c>
      <c r="BS5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532,"supervisor",""),"inspector",""),"controller",""),"executive",""),"catering",""),"manager",""),"officer",""),"caterer",""),"station",""),"captain",""),"verified",""),"verifier",""),"checked",""),"senior",""),"leader",""),"cabin",""),"staff",""),"crew",""),"team",""),"duty",""),"lead",""),"head",""),"chef",""),"pasb",""),"mcat",""),"magcs",""),"qaqc",""),"ccic",""),"cic",""),"csm",""),"ops",""),"pic",""),"self",""),"qa",""),"qc",""),"by",""),"sr",""))</f>
        <v>0</v>
      </c>
      <c r="BT532" s="61"/>
      <c r="BU532" s="61"/>
      <c r="BV532" s="61" t="n">
        <f aca="false">0</f>
        <v>0</v>
      </c>
      <c r="BW532" s="61"/>
      <c r="BX532" s="61"/>
      <c r="BY532" s="62" t="n">
        <f aca="false">Q532-T7EarlyD*24/24</f>
        <v>46301.2847222222</v>
      </c>
      <c r="BZ532" s="61" t="n">
        <f aca="false">IFERROR(IF(IF(TRIM(S532)="Link / file path",AND(LEN(TRIM(Z532))&gt;=5,SUMPRODUCT(--ISNUMBER(SEARCH({"http","www.","\\",":\",".pdf",".jpg",".jpeg",".png",".heic",".xls",".doc",".msg",".eml",".ppt",".txt",".zip"},Z532)))&gt;0),AND(ISERROR(FIND(" ",TRIM(Z532))),NOT(OR(LOWER(TRIM(Z532))=LOWER(Flights!$F$21),AND(LEFT(LOWER(TRIM(Z532)),2)="mh",(LEN(BN532)-LEN(SUBSTITUTE(BN532,"a","")))&lt;=2))),NOT(ISNUMBER(MATCH(LEFT(BN532,255),{"0000a","000a","00a","0000aa","000aa","00.00.0000","00/00/0000","00-00-0000","0000-00-00","00.00.00","00/00/00","00-00-00","0.00.0000","0/00/0000","0-00-0000"},0))),OR(AND((LEN(BN532)-LEN(SUBSTITUTE(BN532,"a","")))&gt;=1,(LEN(BN532)-LEN(SUBSTITUTE(BN532,"0","")))&gt;=2,SUMPRODUCT(--ISNUMBER(SEARCH({"a0","a-0","a_0","a/0","a.0","a#0","0a","0-a","0_a","0/a"},BN532)))&gt;0),AND((LEN(BN532)-LEN(SUBSTITUTE(BN532,"a","")))=0,(LEN(BN532)-LEN(SUBSTITUTE(BN532,"0","")))&gt;=5)))),1,0),0)</f>
        <v>0</v>
      </c>
    </row>
    <row r="533" customFormat="false" ht="41.25" hidden="false" customHeight="true" outlineLevel="0" collapsed="false">
      <c r="A533" s="57" t="s">
        <v>1200</v>
      </c>
      <c r="B533" s="57" t="s">
        <v>290</v>
      </c>
      <c r="C533" s="57" t="str">
        <f aca="false">Flights!$F$21</f>
        <v>MH0073</v>
      </c>
      <c r="D533" s="58" t="n">
        <f aca="false">Flights!$D$21</f>
        <v>46322</v>
      </c>
      <c r="E533" s="57" t="str">
        <f aca="false">Flights!$G$21&amp;"-"&amp;Flights!$H$21</f>
        <v>HKG-KUL</v>
      </c>
      <c r="F533" s="57" t="str">
        <f aca="false">Flights!$K$21</f>
        <v>BC</v>
      </c>
      <c r="G533" s="57" t="s">
        <v>81</v>
      </c>
      <c r="H533" s="57" t="s">
        <v>378</v>
      </c>
      <c r="I533" s="57" t="s">
        <v>389</v>
      </c>
      <c r="J533" s="57" t="s">
        <v>390</v>
      </c>
      <c r="K533" s="67" t="s">
        <v>391</v>
      </c>
      <c r="L533" s="67" t="s">
        <v>382</v>
      </c>
      <c r="M533" s="67"/>
      <c r="N533" s="67" t="str">
        <f aca="false">IF(TRIM(Flights!$L$21)="A339","Required","N/A – rule")</f>
        <v>N/A – rule</v>
      </c>
      <c r="O533" s="67" t="s">
        <v>392</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60"/>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open",IF(AND(NOT(OR(LEN(AZ533)&lt;15,ISNUMBER(MATCH(AZ533,L_Placeholder,0)))),BK533=0,NOT(OR(LEN(AU533)&lt;2,ISNUMBER(MATCH(AU533,L_Placeholder,0)))),NOT(OR(LEN(AX533)&lt;2,ISNUMBER(MATCH(AX533,L_Placeholder,0)))),TRIM(AE533)&lt;&gt;TRIM(T533)),"N/A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missing",IF(OR(OR(LEN(AU533)&lt;2,ISNUMBER(MATCH(AU533,L_Placeholder,0))),BR533&lt;3),"INVALID – PIC missing or not a named person (a role such as QA / CSM is not a name)",IF(OR(LEN(AV533)&lt;2,ISNUMBER(MATCH(AV533,L_Placeholder,0))),"INVALID – result / assessment missing",IF(OR(OR(LEN(AW533)&lt;3,ISNUMBER(MATCH(AW533,L_Placeholder,0))),SUMPRODUCT(--ISNUMBER(SEARCH(" "&amp;L_EvidencePhrase&amp;" ",BD533)))&gt;0,BI533=1),"INVALID – evidence missing, placeholder or not yet on file",IF(ISNA(MATCH(TRIM(S533),L_EvidenceType,0)),"INVALID – choose the evidence type from the list (column S)",IF(BL533=0,"INVALID – evidence ID must be the record's ID only (e.g. SF-2210, IMG_2231, 1045521), or a link / path for links",IF(OR(OR(LEN(AX533)&lt;2,ISNUMBER(MATCH(AX533,L_Placeholder,0))),BS533&lt;3),"INVALID – verifier missing or not a named person (a role such as QA / CSM is not a name)",IF(OR(AX533=AU533,AND(LEN(AU533)&gt;=4,ISNUMBER(SEARCH(AU533,AX533))),AND(LEN(AX533)&gt;=4,ISNUMBER(SEARCH(AX533,AU533)))),"INVALID – verifier must be a different, named person (not the PIC or a role)",IF(BH533=1,"INVALID – result not yet available (awaiting / TBC)",IF(BV533=1,"INVALID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future",IF(AND(ISNUMBER(BY533),AG533&lt;BY533),IF(H533="Physical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t="n">
        <f aca="false">IF(ISNA(MATCH(TRIM(S533),L_EvidenceType,0)),0,BZ533)</f>
        <v>0</v>
      </c>
      <c r="BM533" s="61" t="str">
        <f aca="false">SUBSTITUTE(SUBSTITUTE(SUBSTITUTE(SUBSTITUTE(SUBSTITUTE(SUBSTITUTE(SUBSTITUTE(SUBSTITUTE(SUBSTITUTE(LOWER(Z533&amp;""),"1","0"),"2","0"),"3","0"),"4","0"),"5","0"),"6","0"),"7","0"),"8","0"),"9","0")</f>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533,"jan",""),"feb",""),"mar",""),"apr",""),"may",""),"jun",""),"jul",""),"aug",""),"sep",""),"oct",""),"nov",""),"dec",""),"hrs",""),"hr",""),"lt",""),"utc",""),"am",""),"pm",""),"rev",""),"ver",""),"b","a"),"c","a"),"d","a"),"e","a"),"f","a"),"g","a"),"h","a"),"i","a"),"j","a"),"k","a"),"l","a"),"m","a"),"n","a"),"o","a"),"p","a"),"q","a"),"r","a"),"s","a"),"t","a"),"u","a"),"v","a"),"w","a"),"x","a"),"y","a"),"z","a")</f>
        <v/>
      </c>
      <c r="BO533" s="61" t="str">
        <f aca="false">SUBSTITUTE(SUBSTITUTE(SUBSTITUTE(SUBSTITUTE(SUBSTITUTE(SUBSTITUTE(SUBSTITUTE(SUBSTITUTE(SUBSTITUTE(LOWER(W533&amp;""),"1","0"),"2","0"),"3","0"),"4","0"),"5","0"),"6","0"),"7","0"),"8","0"),"9","0")</f>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c>
      <c r="BQ533" s="61" t="n">
        <f aca="false">IFERROR(IF(AND(ISERROR(SEARCH(" mh"," "&amp;LOWER(W533))),ISNA(MATCH(LEFT(TRIM(BP533),255),{"0000a","000a","00a","0000aa","000aa","00.00.0000","00/00/0000","00-00-0000","0000-00-00","00.00.00","00/00/00","00-00-00","0.00.0000","0/00/0000","0-00-0000"},0)),OR(SUMPRODUCT(--ISNUMBER(SEARCH({"a0","a-0","a_0","a/0","a.0","a#0","0a","0-a","0_a","0/a"},BP533)))&gt;0,ISNUMBER(SEARCH("000000",BP533)))),1,0),0)</f>
        <v>0</v>
      </c>
      <c r="BR5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533,"supervisor",""),"inspector",""),"controller",""),"executive",""),"catering",""),"manager",""),"officer",""),"caterer",""),"station",""),"captain",""),"verified",""),"verifier",""),"checked",""),"senior",""),"leader",""),"cabin",""),"staff",""),"crew",""),"team",""),"duty",""),"lead",""),"head",""),"chef",""),"pasb",""),"mcat",""),"magcs",""),"qaqc",""),"ccic",""),"cic",""),"csm",""),"ops",""),"pic",""),"self",""),"qa",""),"qc",""),"by",""),"sr",""))</f>
        <v>0</v>
      </c>
      <c r="BS5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533,"supervisor",""),"inspector",""),"controller",""),"executive",""),"catering",""),"manager",""),"officer",""),"caterer",""),"station",""),"captain",""),"verified",""),"verifier",""),"checked",""),"senior",""),"leader",""),"cabin",""),"staff",""),"crew",""),"team",""),"duty",""),"lead",""),"head",""),"chef",""),"pasb",""),"mcat",""),"magcs",""),"qaqc",""),"ccic",""),"cic",""),"csm",""),"ops",""),"pic",""),"self",""),"qa",""),"qc",""),"by",""),"sr",""))</f>
        <v>0</v>
      </c>
      <c r="BT533" s="61"/>
      <c r="BU533" s="61"/>
      <c r="BV533" s="61" t="n">
        <f aca="false">0</f>
        <v>0</v>
      </c>
      <c r="BW533" s="61"/>
      <c r="BX533" s="61"/>
      <c r="BY533" s="62" t="n">
        <f aca="false">Q533-T7EarlyD*24/24</f>
        <v>46301.2847222222</v>
      </c>
      <c r="BZ533" s="61" t="n">
        <f aca="false">IFERROR(IF(IF(TRIM(S533)="Link / file path",AND(LEN(TRIM(Z533))&gt;=5,SUMPRODUCT(--ISNUMBER(SEARCH({"http","www.","\\",":\",".pdf",".jpg",".jpeg",".png",".heic",".xls",".doc",".msg",".eml",".ppt",".txt",".zip"},Z533)))&gt;0),AND(ISERROR(FIND(" ",TRIM(Z533))),NOT(OR(LOWER(TRIM(Z533))=LOWER(Flights!$F$21),AND(LEFT(LOWER(TRIM(Z533)),2)="mh",(LEN(BN533)-LEN(SUBSTITUTE(BN533,"a","")))&lt;=2))),NOT(ISNUMBER(MATCH(LEFT(BN533,255),{"0000a","000a","00a","0000aa","000aa","00.00.0000","00/00/0000","00-00-0000","0000-00-00","00.00.00","00/00/00","00-00-00","0.00.0000","0/00/0000","0-00-0000"},0))),OR(AND((LEN(BN533)-LEN(SUBSTITUTE(BN533,"a","")))&gt;=1,(LEN(BN533)-LEN(SUBSTITUTE(BN533,"0","")))&gt;=2,SUMPRODUCT(--ISNUMBER(SEARCH({"a0","a-0","a_0","a/0","a.0","a#0","0a","0-a","0_a","0/a"},BN533)))&gt;0),AND((LEN(BN533)-LEN(SUBSTITUTE(BN533,"a","")))=0,(LEN(BN533)-LEN(SUBSTITUTE(BN533,"0","")))&gt;=5)))),1,0),0)</f>
        <v>0</v>
      </c>
    </row>
    <row r="534" customFormat="false" ht="39.75" hidden="false" customHeight="true" outlineLevel="0" collapsed="false">
      <c r="A534" s="57" t="s">
        <v>1201</v>
      </c>
      <c r="B534" s="57" t="s">
        <v>290</v>
      </c>
      <c r="C534" s="57" t="str">
        <f aca="false">Flights!$F$21</f>
        <v>MH0073</v>
      </c>
      <c r="D534" s="58" t="n">
        <f aca="false">Flights!$D$21</f>
        <v>46322</v>
      </c>
      <c r="E534" s="57" t="str">
        <f aca="false">Flights!$G$21&amp;"-"&amp;Flights!$H$21</f>
        <v>HKG-KUL</v>
      </c>
      <c r="F534" s="57" t="str">
        <f aca="false">Flights!$K$21</f>
        <v>BC</v>
      </c>
      <c r="G534" s="57" t="s">
        <v>81</v>
      </c>
      <c r="H534" s="57" t="s">
        <v>378</v>
      </c>
      <c r="I534" s="57" t="s">
        <v>394</v>
      </c>
      <c r="J534" s="57" t="s">
        <v>395</v>
      </c>
      <c r="K534" s="67" t="s">
        <v>396</v>
      </c>
      <c r="L534" s="67" t="s">
        <v>382</v>
      </c>
      <c r="M534" s="67"/>
      <c r="N534" s="67" t="s">
        <v>383</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60"/>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open",IF(AND(NOT(OR(LEN(AZ534)&lt;15,ISNUMBER(MATCH(AZ534,L_Placeholder,0)))),BK534=0,NOT(OR(LEN(AU534)&lt;2,ISNUMBER(MATCH(AU534,L_Placeholder,0)))),NOT(OR(LEN(AX534)&lt;2,ISNUMBER(MATCH(AX534,L_Placeholder,0)))),TRIM(AE534)&lt;&gt;TRIM(T534)),"N/A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missing",IF(OR(OR(LEN(AU534)&lt;2,ISNUMBER(MATCH(AU534,L_Placeholder,0))),BR534&lt;3),"INVALID – PIC missing or not a named person (a role such as QA / CSM is not a name)",IF(OR(LEN(AV534)&lt;2,ISNUMBER(MATCH(AV534,L_Placeholder,0))),"INVALID – result / assessment missing",IF(OR(OR(LEN(AW534)&lt;3,ISNUMBER(MATCH(AW534,L_Placeholder,0))),SUMPRODUCT(--ISNUMBER(SEARCH(" "&amp;L_EvidencePhrase&amp;" ",BD534)))&gt;0,BI534=1),"INVALID – evidence missing, placeholder or not yet on file",IF(ISNA(MATCH(TRIM(S534),L_EvidenceType,0)),"INVALID – choose the evidence type from the list (column S)",IF(BL534=0,"INVALID – evidence ID must be the record's ID only (e.g. SF-2210, IMG_2231, 1045521), or a link / path for links",IF(OR(OR(LEN(AX534)&lt;2,ISNUMBER(MATCH(AX534,L_Placeholder,0))),BS534&lt;3),"INVALID – verifier missing or not a named person (a role such as QA / CSM is not a name)",IF(OR(AX534=AU534,AND(LEN(AU534)&gt;=4,ISNUMBER(SEARCH(AU534,AX534))),AND(LEN(AX534)&gt;=4,ISNUMBER(SEARCH(AX534,AU534)))),"INVALID – verifier must be a different, named person (not the PIC or a role)",IF(BH534=1,"INVALID – result not yet available (awaiting / TBC)",IF(BV534=1,"INVALID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future",IF(AND(ISNUMBER(BY534),AG534&lt;BY534),IF(H534="Physical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t="n">
        <f aca="false">IF(ISNA(MATCH(TRIM(S534),L_EvidenceType,0)),0,BZ534)</f>
        <v>0</v>
      </c>
      <c r="BM534" s="61" t="str">
        <f aca="false">SUBSTITUTE(SUBSTITUTE(SUBSTITUTE(SUBSTITUTE(SUBSTITUTE(SUBSTITUTE(SUBSTITUTE(SUBSTITUTE(SUBSTITUTE(LOWER(Z534&amp;""),"1","0"),"2","0"),"3","0"),"4","0"),"5","0"),"6","0"),"7","0"),"8","0"),"9","0")</f>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534,"jan",""),"feb",""),"mar",""),"apr",""),"may",""),"jun",""),"jul",""),"aug",""),"sep",""),"oct",""),"nov",""),"dec",""),"hrs",""),"hr",""),"lt",""),"utc",""),"am",""),"pm",""),"rev",""),"ver",""),"b","a"),"c","a"),"d","a"),"e","a"),"f","a"),"g","a"),"h","a"),"i","a"),"j","a"),"k","a"),"l","a"),"m","a"),"n","a"),"o","a"),"p","a"),"q","a"),"r","a"),"s","a"),"t","a"),"u","a"),"v","a"),"w","a"),"x","a"),"y","a"),"z","a")</f>
        <v/>
      </c>
      <c r="BO534" s="61" t="str">
        <f aca="false">SUBSTITUTE(SUBSTITUTE(SUBSTITUTE(SUBSTITUTE(SUBSTITUTE(SUBSTITUTE(SUBSTITUTE(SUBSTITUTE(SUBSTITUTE(LOWER(W534&amp;""),"1","0"),"2","0"),"3","0"),"4","0"),"5","0"),"6","0"),"7","0"),"8","0"),"9","0")</f>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c>
      <c r="BQ534" s="61" t="n">
        <f aca="false">IFERROR(IF(AND(ISERROR(SEARCH(" mh"," "&amp;LOWER(W534))),ISNA(MATCH(LEFT(TRIM(BP534),255),{"0000a","000a","00a","0000aa","000aa","00.00.0000","00/00/0000","00-00-0000","0000-00-00","00.00.00","00/00/00","00-00-00","0.00.0000","0/00/0000","0-00-0000"},0)),OR(SUMPRODUCT(--ISNUMBER(SEARCH({"a0","a-0","a_0","a/0","a.0","a#0","0a","0-a","0_a","0/a"},BP534)))&gt;0,ISNUMBER(SEARCH("000000",BP534)))),1,0),0)</f>
        <v>0</v>
      </c>
      <c r="BR5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534,"supervisor",""),"inspector",""),"controller",""),"executive",""),"catering",""),"manager",""),"officer",""),"caterer",""),"station",""),"captain",""),"verified",""),"verifier",""),"checked",""),"senior",""),"leader",""),"cabin",""),"staff",""),"crew",""),"team",""),"duty",""),"lead",""),"head",""),"chef",""),"pasb",""),"mcat",""),"magcs",""),"qaqc",""),"ccic",""),"cic",""),"csm",""),"ops",""),"pic",""),"self",""),"qa",""),"qc",""),"by",""),"sr",""))</f>
        <v>0</v>
      </c>
      <c r="BS5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534,"supervisor",""),"inspector",""),"controller",""),"executive",""),"catering",""),"manager",""),"officer",""),"caterer",""),"station",""),"captain",""),"verified",""),"verifier",""),"checked",""),"senior",""),"leader",""),"cabin",""),"staff",""),"crew",""),"team",""),"duty",""),"lead",""),"head",""),"chef",""),"pasb",""),"mcat",""),"magcs",""),"qaqc",""),"ccic",""),"cic",""),"csm",""),"ops",""),"pic",""),"self",""),"qa",""),"qc",""),"by",""),"sr",""))</f>
        <v>0</v>
      </c>
      <c r="BT534" s="61"/>
      <c r="BU534" s="61"/>
      <c r="BV534" s="61" t="n">
        <f aca="false">0</f>
        <v>0</v>
      </c>
      <c r="BW534" s="61"/>
      <c r="BX534" s="61"/>
      <c r="BY534" s="62" t="n">
        <f aca="false">Q534-T7EarlyD*24/24</f>
        <v>46301.2847222222</v>
      </c>
      <c r="BZ534" s="61" t="n">
        <f aca="false">IFERROR(IF(IF(TRIM(S534)="Link / file path",AND(LEN(TRIM(Z534))&gt;=5,SUMPRODUCT(--ISNUMBER(SEARCH({"http","www.","\\",":\",".pdf",".jpg",".jpeg",".png",".heic",".xls",".doc",".msg",".eml",".ppt",".txt",".zip"},Z534)))&gt;0),AND(ISERROR(FIND(" ",TRIM(Z534))),NOT(OR(LOWER(TRIM(Z534))=LOWER(Flights!$F$21),AND(LEFT(LOWER(TRIM(Z534)),2)="mh",(LEN(BN534)-LEN(SUBSTITUTE(BN534,"a","")))&lt;=2))),NOT(ISNUMBER(MATCH(LEFT(BN534,255),{"0000a","000a","00a","0000aa","000aa","00.00.0000","00/00/0000","00-00-0000","0000-00-00","00.00.00","00/00/00","00-00-00","0.00.0000","0/00/0000","0-00-0000"},0))),OR(AND((LEN(BN534)-LEN(SUBSTITUTE(BN534,"a","")))&gt;=1,(LEN(BN534)-LEN(SUBSTITUTE(BN534,"0","")))&gt;=2,SUMPRODUCT(--ISNUMBER(SEARCH({"a0","a-0","a_0","a/0","a.0","a#0","0a","0-a","0_a","0/a"},BN534)))&gt;0),AND((LEN(BN534)-LEN(SUBSTITUTE(BN534,"a","")))=0,(LEN(BN534)-LEN(SUBSTITUTE(BN534,"0","")))&gt;=5)))),1,0),0)</f>
        <v>0</v>
      </c>
    </row>
    <row r="535" customFormat="false" ht="39.75" hidden="false" customHeight="true" outlineLevel="0" collapsed="false">
      <c r="A535" s="57" t="s">
        <v>1202</v>
      </c>
      <c r="B535" s="57" t="s">
        <v>290</v>
      </c>
      <c r="C535" s="57" t="str">
        <f aca="false">Flights!$F$21</f>
        <v>MH0073</v>
      </c>
      <c r="D535" s="58" t="n">
        <f aca="false">Flights!$D$21</f>
        <v>46322</v>
      </c>
      <c r="E535" s="57" t="str">
        <f aca="false">Flights!$G$21&amp;"-"&amp;Flights!$H$21</f>
        <v>HKG-KUL</v>
      </c>
      <c r="F535" s="57" t="str">
        <f aca="false">Flights!$K$21</f>
        <v>BC</v>
      </c>
      <c r="G535" s="57" t="s">
        <v>81</v>
      </c>
      <c r="H535" s="57" t="s">
        <v>378</v>
      </c>
      <c r="I535" s="57" t="s">
        <v>398</v>
      </c>
      <c r="J535" s="57" t="s">
        <v>399</v>
      </c>
      <c r="K535" s="67" t="s">
        <v>400</v>
      </c>
      <c r="L535" s="67" t="s">
        <v>382</v>
      </c>
      <c r="M535" s="67"/>
      <c r="N535" s="67" t="s">
        <v>383</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60"/>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open",IF(AND(NOT(OR(LEN(AZ535)&lt;15,ISNUMBER(MATCH(AZ535,L_Placeholder,0)))),BK535=0,NOT(OR(LEN(AU535)&lt;2,ISNUMBER(MATCH(AU535,L_Placeholder,0)))),NOT(OR(LEN(AX535)&lt;2,ISNUMBER(MATCH(AX535,L_Placeholder,0)))),TRIM(AE535)&lt;&gt;TRIM(T535)),"N/A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missing",IF(OR(OR(LEN(AU535)&lt;2,ISNUMBER(MATCH(AU535,L_Placeholder,0))),BR535&lt;3),"INVALID – PIC missing or not a named person (a role such as QA / CSM is not a name)",IF(OR(LEN(AV535)&lt;2,ISNUMBER(MATCH(AV535,L_Placeholder,0))),"INVALID – result / assessment missing",IF(OR(OR(LEN(AW535)&lt;3,ISNUMBER(MATCH(AW535,L_Placeholder,0))),SUMPRODUCT(--ISNUMBER(SEARCH(" "&amp;L_EvidencePhrase&amp;" ",BD535)))&gt;0,BI535=1),"INVALID – evidence missing, placeholder or not yet on file",IF(ISNA(MATCH(TRIM(S535),L_EvidenceType,0)),"INVALID – choose the evidence type from the list (column S)",IF(BL535=0,"INVALID – evidence ID must be the record's ID only (e.g. SF-2210, IMG_2231, 1045521), or a link / path for links",IF(OR(OR(LEN(AX535)&lt;2,ISNUMBER(MATCH(AX535,L_Placeholder,0))),BS535&lt;3),"INVALID – verifier missing or not a named person (a role such as QA / CSM is not a name)",IF(OR(AX535=AU535,AND(LEN(AU535)&gt;=4,ISNUMBER(SEARCH(AU535,AX535))),AND(LEN(AX535)&gt;=4,ISNUMBER(SEARCH(AX535,AU535)))),"INVALID – verifier must be a different, named person (not the PIC or a role)",IF(BH535=1,"INVALID – result not yet available (awaiting / TBC)",IF(BV535=1,"INVALID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future",IF(AND(ISNUMBER(BY535),AG535&lt;BY535),IF(H535="Physical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t="n">
        <f aca="false">IF(ISNA(MATCH(TRIM(S535),L_EvidenceType,0)),0,BZ535)</f>
        <v>0</v>
      </c>
      <c r="BM535" s="61" t="str">
        <f aca="false">SUBSTITUTE(SUBSTITUTE(SUBSTITUTE(SUBSTITUTE(SUBSTITUTE(SUBSTITUTE(SUBSTITUTE(SUBSTITUTE(SUBSTITUTE(LOWER(Z535&amp;""),"1","0"),"2","0"),"3","0"),"4","0"),"5","0"),"6","0"),"7","0"),"8","0"),"9","0")</f>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535,"jan",""),"feb",""),"mar",""),"apr",""),"may",""),"jun",""),"jul",""),"aug",""),"sep",""),"oct",""),"nov",""),"dec",""),"hrs",""),"hr",""),"lt",""),"utc",""),"am",""),"pm",""),"rev",""),"ver",""),"b","a"),"c","a"),"d","a"),"e","a"),"f","a"),"g","a"),"h","a"),"i","a"),"j","a"),"k","a"),"l","a"),"m","a"),"n","a"),"o","a"),"p","a"),"q","a"),"r","a"),"s","a"),"t","a"),"u","a"),"v","a"),"w","a"),"x","a"),"y","a"),"z","a")</f>
        <v/>
      </c>
      <c r="BO535" s="61" t="str">
        <f aca="false">SUBSTITUTE(SUBSTITUTE(SUBSTITUTE(SUBSTITUTE(SUBSTITUTE(SUBSTITUTE(SUBSTITUTE(SUBSTITUTE(SUBSTITUTE(LOWER(W535&amp;""),"1","0"),"2","0"),"3","0"),"4","0"),"5","0"),"6","0"),"7","0"),"8","0"),"9","0")</f>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c>
      <c r="BQ535" s="61" t="n">
        <f aca="false">IFERROR(IF(AND(ISERROR(SEARCH(" mh"," "&amp;LOWER(W535))),ISNA(MATCH(LEFT(TRIM(BP535),255),{"0000a","000a","00a","0000aa","000aa","00.00.0000","00/00/0000","00-00-0000","0000-00-00","00.00.00","00/00/00","00-00-00","0.00.0000","0/00/0000","0-00-0000"},0)),OR(SUMPRODUCT(--ISNUMBER(SEARCH({"a0","a-0","a_0","a/0","a.0","a#0","0a","0-a","0_a","0/a"},BP535)))&gt;0,ISNUMBER(SEARCH("000000",BP535)))),1,0),0)</f>
        <v>0</v>
      </c>
      <c r="BR5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535,"supervisor",""),"inspector",""),"controller",""),"executive",""),"catering",""),"manager",""),"officer",""),"caterer",""),"station",""),"captain",""),"verified",""),"verifier",""),"checked",""),"senior",""),"leader",""),"cabin",""),"staff",""),"crew",""),"team",""),"duty",""),"lead",""),"head",""),"chef",""),"pasb",""),"mcat",""),"magcs",""),"qaqc",""),"ccic",""),"cic",""),"csm",""),"ops",""),"pic",""),"self",""),"qa",""),"qc",""),"by",""),"sr",""))</f>
        <v>0</v>
      </c>
      <c r="BS5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535,"supervisor",""),"inspector",""),"controller",""),"executive",""),"catering",""),"manager",""),"officer",""),"caterer",""),"station",""),"captain",""),"verified",""),"verifier",""),"checked",""),"senior",""),"leader",""),"cabin",""),"staff",""),"crew",""),"team",""),"duty",""),"lead",""),"head",""),"chef",""),"pasb",""),"mcat",""),"magcs",""),"qaqc",""),"ccic",""),"cic",""),"csm",""),"ops",""),"pic",""),"self",""),"qa",""),"qc",""),"by",""),"sr",""))</f>
        <v>0</v>
      </c>
      <c r="BT535" s="61"/>
      <c r="BU535" s="61"/>
      <c r="BV535" s="61" t="n">
        <f aca="false">0</f>
        <v>0</v>
      </c>
      <c r="BW535" s="61"/>
      <c r="BX535" s="61"/>
      <c r="BY535" s="62" t="n">
        <f aca="false">Q535-T7EarlyD*24/24</f>
        <v>46301.2847222222</v>
      </c>
      <c r="BZ535" s="61" t="n">
        <f aca="false">IFERROR(IF(IF(TRIM(S535)="Link / file path",AND(LEN(TRIM(Z535))&gt;=5,SUMPRODUCT(--ISNUMBER(SEARCH({"http","www.","\\",":\",".pdf",".jpg",".jpeg",".png",".heic",".xls",".doc",".msg",".eml",".ppt",".txt",".zip"},Z535)))&gt;0),AND(ISERROR(FIND(" ",TRIM(Z535))),NOT(OR(LOWER(TRIM(Z535))=LOWER(Flights!$F$21),AND(LEFT(LOWER(TRIM(Z535)),2)="mh",(LEN(BN535)-LEN(SUBSTITUTE(BN535,"a","")))&lt;=2))),NOT(ISNUMBER(MATCH(LEFT(BN535,255),{"0000a","000a","00a","0000aa","000aa","00.00.0000","00/00/0000","00-00-0000","0000-00-00","00.00.00","00/00/00","00-00-00","0.00.0000","0/00/0000","0-00-0000"},0))),OR(AND((LEN(BN535)-LEN(SUBSTITUTE(BN535,"a","")))&gt;=1,(LEN(BN535)-LEN(SUBSTITUTE(BN535,"0","")))&gt;=2,SUMPRODUCT(--ISNUMBER(SEARCH({"a0","a-0","a_0","a/0","a.0","a#0","0a","0-a","0_a","0/a"},BN535)))&gt;0),AND((LEN(BN535)-LEN(SUBSTITUTE(BN535,"a","")))=0,(LEN(BN535)-LEN(SUBSTITUTE(BN535,"0","")))&gt;=5)))),1,0),0)</f>
        <v>0</v>
      </c>
    </row>
    <row r="536" customFormat="false" ht="39.75" hidden="false" customHeight="true" outlineLevel="0" collapsed="false">
      <c r="A536" s="57" t="s">
        <v>1203</v>
      </c>
      <c r="B536" s="57" t="s">
        <v>290</v>
      </c>
      <c r="C536" s="57" t="str">
        <f aca="false">Flights!$F$21</f>
        <v>MH0073</v>
      </c>
      <c r="D536" s="58" t="n">
        <f aca="false">Flights!$D$21</f>
        <v>46322</v>
      </c>
      <c r="E536" s="57" t="str">
        <f aca="false">Flights!$G$21&amp;"-"&amp;Flights!$H$21</f>
        <v>HKG-KUL</v>
      </c>
      <c r="F536" s="57" t="str">
        <f aca="false">Flights!$K$21</f>
        <v>BC</v>
      </c>
      <c r="G536" s="57" t="s">
        <v>81</v>
      </c>
      <c r="H536" s="57" t="s">
        <v>378</v>
      </c>
      <c r="I536" s="57" t="s">
        <v>398</v>
      </c>
      <c r="J536" s="57" t="s">
        <v>402</v>
      </c>
      <c r="K536" s="67" t="s">
        <v>403</v>
      </c>
      <c r="L536" s="67" t="s">
        <v>382</v>
      </c>
      <c r="M536" s="67"/>
      <c r="N536" s="67" t="s">
        <v>383</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60"/>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open",IF(AND(NOT(OR(LEN(AZ536)&lt;15,ISNUMBER(MATCH(AZ536,L_Placeholder,0)))),BK536=0,NOT(OR(LEN(AU536)&lt;2,ISNUMBER(MATCH(AU536,L_Placeholder,0)))),NOT(OR(LEN(AX536)&lt;2,ISNUMBER(MATCH(AX536,L_Placeholder,0)))),TRIM(AE536)&lt;&gt;TRIM(T536)),"N/A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missing",IF(OR(OR(LEN(AU536)&lt;2,ISNUMBER(MATCH(AU536,L_Placeholder,0))),BR536&lt;3),"INVALID – PIC missing or not a named person (a role such as QA / CSM is not a name)",IF(OR(LEN(AV536)&lt;2,ISNUMBER(MATCH(AV536,L_Placeholder,0))),"INVALID – result / assessment missing",IF(OR(OR(LEN(AW536)&lt;3,ISNUMBER(MATCH(AW536,L_Placeholder,0))),SUMPRODUCT(--ISNUMBER(SEARCH(" "&amp;L_EvidencePhrase&amp;" ",BD536)))&gt;0,BI536=1),"INVALID – evidence missing, placeholder or not yet on file",IF(ISNA(MATCH(TRIM(S536),L_EvidenceType,0)),"INVALID – choose the evidence type from the list (column S)",IF(BL536=0,"INVALID – evidence ID must be the record's ID only (e.g. SF-2210, IMG_2231, 1045521), or a link / path for links",IF(OR(OR(LEN(AX536)&lt;2,ISNUMBER(MATCH(AX536,L_Placeholder,0))),BS536&lt;3),"INVALID – verifier missing or not a named person (a role such as QA / CSM is not a name)",IF(OR(AX536=AU536,AND(LEN(AU536)&gt;=4,ISNUMBER(SEARCH(AU536,AX536))),AND(LEN(AX536)&gt;=4,ISNUMBER(SEARCH(AX536,AU536)))),"INVALID – verifier must be a different, named person (not the PIC or a role)",IF(BH536=1,"INVALID – result not yet available (awaiting / TBC)",IF(BV536=1,"INVALID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future",IF(AND(ISNUMBER(BY536),AG536&lt;BY536),IF(H536="Physical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t="n">
        <f aca="false">IF(ISNA(MATCH(TRIM(S536),L_EvidenceType,0)),0,BZ536)</f>
        <v>0</v>
      </c>
      <c r="BM536" s="61" t="str">
        <f aca="false">SUBSTITUTE(SUBSTITUTE(SUBSTITUTE(SUBSTITUTE(SUBSTITUTE(SUBSTITUTE(SUBSTITUTE(SUBSTITUTE(SUBSTITUTE(LOWER(Z536&amp;""),"1","0"),"2","0"),"3","0"),"4","0"),"5","0"),"6","0"),"7","0"),"8","0"),"9","0")</f>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536,"jan",""),"feb",""),"mar",""),"apr",""),"may",""),"jun",""),"jul",""),"aug",""),"sep",""),"oct",""),"nov",""),"dec",""),"hrs",""),"hr",""),"lt",""),"utc",""),"am",""),"pm",""),"rev",""),"ver",""),"b","a"),"c","a"),"d","a"),"e","a"),"f","a"),"g","a"),"h","a"),"i","a"),"j","a"),"k","a"),"l","a"),"m","a"),"n","a"),"o","a"),"p","a"),"q","a"),"r","a"),"s","a"),"t","a"),"u","a"),"v","a"),"w","a"),"x","a"),"y","a"),"z","a")</f>
        <v/>
      </c>
      <c r="BO536" s="61" t="str">
        <f aca="false">SUBSTITUTE(SUBSTITUTE(SUBSTITUTE(SUBSTITUTE(SUBSTITUTE(SUBSTITUTE(SUBSTITUTE(SUBSTITUTE(SUBSTITUTE(LOWER(W536&amp;""),"1","0"),"2","0"),"3","0"),"4","0"),"5","0"),"6","0"),"7","0"),"8","0"),"9","0")</f>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c>
      <c r="BQ536" s="61" t="n">
        <f aca="false">IFERROR(IF(AND(ISERROR(SEARCH(" mh"," "&amp;LOWER(W536))),ISNA(MATCH(LEFT(TRIM(BP536),255),{"0000a","000a","00a","0000aa","000aa","00.00.0000","00/00/0000","00-00-0000","0000-00-00","00.00.00","00/00/00","00-00-00","0.00.0000","0/00/0000","0-00-0000"},0)),OR(SUMPRODUCT(--ISNUMBER(SEARCH({"a0","a-0","a_0","a/0","a.0","a#0","0a","0-a","0_a","0/a"},BP536)))&gt;0,ISNUMBER(SEARCH("000000",BP536)))),1,0),0)</f>
        <v>0</v>
      </c>
      <c r="BR5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536,"supervisor",""),"inspector",""),"controller",""),"executive",""),"catering",""),"manager",""),"officer",""),"caterer",""),"station",""),"captain",""),"verified",""),"verifier",""),"checked",""),"senior",""),"leader",""),"cabin",""),"staff",""),"crew",""),"team",""),"duty",""),"lead",""),"head",""),"chef",""),"pasb",""),"mcat",""),"magcs",""),"qaqc",""),"ccic",""),"cic",""),"csm",""),"ops",""),"pic",""),"self",""),"qa",""),"qc",""),"by",""),"sr",""))</f>
        <v>0</v>
      </c>
      <c r="BS5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536,"supervisor",""),"inspector",""),"controller",""),"executive",""),"catering",""),"manager",""),"officer",""),"caterer",""),"station",""),"captain",""),"verified",""),"verifier",""),"checked",""),"senior",""),"leader",""),"cabin",""),"staff",""),"crew",""),"team",""),"duty",""),"lead",""),"head",""),"chef",""),"pasb",""),"mcat",""),"magcs",""),"qaqc",""),"ccic",""),"cic",""),"csm",""),"ops",""),"pic",""),"self",""),"qa",""),"qc",""),"by",""),"sr",""))</f>
        <v>0</v>
      </c>
      <c r="BT536" s="61"/>
      <c r="BU536" s="61"/>
      <c r="BV536" s="61" t="n">
        <f aca="false">0</f>
        <v>0</v>
      </c>
      <c r="BW536" s="61"/>
      <c r="BX536" s="61"/>
      <c r="BY536" s="62" t="n">
        <f aca="false">Q536-T7EarlyD*24/24</f>
        <v>46301.2847222222</v>
      </c>
      <c r="BZ536" s="61" t="n">
        <f aca="false">IFERROR(IF(IF(TRIM(S536)="Link / file path",AND(LEN(TRIM(Z536))&gt;=5,SUMPRODUCT(--ISNUMBER(SEARCH({"http","www.","\\",":\",".pdf",".jpg",".jpeg",".png",".heic",".xls",".doc",".msg",".eml",".ppt",".txt",".zip"},Z536)))&gt;0),AND(ISERROR(FIND(" ",TRIM(Z536))),NOT(OR(LOWER(TRIM(Z536))=LOWER(Flights!$F$21),AND(LEFT(LOWER(TRIM(Z536)),2)="mh",(LEN(BN536)-LEN(SUBSTITUTE(BN536,"a","")))&lt;=2))),NOT(ISNUMBER(MATCH(LEFT(BN536,255),{"0000a","000a","00a","0000aa","000aa","00.00.0000","00/00/0000","00-00-0000","0000-00-00","00.00.00","00/00/00","00-00-00","0.00.0000","0/00/0000","0-00-0000"},0))),OR(AND((LEN(BN536)-LEN(SUBSTITUTE(BN536,"a","")))&gt;=1,(LEN(BN536)-LEN(SUBSTITUTE(BN536,"0","")))&gt;=2,SUMPRODUCT(--ISNUMBER(SEARCH({"a0","a-0","a_0","a/0","a.0","a#0","0a","0-a","0_a","0/a"},BN536)))&gt;0),AND((LEN(BN536)-LEN(SUBSTITUTE(BN536,"a","")))=0,(LEN(BN536)-LEN(SUBSTITUTE(BN536,"0","")))&gt;=5)))),1,0),0)</f>
        <v>0</v>
      </c>
    </row>
    <row r="537" customFormat="false" ht="39.75" hidden="false" customHeight="true" outlineLevel="0" collapsed="false">
      <c r="A537" s="57" t="s">
        <v>1204</v>
      </c>
      <c r="B537" s="57" t="s">
        <v>290</v>
      </c>
      <c r="C537" s="57" t="str">
        <f aca="false">Flights!$F$21</f>
        <v>MH0073</v>
      </c>
      <c r="D537" s="58" t="n">
        <f aca="false">Flights!$D$21</f>
        <v>46322</v>
      </c>
      <c r="E537" s="57" t="str">
        <f aca="false">Flights!$G$21&amp;"-"&amp;Flights!$H$21</f>
        <v>HKG-KUL</v>
      </c>
      <c r="F537" s="57" t="str">
        <f aca="false">Flights!$K$21</f>
        <v>BC</v>
      </c>
      <c r="G537" s="57" t="s">
        <v>81</v>
      </c>
      <c r="H537" s="57" t="s">
        <v>378</v>
      </c>
      <c r="I537" s="57" t="s">
        <v>405</v>
      </c>
      <c r="J537" s="57" t="s">
        <v>406</v>
      </c>
      <c r="K537" s="67" t="s">
        <v>407</v>
      </c>
      <c r="L537" s="67" t="s">
        <v>382</v>
      </c>
      <c r="M537" s="67"/>
      <c r="N537" s="67" t="s">
        <v>383</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60"/>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open",IF(AND(NOT(OR(LEN(AZ537)&lt;15,ISNUMBER(MATCH(AZ537,L_Placeholder,0)))),BK537=0,NOT(OR(LEN(AU537)&lt;2,ISNUMBER(MATCH(AU537,L_Placeholder,0)))),NOT(OR(LEN(AX537)&lt;2,ISNUMBER(MATCH(AX537,L_Placeholder,0)))),TRIM(AE537)&lt;&gt;TRIM(T537)),"N/A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missing",IF(OR(OR(LEN(AU537)&lt;2,ISNUMBER(MATCH(AU537,L_Placeholder,0))),BR537&lt;3),"INVALID – PIC missing or not a named person (a role such as QA / CSM is not a name)",IF(OR(LEN(AV537)&lt;2,ISNUMBER(MATCH(AV537,L_Placeholder,0))),"INVALID – result / assessment missing",IF(OR(OR(LEN(AW537)&lt;3,ISNUMBER(MATCH(AW537,L_Placeholder,0))),SUMPRODUCT(--ISNUMBER(SEARCH(" "&amp;L_EvidencePhrase&amp;" ",BD537)))&gt;0,BI537=1),"INVALID – evidence missing, placeholder or not yet on file",IF(ISNA(MATCH(TRIM(S537),L_EvidenceType,0)),"INVALID – choose the evidence type from the list (column S)",IF(BL537=0,"INVALID – evidence ID must be the record's ID only (e.g. SF-2210, IMG_2231, 1045521), or a link / path for links",IF(OR(OR(LEN(AX537)&lt;2,ISNUMBER(MATCH(AX537,L_Placeholder,0))),BS537&lt;3),"INVALID – verifier missing or not a named person (a role such as QA / CSM is not a name)",IF(OR(AX537=AU537,AND(LEN(AU537)&gt;=4,ISNUMBER(SEARCH(AU537,AX537))),AND(LEN(AX537)&gt;=4,ISNUMBER(SEARCH(AX537,AU537)))),"INVALID – verifier must be a different, named person (not the PIC or a role)",IF(BH537=1,"INVALID – result not yet available (awaiting / TBC)",IF(BV537=1,"INVALID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future",IF(AND(ISNUMBER(BY537),AG537&lt;BY537),IF(H537="Physical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t="n">
        <f aca="false">IF(ISNA(MATCH(TRIM(S537),L_EvidenceType,0)),0,BZ537)</f>
        <v>0</v>
      </c>
      <c r="BM537" s="61" t="str">
        <f aca="false">SUBSTITUTE(SUBSTITUTE(SUBSTITUTE(SUBSTITUTE(SUBSTITUTE(SUBSTITUTE(SUBSTITUTE(SUBSTITUTE(SUBSTITUTE(LOWER(Z537&amp;""),"1","0"),"2","0"),"3","0"),"4","0"),"5","0"),"6","0"),"7","0"),"8","0"),"9","0")</f>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537,"jan",""),"feb",""),"mar",""),"apr",""),"may",""),"jun",""),"jul",""),"aug",""),"sep",""),"oct",""),"nov",""),"dec",""),"hrs",""),"hr",""),"lt",""),"utc",""),"am",""),"pm",""),"rev",""),"ver",""),"b","a"),"c","a"),"d","a"),"e","a"),"f","a"),"g","a"),"h","a"),"i","a"),"j","a"),"k","a"),"l","a"),"m","a"),"n","a"),"o","a"),"p","a"),"q","a"),"r","a"),"s","a"),"t","a"),"u","a"),"v","a"),"w","a"),"x","a"),"y","a"),"z","a")</f>
        <v/>
      </c>
      <c r="BO537" s="61" t="str">
        <f aca="false">SUBSTITUTE(SUBSTITUTE(SUBSTITUTE(SUBSTITUTE(SUBSTITUTE(SUBSTITUTE(SUBSTITUTE(SUBSTITUTE(SUBSTITUTE(LOWER(W537&amp;""),"1","0"),"2","0"),"3","0"),"4","0"),"5","0"),"6","0"),"7","0"),"8","0"),"9","0")</f>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c>
      <c r="BQ537" s="61" t="n">
        <f aca="false">IFERROR(IF(AND(ISERROR(SEARCH(" mh"," "&amp;LOWER(W537))),ISNA(MATCH(LEFT(TRIM(BP537),255),{"0000a","000a","00a","0000aa","000aa","00.00.0000","00/00/0000","00-00-0000","0000-00-00","00.00.00","00/00/00","00-00-00","0.00.0000","0/00/0000","0-00-0000"},0)),OR(SUMPRODUCT(--ISNUMBER(SEARCH({"a0","a-0","a_0","a/0","a.0","a#0","0a","0-a","0_a","0/a"},BP537)))&gt;0,ISNUMBER(SEARCH("000000",BP537)))),1,0),0)</f>
        <v>0</v>
      </c>
      <c r="BR5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537,"supervisor",""),"inspector",""),"controller",""),"executive",""),"catering",""),"manager",""),"officer",""),"caterer",""),"station",""),"captain",""),"verified",""),"verifier",""),"checked",""),"senior",""),"leader",""),"cabin",""),"staff",""),"crew",""),"team",""),"duty",""),"lead",""),"head",""),"chef",""),"pasb",""),"mcat",""),"magcs",""),"qaqc",""),"ccic",""),"cic",""),"csm",""),"ops",""),"pic",""),"self",""),"qa",""),"qc",""),"by",""),"sr",""))</f>
        <v>0</v>
      </c>
      <c r="BS5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537,"supervisor",""),"inspector",""),"controller",""),"executive",""),"catering",""),"manager",""),"officer",""),"caterer",""),"station",""),"captain",""),"verified",""),"verifier",""),"checked",""),"senior",""),"leader",""),"cabin",""),"staff",""),"crew",""),"team",""),"duty",""),"lead",""),"head",""),"chef",""),"pasb",""),"mcat",""),"magcs",""),"qaqc",""),"ccic",""),"cic",""),"csm",""),"ops",""),"pic",""),"self",""),"qa",""),"qc",""),"by",""),"sr",""))</f>
        <v>0</v>
      </c>
      <c r="BT537" s="61"/>
      <c r="BU537" s="61"/>
      <c r="BV537" s="61" t="n">
        <f aca="false">0</f>
        <v>0</v>
      </c>
      <c r="BW537" s="61"/>
      <c r="BX537" s="61"/>
      <c r="BY537" s="62" t="n">
        <f aca="false">Q537-T7EarlyD*24/24</f>
        <v>46301.2847222222</v>
      </c>
      <c r="BZ537" s="61" t="n">
        <f aca="false">IFERROR(IF(IF(TRIM(S537)="Link / file path",AND(LEN(TRIM(Z537))&gt;=5,SUMPRODUCT(--ISNUMBER(SEARCH({"http","www.","\\",":\",".pdf",".jpg",".jpeg",".png",".heic",".xls",".doc",".msg",".eml",".ppt",".txt",".zip"},Z537)))&gt;0),AND(ISERROR(FIND(" ",TRIM(Z537))),NOT(OR(LOWER(TRIM(Z537))=LOWER(Flights!$F$21),AND(LEFT(LOWER(TRIM(Z537)),2)="mh",(LEN(BN537)-LEN(SUBSTITUTE(BN537,"a","")))&lt;=2))),NOT(ISNUMBER(MATCH(LEFT(BN537,255),{"0000a","000a","00a","0000aa","000aa","00.00.0000","00/00/0000","00-00-0000","0000-00-00","00.00.00","00/00/00","00-00-00","0.00.0000","0/00/0000","0-00-0000"},0))),OR(AND((LEN(BN537)-LEN(SUBSTITUTE(BN537,"a","")))&gt;=1,(LEN(BN537)-LEN(SUBSTITUTE(BN537,"0","")))&gt;=2,SUMPRODUCT(--ISNUMBER(SEARCH({"a0","a-0","a_0","a/0","a.0","a#0","0a","0-a","0_a","0/a"},BN537)))&gt;0),AND((LEN(BN537)-LEN(SUBSTITUTE(BN537,"a","")))=0,(LEN(BN537)-LEN(SUBSTITUTE(BN537,"0","")))&gt;=5)))),1,0),0)</f>
        <v>0</v>
      </c>
    </row>
    <row r="538" customFormat="false" ht="39.75" hidden="false" customHeight="true" outlineLevel="0" collapsed="false">
      <c r="A538" s="57" t="s">
        <v>1205</v>
      </c>
      <c r="B538" s="57" t="s">
        <v>290</v>
      </c>
      <c r="C538" s="57" t="str">
        <f aca="false">Flights!$F$21</f>
        <v>MH0073</v>
      </c>
      <c r="D538" s="58" t="n">
        <f aca="false">Flights!$D$21</f>
        <v>46322</v>
      </c>
      <c r="E538" s="57" t="str">
        <f aca="false">Flights!$G$21&amp;"-"&amp;Flights!$H$21</f>
        <v>HKG-KUL</v>
      </c>
      <c r="F538" s="57" t="str">
        <f aca="false">Flights!$K$21</f>
        <v>BC</v>
      </c>
      <c r="G538" s="57" t="s">
        <v>81</v>
      </c>
      <c r="H538" s="57" t="s">
        <v>378</v>
      </c>
      <c r="I538" s="57" t="s">
        <v>405</v>
      </c>
      <c r="J538" s="57" t="s">
        <v>409</v>
      </c>
      <c r="K538" s="67" t="s">
        <v>407</v>
      </c>
      <c r="L538" s="67" t="s">
        <v>382</v>
      </c>
      <c r="M538" s="67"/>
      <c r="N538" s="67" t="s">
        <v>383</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60"/>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open",IF(AND(NOT(OR(LEN(AZ538)&lt;15,ISNUMBER(MATCH(AZ538,L_Placeholder,0)))),BK538=0,NOT(OR(LEN(AU538)&lt;2,ISNUMBER(MATCH(AU538,L_Placeholder,0)))),NOT(OR(LEN(AX538)&lt;2,ISNUMBER(MATCH(AX538,L_Placeholder,0)))),TRIM(AE538)&lt;&gt;TRIM(T538)),"N/A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missing",IF(OR(OR(LEN(AU538)&lt;2,ISNUMBER(MATCH(AU538,L_Placeholder,0))),BR538&lt;3),"INVALID – PIC missing or not a named person (a role such as QA / CSM is not a name)",IF(OR(LEN(AV538)&lt;2,ISNUMBER(MATCH(AV538,L_Placeholder,0))),"INVALID – result / assessment missing",IF(OR(OR(LEN(AW538)&lt;3,ISNUMBER(MATCH(AW538,L_Placeholder,0))),SUMPRODUCT(--ISNUMBER(SEARCH(" "&amp;L_EvidencePhrase&amp;" ",BD538)))&gt;0,BI538=1),"INVALID – evidence missing, placeholder or not yet on file",IF(ISNA(MATCH(TRIM(S538),L_EvidenceType,0)),"INVALID – choose the evidence type from the list (column S)",IF(BL538=0,"INVALID – evidence ID must be the record's ID only (e.g. SF-2210, IMG_2231, 1045521), or a link / path for links",IF(OR(OR(LEN(AX538)&lt;2,ISNUMBER(MATCH(AX538,L_Placeholder,0))),BS538&lt;3),"INVALID – verifier missing or not a named person (a role such as QA / CSM is not a name)",IF(OR(AX538=AU538,AND(LEN(AU538)&gt;=4,ISNUMBER(SEARCH(AU538,AX538))),AND(LEN(AX538)&gt;=4,ISNUMBER(SEARCH(AX538,AU538)))),"INVALID – verifier must be a different, named person (not the PIC or a role)",IF(BH538=1,"INVALID – result not yet available (awaiting / TBC)",IF(BV538=1,"INVALID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future",IF(AND(ISNUMBER(BY538),AG538&lt;BY538),IF(H538="Physical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t="n">
        <f aca="false">IF(ISNA(MATCH(TRIM(S538),L_EvidenceType,0)),0,BZ538)</f>
        <v>0</v>
      </c>
      <c r="BM538" s="61" t="str">
        <f aca="false">SUBSTITUTE(SUBSTITUTE(SUBSTITUTE(SUBSTITUTE(SUBSTITUTE(SUBSTITUTE(SUBSTITUTE(SUBSTITUTE(SUBSTITUTE(LOWER(Z538&amp;""),"1","0"),"2","0"),"3","0"),"4","0"),"5","0"),"6","0"),"7","0"),"8","0"),"9","0")</f>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538,"jan",""),"feb",""),"mar",""),"apr",""),"may",""),"jun",""),"jul",""),"aug",""),"sep",""),"oct",""),"nov",""),"dec",""),"hrs",""),"hr",""),"lt",""),"utc",""),"am",""),"pm",""),"rev",""),"ver",""),"b","a"),"c","a"),"d","a"),"e","a"),"f","a"),"g","a"),"h","a"),"i","a"),"j","a"),"k","a"),"l","a"),"m","a"),"n","a"),"o","a"),"p","a"),"q","a"),"r","a"),"s","a"),"t","a"),"u","a"),"v","a"),"w","a"),"x","a"),"y","a"),"z","a")</f>
        <v/>
      </c>
      <c r="BO538" s="61" t="str">
        <f aca="false">SUBSTITUTE(SUBSTITUTE(SUBSTITUTE(SUBSTITUTE(SUBSTITUTE(SUBSTITUTE(SUBSTITUTE(SUBSTITUTE(SUBSTITUTE(LOWER(W538&amp;""),"1","0"),"2","0"),"3","0"),"4","0"),"5","0"),"6","0"),"7","0"),"8","0"),"9","0")</f>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c>
      <c r="BQ538" s="61" t="n">
        <f aca="false">IFERROR(IF(AND(ISERROR(SEARCH(" mh"," "&amp;LOWER(W538))),ISNA(MATCH(LEFT(TRIM(BP538),255),{"0000a","000a","00a","0000aa","000aa","00.00.0000","00/00/0000","00-00-0000","0000-00-00","00.00.00","00/00/00","00-00-00","0.00.0000","0/00/0000","0-00-0000"},0)),OR(SUMPRODUCT(--ISNUMBER(SEARCH({"a0","a-0","a_0","a/0","a.0","a#0","0a","0-a","0_a","0/a"},BP538)))&gt;0,ISNUMBER(SEARCH("000000",BP538)))),1,0),0)</f>
        <v>0</v>
      </c>
      <c r="BR5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538,"supervisor",""),"inspector",""),"controller",""),"executive",""),"catering",""),"manager",""),"officer",""),"caterer",""),"station",""),"captain",""),"verified",""),"verifier",""),"checked",""),"senior",""),"leader",""),"cabin",""),"staff",""),"crew",""),"team",""),"duty",""),"lead",""),"head",""),"chef",""),"pasb",""),"mcat",""),"magcs",""),"qaqc",""),"ccic",""),"cic",""),"csm",""),"ops",""),"pic",""),"self",""),"qa",""),"qc",""),"by",""),"sr",""))</f>
        <v>0</v>
      </c>
      <c r="BS5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538,"supervisor",""),"inspector",""),"controller",""),"executive",""),"catering",""),"manager",""),"officer",""),"caterer",""),"station",""),"captain",""),"verified",""),"verifier",""),"checked",""),"senior",""),"leader",""),"cabin",""),"staff",""),"crew",""),"team",""),"duty",""),"lead",""),"head",""),"chef",""),"pasb",""),"mcat",""),"magcs",""),"qaqc",""),"ccic",""),"cic",""),"csm",""),"ops",""),"pic",""),"self",""),"qa",""),"qc",""),"by",""),"sr",""))</f>
        <v>0</v>
      </c>
      <c r="BT538" s="61"/>
      <c r="BU538" s="61"/>
      <c r="BV538" s="61" t="n">
        <f aca="false">0</f>
        <v>0</v>
      </c>
      <c r="BW538" s="61"/>
      <c r="BX538" s="61"/>
      <c r="BY538" s="62" t="n">
        <f aca="false">Q538-T7EarlyD*24/24</f>
        <v>46301.2847222222</v>
      </c>
      <c r="BZ538" s="61" t="n">
        <f aca="false">IFERROR(IF(IF(TRIM(S538)="Link / file path",AND(LEN(TRIM(Z538))&gt;=5,SUMPRODUCT(--ISNUMBER(SEARCH({"http","www.","\\",":\",".pdf",".jpg",".jpeg",".png",".heic",".xls",".doc",".msg",".eml",".ppt",".txt",".zip"},Z538)))&gt;0),AND(ISERROR(FIND(" ",TRIM(Z538))),NOT(OR(LOWER(TRIM(Z538))=LOWER(Flights!$F$21),AND(LEFT(LOWER(TRIM(Z538)),2)="mh",(LEN(BN538)-LEN(SUBSTITUTE(BN538,"a","")))&lt;=2))),NOT(ISNUMBER(MATCH(LEFT(BN538,255),{"0000a","000a","00a","0000aa","000aa","00.00.0000","00/00/0000","00-00-0000","0000-00-00","00.00.00","00/00/00","00-00-00","0.00.0000","0/00/0000","0-00-0000"},0))),OR(AND((LEN(BN538)-LEN(SUBSTITUTE(BN538,"a","")))&gt;=1,(LEN(BN538)-LEN(SUBSTITUTE(BN538,"0","")))&gt;=2,SUMPRODUCT(--ISNUMBER(SEARCH({"a0","a-0","a_0","a/0","a.0","a#0","0a","0-a","0_a","0/a"},BN538)))&gt;0),AND((LEN(BN538)-LEN(SUBSTITUTE(BN538,"a","")))=0,(LEN(BN538)-LEN(SUBSTITUTE(BN538,"0","")))&gt;=5)))),1,0),0)</f>
        <v>0</v>
      </c>
    </row>
    <row r="539" customFormat="false" ht="39.75" hidden="false" customHeight="true" outlineLevel="0" collapsed="false">
      <c r="A539" s="57" t="s">
        <v>1206</v>
      </c>
      <c r="B539" s="57" t="s">
        <v>290</v>
      </c>
      <c r="C539" s="57" t="str">
        <f aca="false">Flights!$F$21</f>
        <v>MH0073</v>
      </c>
      <c r="D539" s="58" t="n">
        <f aca="false">Flights!$D$21</f>
        <v>46322</v>
      </c>
      <c r="E539" s="57" t="str">
        <f aca="false">Flights!$G$21&amp;"-"&amp;Flights!$H$21</f>
        <v>HKG-KUL</v>
      </c>
      <c r="F539" s="57" t="str">
        <f aca="false">Flights!$K$21</f>
        <v>BC</v>
      </c>
      <c r="G539" s="57" t="s">
        <v>81</v>
      </c>
      <c r="H539" s="57" t="s">
        <v>378</v>
      </c>
      <c r="I539" s="57" t="s">
        <v>411</v>
      </c>
      <c r="J539" s="57" t="s">
        <v>412</v>
      </c>
      <c r="K539" s="67" t="s">
        <v>1207</v>
      </c>
      <c r="L539" s="67" t="s">
        <v>1171</v>
      </c>
      <c r="M539" s="67"/>
      <c r="N539" s="67" t="s">
        <v>383</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60"/>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open",IF(AND(NOT(OR(LEN(AZ539)&lt;15,ISNUMBER(MATCH(AZ539,L_Placeholder,0)))),BK539=0,NOT(OR(LEN(AU539)&lt;2,ISNUMBER(MATCH(AU539,L_Placeholder,0)))),NOT(OR(LEN(AX539)&lt;2,ISNUMBER(MATCH(AX539,L_Placeholder,0)))),TRIM(AE539)&lt;&gt;TRIM(T539)),"N/A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missing",IF(OR(OR(LEN(AU539)&lt;2,ISNUMBER(MATCH(AU539,L_Placeholder,0))),BR539&lt;3),"INVALID – PIC missing or not a named person (a role such as QA / CSM is not a name)",IF(OR(LEN(AV539)&lt;2,ISNUMBER(MATCH(AV539,L_Placeholder,0))),"INVALID – result / assessment missing",IF(OR(OR(LEN(AW539)&lt;3,ISNUMBER(MATCH(AW539,L_Placeholder,0))),SUMPRODUCT(--ISNUMBER(SEARCH(" "&amp;L_EvidencePhrase&amp;" ",BD539)))&gt;0,BI539=1),"INVALID – evidence missing, placeholder or not yet on file",IF(ISNA(MATCH(TRIM(S539),L_EvidenceType,0)),"INVALID – choose the evidence type from the list (column S)",IF(BL539=0,"INVALID – evidence ID must be the record's ID only (e.g. SF-2210, IMG_2231, 1045521), or a link / path for links",IF(OR(OR(LEN(AX539)&lt;2,ISNUMBER(MATCH(AX539,L_Placeholder,0))),BS539&lt;3),"INVALID – verifier missing or not a named person (a role such as QA / CSM is not a name)",IF(OR(AX539=AU539,AND(LEN(AU539)&gt;=4,ISNUMBER(SEARCH(AU539,AX539))),AND(LEN(AX539)&gt;=4,ISNUMBER(SEARCH(AX539,AU539)))),"INVALID – verifier must be a different, named person (not the PIC or a role)",IF(BH539=1,"INVALID – result not yet available (awaiting / TBC)",IF(BV539=1,"INVALID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future",IF(AND(ISNUMBER(BY539),AG539&lt;BY539),IF(H539="Physical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t="n">
        <f aca="false">IF(ISNA(MATCH(TRIM(S539),L_EvidenceType,0)),0,BZ539)</f>
        <v>0</v>
      </c>
      <c r="BM539" s="61" t="str">
        <f aca="false">SUBSTITUTE(SUBSTITUTE(SUBSTITUTE(SUBSTITUTE(SUBSTITUTE(SUBSTITUTE(SUBSTITUTE(SUBSTITUTE(SUBSTITUTE(LOWER(Z539&amp;""),"1","0"),"2","0"),"3","0"),"4","0"),"5","0"),"6","0"),"7","0"),"8","0"),"9","0")</f>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539,"jan",""),"feb",""),"mar",""),"apr",""),"may",""),"jun",""),"jul",""),"aug",""),"sep",""),"oct",""),"nov",""),"dec",""),"hrs",""),"hr",""),"lt",""),"utc",""),"am",""),"pm",""),"rev",""),"ver",""),"b","a"),"c","a"),"d","a"),"e","a"),"f","a"),"g","a"),"h","a"),"i","a"),"j","a"),"k","a"),"l","a"),"m","a"),"n","a"),"o","a"),"p","a"),"q","a"),"r","a"),"s","a"),"t","a"),"u","a"),"v","a"),"w","a"),"x","a"),"y","a"),"z","a")</f>
        <v/>
      </c>
      <c r="BO539" s="61" t="str">
        <f aca="false">SUBSTITUTE(SUBSTITUTE(SUBSTITUTE(SUBSTITUTE(SUBSTITUTE(SUBSTITUTE(SUBSTITUTE(SUBSTITUTE(SUBSTITUTE(LOWER(W539&amp;""),"1","0"),"2","0"),"3","0"),"4","0"),"5","0"),"6","0"),"7","0"),"8","0"),"9","0")</f>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c>
      <c r="BQ539" s="61" t="n">
        <f aca="false">IFERROR(IF(AND(ISERROR(SEARCH(" mh"," "&amp;LOWER(W539))),ISNA(MATCH(LEFT(TRIM(BP539),255),{"0000a","000a","00a","0000aa","000aa","00.00.0000","00/00/0000","00-00-0000","0000-00-00","00.00.00","00/00/00","00-00-00","0.00.0000","0/00/0000","0-00-0000"},0)),OR(SUMPRODUCT(--ISNUMBER(SEARCH({"a0","a-0","a_0","a/0","a.0","a#0","0a","0-a","0_a","0/a"},BP539)))&gt;0,ISNUMBER(SEARCH("000000",BP539)))),1,0),0)</f>
        <v>0</v>
      </c>
      <c r="BR5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539,"supervisor",""),"inspector",""),"controller",""),"executive",""),"catering",""),"manager",""),"officer",""),"caterer",""),"station",""),"captain",""),"verified",""),"verifier",""),"checked",""),"senior",""),"leader",""),"cabin",""),"staff",""),"crew",""),"team",""),"duty",""),"lead",""),"head",""),"chef",""),"pasb",""),"mcat",""),"magcs",""),"qaqc",""),"ccic",""),"cic",""),"csm",""),"ops",""),"pic",""),"self",""),"qa",""),"qc",""),"by",""),"sr",""))</f>
        <v>0</v>
      </c>
      <c r="BS5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539,"supervisor",""),"inspector",""),"controller",""),"executive",""),"catering",""),"manager",""),"officer",""),"caterer",""),"station",""),"captain",""),"verified",""),"verifier",""),"checked",""),"senior",""),"leader",""),"cabin",""),"staff",""),"crew",""),"team",""),"duty",""),"lead",""),"head",""),"chef",""),"pasb",""),"mcat",""),"magcs",""),"qaqc",""),"ccic",""),"cic",""),"csm",""),"ops",""),"pic",""),"self",""),"qa",""),"qc",""),"by",""),"sr",""))</f>
        <v>0</v>
      </c>
      <c r="BT539" s="61"/>
      <c r="BU539" s="61"/>
      <c r="BV539" s="61" t="n">
        <f aca="false">0</f>
        <v>0</v>
      </c>
      <c r="BW539" s="61"/>
      <c r="BX539" s="61"/>
      <c r="BY539" s="62" t="n">
        <f aca="false">Q539-T7EarlyD*24/24</f>
        <v>46301.2847222222</v>
      </c>
      <c r="BZ539" s="61" t="n">
        <f aca="false">IFERROR(IF(IF(TRIM(S539)="Link / file path",AND(LEN(TRIM(Z539))&gt;=5,SUMPRODUCT(--ISNUMBER(SEARCH({"http","www.","\\",":\",".pdf",".jpg",".jpeg",".png",".heic",".xls",".doc",".msg",".eml",".ppt",".txt",".zip"},Z539)))&gt;0),AND(ISERROR(FIND(" ",TRIM(Z539))),NOT(OR(LOWER(TRIM(Z539))=LOWER(Flights!$F$21),AND(LEFT(LOWER(TRIM(Z539)),2)="mh",(LEN(BN539)-LEN(SUBSTITUTE(BN539,"a","")))&lt;=2))),NOT(ISNUMBER(MATCH(LEFT(BN539,255),{"0000a","000a","00a","0000aa","000aa","00.00.0000","00/00/0000","00-00-0000","0000-00-00","00.00.00","00/00/00","00-00-00","0.00.0000","0/00/0000","0-00-0000"},0))),OR(AND((LEN(BN539)-LEN(SUBSTITUTE(BN539,"a","")))&gt;=1,(LEN(BN539)-LEN(SUBSTITUTE(BN539,"0","")))&gt;=2,SUMPRODUCT(--ISNUMBER(SEARCH({"a0","a-0","a_0","a/0","a.0","a#0","0a","0-a","0_a","0/a"},BN539)))&gt;0),AND((LEN(BN539)-LEN(SUBSTITUTE(BN539,"a","")))=0,(LEN(BN539)-LEN(SUBSTITUTE(BN539,"0","")))&gt;=5)))),1,0),0)</f>
        <v>0</v>
      </c>
    </row>
    <row r="540" customFormat="false" ht="91.5" hidden="false" customHeight="true" outlineLevel="0" collapsed="false">
      <c r="A540" s="57" t="s">
        <v>1208</v>
      </c>
      <c r="B540" s="57" t="s">
        <v>290</v>
      </c>
      <c r="C540" s="57" t="str">
        <f aca="false">Flights!$F$21</f>
        <v>MH0073</v>
      </c>
      <c r="D540" s="58" t="n">
        <f aca="false">Flights!$D$21</f>
        <v>46322</v>
      </c>
      <c r="E540" s="57" t="str">
        <f aca="false">Flights!$G$21&amp;"-"&amp;Flights!$H$21</f>
        <v>HKG-KUL</v>
      </c>
      <c r="F540" s="57" t="str">
        <f aca="false">Flights!$K$21</f>
        <v>BC</v>
      </c>
      <c r="G540" s="57" t="s">
        <v>81</v>
      </c>
      <c r="H540" s="57" t="s">
        <v>378</v>
      </c>
      <c r="I540" s="57" t="s">
        <v>411</v>
      </c>
      <c r="J540" s="57" t="s">
        <v>1209</v>
      </c>
      <c r="K540" s="67" t="s">
        <v>1210</v>
      </c>
      <c r="L540" s="67" t="s">
        <v>674</v>
      </c>
      <c r="M540" s="67"/>
      <c r="N540" s="67" t="s">
        <v>444</v>
      </c>
      <c r="O540" s="67" t="s">
        <v>1211</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60"/>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open",IF(AND(NOT(OR(LEN(AZ540)&lt;15,ISNUMBER(MATCH(AZ540,L_Placeholder,0)))),BK540=0,NOT(OR(LEN(AU540)&lt;2,ISNUMBER(MATCH(AU540,L_Placeholder,0)))),NOT(OR(LEN(AX540)&lt;2,ISNUMBER(MATCH(AX540,L_Placeholder,0)))),TRIM(AE540)&lt;&gt;TRIM(T540)),"N/A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missing",IF(OR(OR(LEN(AU540)&lt;2,ISNUMBER(MATCH(AU540,L_Placeholder,0))),BR540&lt;3),"INVALID – PIC missing or not a named person (a role such as QA / CSM is not a name)",IF(OR(LEN(AV540)&lt;2,ISNUMBER(MATCH(AV540,L_Placeholder,0))),"INVALID – result / assessment missing",IF(OR(OR(LEN(AW540)&lt;3,ISNUMBER(MATCH(AW540,L_Placeholder,0))),SUMPRODUCT(--ISNUMBER(SEARCH(" "&amp;L_EvidencePhrase&amp;" ",BD540)))&gt;0,BI540=1),"INVALID – evidence missing, placeholder or not yet on file",IF(ISNA(MATCH(TRIM(S540),L_EvidenceType,0)),"INVALID – choose the evidence type from the list (column S)",IF(BL540=0,"INVALID – evidence ID must be the record's ID only (e.g. SF-2210, IMG_2231, 1045521), or a link / path for links",IF(OR(OR(LEN(AX540)&lt;2,ISNUMBER(MATCH(AX540,L_Placeholder,0))),BS540&lt;3),"INVALID – verifier missing or not a named person (a role such as QA / CSM is not a name)",IF(OR(AX540=AU540,AND(LEN(AU540)&gt;=4,ISNUMBER(SEARCH(AU540,AX540))),AND(LEN(AX540)&gt;=4,ISNUMBER(SEARCH(AX540,AU540)))),"INVALID – verifier must be a different, named person (not the PIC or a role)",IF(BH540=1,"INVALID – result not yet available (awaiting / TBC)",IF(BV540=1,"INVALID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future",IF(AND(ISNUMBER(BY540),AG540&lt;BY540),IF(H540="Physical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t="n">
        <f aca="false">IF(ISNA(MATCH(TRIM(S540),L_EvidenceType,0)),0,BZ540)</f>
        <v>0</v>
      </c>
      <c r="BM540" s="61" t="str">
        <f aca="false">SUBSTITUTE(SUBSTITUTE(SUBSTITUTE(SUBSTITUTE(SUBSTITUTE(SUBSTITUTE(SUBSTITUTE(SUBSTITUTE(SUBSTITUTE(LOWER(Z540&amp;""),"1","0"),"2","0"),"3","0"),"4","0"),"5","0"),"6","0"),"7","0"),"8","0"),"9","0")</f>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540,"jan",""),"feb",""),"mar",""),"apr",""),"may",""),"jun",""),"jul",""),"aug",""),"sep",""),"oct",""),"nov",""),"dec",""),"hrs",""),"hr",""),"lt",""),"utc",""),"am",""),"pm",""),"rev",""),"ver",""),"b","a"),"c","a"),"d","a"),"e","a"),"f","a"),"g","a"),"h","a"),"i","a"),"j","a"),"k","a"),"l","a"),"m","a"),"n","a"),"o","a"),"p","a"),"q","a"),"r","a"),"s","a"),"t","a"),"u","a"),"v","a"),"w","a"),"x","a"),"y","a"),"z","a")</f>
        <v/>
      </c>
      <c r="BO540" s="61" t="str">
        <f aca="false">SUBSTITUTE(SUBSTITUTE(SUBSTITUTE(SUBSTITUTE(SUBSTITUTE(SUBSTITUTE(SUBSTITUTE(SUBSTITUTE(SUBSTITUTE(LOWER(W540&amp;""),"1","0"),"2","0"),"3","0"),"4","0"),"5","0"),"6","0"),"7","0"),"8","0"),"9","0")</f>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c>
      <c r="BQ540" s="61" t="n">
        <f aca="false">IFERROR(IF(AND(ISERROR(SEARCH(" mh"," "&amp;LOWER(W540))),ISNA(MATCH(LEFT(TRIM(BP540),255),{"0000a","000a","00a","0000aa","000aa","00.00.0000","00/00/0000","00-00-0000","0000-00-00","00.00.00","00/00/00","00-00-00","0.00.0000","0/00/0000","0-00-0000"},0)),OR(SUMPRODUCT(--ISNUMBER(SEARCH({"a0","a-0","a_0","a/0","a.0","a#0","0a","0-a","0_a","0/a"},BP540)))&gt;0,ISNUMBER(SEARCH("000000",BP540)))),1,0),0)</f>
        <v>0</v>
      </c>
      <c r="BR5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540,"supervisor",""),"inspector",""),"controller",""),"executive",""),"catering",""),"manager",""),"officer",""),"caterer",""),"station",""),"captain",""),"verified",""),"verifier",""),"checked",""),"senior",""),"leader",""),"cabin",""),"staff",""),"crew",""),"team",""),"duty",""),"lead",""),"head",""),"chef",""),"pasb",""),"mcat",""),"magcs",""),"qaqc",""),"ccic",""),"cic",""),"csm",""),"ops",""),"pic",""),"self",""),"qa",""),"qc",""),"by",""),"sr",""))</f>
        <v>0</v>
      </c>
      <c r="BS5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540,"supervisor",""),"inspector",""),"controller",""),"executive",""),"catering",""),"manager",""),"officer",""),"caterer",""),"station",""),"captain",""),"verified",""),"verifier",""),"checked",""),"senior",""),"leader",""),"cabin",""),"staff",""),"crew",""),"team",""),"duty",""),"lead",""),"head",""),"chef",""),"pasb",""),"mcat",""),"magcs",""),"qaqc",""),"ccic",""),"cic",""),"csm",""),"ops",""),"pic",""),"self",""),"qa",""),"qc",""),"by",""),"sr",""))</f>
        <v>0</v>
      </c>
      <c r="BT540" s="61"/>
      <c r="BU540" s="61"/>
      <c r="BV540" s="61" t="n">
        <f aca="false">0</f>
        <v>0</v>
      </c>
      <c r="BW540" s="61"/>
      <c r="BX540" s="61"/>
      <c r="BY540" s="62" t="n">
        <f aca="false">Q540-T7EarlyD*24/24</f>
        <v>46301.2847222222</v>
      </c>
      <c r="BZ540" s="61" t="n">
        <f aca="false">IFERROR(IF(IF(TRIM(S540)="Link / file path",AND(LEN(TRIM(Z540))&gt;=5,SUMPRODUCT(--ISNUMBER(SEARCH({"http","www.","\\",":\",".pdf",".jpg",".jpeg",".png",".heic",".xls",".doc",".msg",".eml",".ppt",".txt",".zip"},Z540)))&gt;0),AND(ISERROR(FIND(" ",TRIM(Z540))),NOT(OR(LOWER(TRIM(Z540))=LOWER(Flights!$F$21),AND(LEFT(LOWER(TRIM(Z540)),2)="mh",(LEN(BN540)-LEN(SUBSTITUTE(BN540,"a","")))&lt;=2))),NOT(ISNUMBER(MATCH(LEFT(BN540,255),{"0000a","000a","00a","0000aa","000aa","00.00.0000","00/00/0000","00-00-0000","0000-00-00","00.00.00","00/00/00","00-00-00","0.00.0000","0/00/0000","0-00-0000"},0))),OR(AND((LEN(BN540)-LEN(SUBSTITUTE(BN540,"a","")))&gt;=1,(LEN(BN540)-LEN(SUBSTITUTE(BN540,"0","")))&gt;=2,SUMPRODUCT(--ISNUMBER(SEARCH({"a0","a-0","a_0","a/0","a.0","a#0","0a","0-a","0_a","0/a"},BN540)))&gt;0),AND((LEN(BN540)-LEN(SUBSTITUTE(BN540,"a","")))=0,(LEN(BN540)-LEN(SUBSTITUTE(BN540,"0","")))&gt;=5)))),1,0),0)</f>
        <v>0</v>
      </c>
    </row>
    <row r="541" customFormat="false" ht="39.75" hidden="false" customHeight="true" outlineLevel="0" collapsed="false">
      <c r="A541" s="57" t="s">
        <v>1212</v>
      </c>
      <c r="B541" s="57" t="s">
        <v>290</v>
      </c>
      <c r="C541" s="57" t="str">
        <f aca="false">Flights!$F$21</f>
        <v>MH0073</v>
      </c>
      <c r="D541" s="58" t="n">
        <f aca="false">Flights!$D$21</f>
        <v>46322</v>
      </c>
      <c r="E541" s="57" t="str">
        <f aca="false">Flights!$G$21&amp;"-"&amp;Flights!$H$21</f>
        <v>HKG-KUL</v>
      </c>
      <c r="F541" s="57" t="str">
        <f aca="false">Flights!$K$21</f>
        <v>BC</v>
      </c>
      <c r="G541" s="57" t="s">
        <v>83</v>
      </c>
      <c r="H541" s="57" t="s">
        <v>378</v>
      </c>
      <c r="I541" s="57" t="s">
        <v>379</v>
      </c>
      <c r="J541" s="57" t="s">
        <v>416</v>
      </c>
      <c r="K541" s="67" t="s">
        <v>417</v>
      </c>
      <c r="L541" s="67" t="s">
        <v>418</v>
      </c>
      <c r="M541" s="67"/>
      <c r="N541" s="67" t="s">
        <v>383</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60"/>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open",IF(AND(NOT(OR(LEN(AZ541)&lt;15,ISNUMBER(MATCH(AZ541,L_Placeholder,0)))),BK541=0,NOT(OR(LEN(AU541)&lt;2,ISNUMBER(MATCH(AU541,L_Placeholder,0)))),NOT(OR(LEN(AX541)&lt;2,ISNUMBER(MATCH(AX541,L_Placeholder,0)))),TRIM(AE541)&lt;&gt;TRIM(T541)),"N/A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missing",IF(OR(OR(LEN(AU541)&lt;2,ISNUMBER(MATCH(AU541,L_Placeholder,0))),BR541&lt;3),"INVALID – PIC missing or not a named person (a role such as QA / CSM is not a name)",IF(OR(LEN(AV541)&lt;2,ISNUMBER(MATCH(AV541,L_Placeholder,0))),"INVALID – result / assessment missing",IF(OR(OR(LEN(AW541)&lt;3,ISNUMBER(MATCH(AW541,L_Placeholder,0))),SUMPRODUCT(--ISNUMBER(SEARCH(" "&amp;L_EvidencePhrase&amp;" ",BD541)))&gt;0,BI541=1),"INVALID – evidence missing, placeholder or not yet on file",IF(ISNA(MATCH(TRIM(S541),L_EvidenceType,0)),"INVALID – choose the evidence type from the list (column S)",IF(BL541=0,"INVALID – evidence ID must be the record's ID only (e.g. SF-2210, IMG_2231, 1045521), or a link / path for links",IF(OR(OR(LEN(AX541)&lt;2,ISNUMBER(MATCH(AX541,L_Placeholder,0))),BS541&lt;3),"INVALID – verifier missing or not a named person (a role such as QA / CSM is not a name)",IF(OR(AX541=AU541,AND(LEN(AU541)&gt;=4,ISNUMBER(SEARCH(AU541,AX541))),AND(LEN(AX541)&gt;=4,ISNUMBER(SEARCH(AX541,AU541)))),"INVALID – verifier must be a different, named person (not the PIC or a role)",IF(BH541=1,"INVALID – result not yet available (awaiting / TBC)",IF(BV541=1,"INVALID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future",IF(AND(ISNUMBER(BY541),AG541&lt;BY541),IF(H541="Physical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t="n">
        <f aca="false">IF(ISNA(MATCH(TRIM(S541),L_EvidenceType,0)),0,BZ541)</f>
        <v>0</v>
      </c>
      <c r="BM541" s="61" t="str">
        <f aca="false">SUBSTITUTE(SUBSTITUTE(SUBSTITUTE(SUBSTITUTE(SUBSTITUTE(SUBSTITUTE(SUBSTITUTE(SUBSTITUTE(SUBSTITUTE(LOWER(Z541&amp;""),"1","0"),"2","0"),"3","0"),"4","0"),"5","0"),"6","0"),"7","0"),"8","0"),"9","0")</f>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541,"jan",""),"feb",""),"mar",""),"apr",""),"may",""),"jun",""),"jul",""),"aug",""),"sep",""),"oct",""),"nov",""),"dec",""),"hrs",""),"hr",""),"lt",""),"utc",""),"am",""),"pm",""),"rev",""),"ver",""),"b","a"),"c","a"),"d","a"),"e","a"),"f","a"),"g","a"),"h","a"),"i","a"),"j","a"),"k","a"),"l","a"),"m","a"),"n","a"),"o","a"),"p","a"),"q","a"),"r","a"),"s","a"),"t","a"),"u","a"),"v","a"),"w","a"),"x","a"),"y","a"),"z","a")</f>
        <v/>
      </c>
      <c r="BO541" s="61" t="str">
        <f aca="false">SUBSTITUTE(SUBSTITUTE(SUBSTITUTE(SUBSTITUTE(SUBSTITUTE(SUBSTITUTE(SUBSTITUTE(SUBSTITUTE(SUBSTITUTE(LOWER(W541&amp;""),"1","0"),"2","0"),"3","0"),"4","0"),"5","0"),"6","0"),"7","0"),"8","0"),"9","0")</f>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c>
      <c r="BQ541" s="61" t="n">
        <f aca="false">IFERROR(IF(AND(ISERROR(SEARCH(" mh"," "&amp;LOWER(W541))),ISNA(MATCH(LEFT(TRIM(BP541),255),{"0000a","000a","00a","0000aa","000aa","00.00.0000","00/00/0000","00-00-0000","0000-00-00","00.00.00","00/00/00","00-00-00","0.00.0000","0/00/0000","0-00-0000"},0)),OR(SUMPRODUCT(--ISNUMBER(SEARCH({"a0","a-0","a_0","a/0","a.0","a#0","0a","0-a","0_a","0/a"},BP541)))&gt;0,ISNUMBER(SEARCH("000000",BP541)))),1,0),0)</f>
        <v>0</v>
      </c>
      <c r="BR5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541,"supervisor",""),"inspector",""),"controller",""),"executive",""),"catering",""),"manager",""),"officer",""),"caterer",""),"station",""),"captain",""),"verified",""),"verifier",""),"checked",""),"senior",""),"leader",""),"cabin",""),"staff",""),"crew",""),"team",""),"duty",""),"lead",""),"head",""),"chef",""),"pasb",""),"mcat",""),"magcs",""),"qaqc",""),"ccic",""),"cic",""),"csm",""),"ops",""),"pic",""),"self",""),"qa",""),"qc",""),"by",""),"sr",""))</f>
        <v>0</v>
      </c>
      <c r="BS5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541,"supervisor",""),"inspector",""),"controller",""),"executive",""),"catering",""),"manager",""),"officer",""),"caterer",""),"station",""),"captain",""),"verified",""),"verifier",""),"checked",""),"senior",""),"leader",""),"cabin",""),"staff",""),"crew",""),"team",""),"duty",""),"lead",""),"head",""),"chef",""),"pasb",""),"mcat",""),"magcs",""),"qaqc",""),"ccic",""),"cic",""),"csm",""),"ops",""),"pic",""),"self",""),"qa",""),"qc",""),"by",""),"sr",""))</f>
        <v>0</v>
      </c>
      <c r="BT541" s="61"/>
      <c r="BU541" s="61"/>
      <c r="BV541" s="61" t="n">
        <f aca="false">0</f>
        <v>0</v>
      </c>
      <c r="BW541" s="61"/>
      <c r="BX541" s="61"/>
      <c r="BY541" s="62" t="n">
        <f aca="false">Q541-T24EarlyH/24</f>
        <v>46320.2847222222</v>
      </c>
      <c r="BZ541" s="61" t="n">
        <f aca="false">IFERROR(IF(IF(TRIM(S541)="Link / file path",AND(LEN(TRIM(Z541))&gt;=5,SUMPRODUCT(--ISNUMBER(SEARCH({"http","www.","\\",":\",".pdf",".jpg",".jpeg",".png",".heic",".xls",".doc",".msg",".eml",".ppt",".txt",".zip"},Z541)))&gt;0),AND(ISERROR(FIND(" ",TRIM(Z541))),NOT(OR(LOWER(TRIM(Z541))=LOWER(Flights!$F$21),AND(LEFT(LOWER(TRIM(Z541)),2)="mh",(LEN(BN541)-LEN(SUBSTITUTE(BN541,"a","")))&lt;=2))),NOT(ISNUMBER(MATCH(LEFT(BN541,255),{"0000a","000a","00a","0000aa","000aa","00.00.0000","00/00/0000","00-00-0000","0000-00-00","00.00.00","00/00/00","00-00-00","0.00.0000","0/00/0000","0-00-0000"},0))),OR(AND((LEN(BN541)-LEN(SUBSTITUTE(BN541,"a","")))&gt;=1,(LEN(BN541)-LEN(SUBSTITUTE(BN541,"0","")))&gt;=2,SUMPRODUCT(--ISNUMBER(SEARCH({"a0","a-0","a_0","a/0","a.0","a#0","0a","0-a","0_a","0/a"},BN541)))&gt;0),AND((LEN(BN541)-LEN(SUBSTITUTE(BN541,"a","")))=0,(LEN(BN541)-LEN(SUBSTITUTE(BN541,"0","")))&gt;=5)))),1,0),0)</f>
        <v>0</v>
      </c>
    </row>
    <row r="542" customFormat="false" ht="39.75" hidden="false" customHeight="true" outlineLevel="0" collapsed="false">
      <c r="A542" s="57" t="s">
        <v>1213</v>
      </c>
      <c r="B542" s="57" t="s">
        <v>290</v>
      </c>
      <c r="C542" s="57" t="str">
        <f aca="false">Flights!$F$21</f>
        <v>MH0073</v>
      </c>
      <c r="D542" s="58" t="n">
        <f aca="false">Flights!$D$21</f>
        <v>46322</v>
      </c>
      <c r="E542" s="57" t="str">
        <f aca="false">Flights!$G$21&amp;"-"&amp;Flights!$H$21</f>
        <v>HKG-KUL</v>
      </c>
      <c r="F542" s="57" t="str">
        <f aca="false">Flights!$K$21</f>
        <v>BC</v>
      </c>
      <c r="G542" s="57" t="s">
        <v>420</v>
      </c>
      <c r="H542" s="57" t="s">
        <v>378</v>
      </c>
      <c r="I542" s="57" t="s">
        <v>379</v>
      </c>
      <c r="J542" s="57" t="s">
        <v>421</v>
      </c>
      <c r="K542" s="67"/>
      <c r="L542" s="67" t="s">
        <v>422</v>
      </c>
      <c r="M542" s="67"/>
      <c r="N542" s="67" t="s">
        <v>383</v>
      </c>
      <c r="O542" s="67" t="s">
        <v>423</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60"/>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open",IF(AND(NOT(OR(LEN(AZ542)&lt;15,ISNUMBER(MATCH(AZ542,L_Placeholder,0)))),BK542=0,NOT(OR(LEN(AU542)&lt;2,ISNUMBER(MATCH(AU542,L_Placeholder,0)))),NOT(OR(LEN(AX542)&lt;2,ISNUMBER(MATCH(AX542,L_Placeholder,0)))),TRIM(AE542)&lt;&gt;TRIM(T542)),"N/A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missing",IF(OR(OR(LEN(AU542)&lt;2,ISNUMBER(MATCH(AU542,L_Placeholder,0))),BR542&lt;3),"INVALID – PIC missing or not a named person (a role such as QA / CSM is not a name)",IF(OR(LEN(AV542)&lt;2,ISNUMBER(MATCH(AV542,L_Placeholder,0))),"INVALID – result / assessment missing",IF(OR(OR(LEN(AW542)&lt;3,ISNUMBER(MATCH(AW542,L_Placeholder,0))),SUMPRODUCT(--ISNUMBER(SEARCH(" "&amp;L_EvidencePhrase&amp;" ",BD542)))&gt;0,BI542=1),"INVALID – evidence missing, placeholder or not yet on file",IF(ISNA(MATCH(TRIM(S542),L_EvidenceType,0)),"INVALID – choose the evidence type from the list (column S)",IF(BL542=0,"INVALID – evidence ID must be the record's ID only (e.g. SF-2210, IMG_2231, 1045521), or a link / path for links",IF(OR(OR(LEN(AX542)&lt;2,ISNUMBER(MATCH(AX542,L_Placeholder,0))),BS542&lt;3),"INVALID – verifier missing or not a named person (a role such as QA / CSM is not a name)",IF(OR(AX542=AU542,AND(LEN(AU542)&gt;=4,ISNUMBER(SEARCH(AU542,AX542))),AND(LEN(AX542)&gt;=4,ISNUMBER(SEARCH(AX542,AU542)))),"INVALID – verifier must be a different, named person (not the PIC or a role)",IF(BH542=1,"INVALID – result not yet available (awaiting / TBC)",IF(BV542=1,"INVALID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future",IF(AND(ISNUMBER(BY542),AG542&lt;BY542),IF(H542="Physical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t="n">
        <f aca="false">IF(ISNA(MATCH(TRIM(S542),L_EvidenceType,0)),0,BZ542)</f>
        <v>0</v>
      </c>
      <c r="BM542" s="61" t="str">
        <f aca="false">SUBSTITUTE(SUBSTITUTE(SUBSTITUTE(SUBSTITUTE(SUBSTITUTE(SUBSTITUTE(SUBSTITUTE(SUBSTITUTE(SUBSTITUTE(LOWER(Z542&amp;""),"1","0"),"2","0"),"3","0"),"4","0"),"5","0"),"6","0"),"7","0"),"8","0"),"9","0")</f>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542,"jan",""),"feb",""),"mar",""),"apr",""),"may",""),"jun",""),"jul",""),"aug",""),"sep",""),"oct",""),"nov",""),"dec",""),"hrs",""),"hr",""),"lt",""),"utc",""),"am",""),"pm",""),"rev",""),"ver",""),"b","a"),"c","a"),"d","a"),"e","a"),"f","a"),"g","a"),"h","a"),"i","a"),"j","a"),"k","a"),"l","a"),"m","a"),"n","a"),"o","a"),"p","a"),"q","a"),"r","a"),"s","a"),"t","a"),"u","a"),"v","a"),"w","a"),"x","a"),"y","a"),"z","a")</f>
        <v/>
      </c>
      <c r="BO542" s="61" t="str">
        <f aca="false">SUBSTITUTE(SUBSTITUTE(SUBSTITUTE(SUBSTITUTE(SUBSTITUTE(SUBSTITUTE(SUBSTITUTE(SUBSTITUTE(SUBSTITUTE(LOWER(W542&amp;""),"1","0"),"2","0"),"3","0"),"4","0"),"5","0"),"6","0"),"7","0"),"8","0"),"9","0")</f>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c>
      <c r="BQ542" s="61" t="n">
        <f aca="false">IFERROR(IF(AND(ISERROR(SEARCH(" mh"," "&amp;LOWER(W542))),ISNA(MATCH(LEFT(TRIM(BP542),255),{"0000a","000a","00a","0000aa","000aa","00.00.0000","00/00/0000","00-00-0000","0000-00-00","00.00.00","00/00/00","00-00-00","0.00.0000","0/00/0000","0-00-0000"},0)),OR(SUMPRODUCT(--ISNUMBER(SEARCH({"a0","a-0","a_0","a/0","a.0","a#0","0a","0-a","0_a","0/a"},BP542)))&gt;0,ISNUMBER(SEARCH("000000",BP542)))),1,0),0)</f>
        <v>0</v>
      </c>
      <c r="BR5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542,"supervisor",""),"inspector",""),"controller",""),"executive",""),"catering",""),"manager",""),"officer",""),"caterer",""),"station",""),"captain",""),"verified",""),"verifier",""),"checked",""),"senior",""),"leader",""),"cabin",""),"staff",""),"crew",""),"team",""),"duty",""),"lead",""),"head",""),"chef",""),"pasb",""),"mcat",""),"magcs",""),"qaqc",""),"ccic",""),"cic",""),"csm",""),"ops",""),"pic",""),"self",""),"qa",""),"qc",""),"by",""),"sr",""))</f>
        <v>0</v>
      </c>
      <c r="BS5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542,"supervisor",""),"inspector",""),"controller",""),"executive",""),"catering",""),"manager",""),"officer",""),"caterer",""),"station",""),"captain",""),"verified",""),"verifier",""),"checked",""),"senior",""),"leader",""),"cabin",""),"staff",""),"crew",""),"team",""),"duty",""),"lead",""),"head",""),"chef",""),"pasb",""),"mcat",""),"magcs",""),"qaqc",""),"ccic",""),"cic",""),"csm",""),"ops",""),"pic",""),"self",""),"qa",""),"qc",""),"by",""),"sr",""))</f>
        <v>0</v>
      </c>
      <c r="BT542" s="61"/>
      <c r="BU542" s="61"/>
      <c r="BV542" s="61" t="n">
        <f aca="false">0</f>
        <v>0</v>
      </c>
      <c r="BW542" s="61"/>
      <c r="BX542" s="61"/>
      <c r="BY542" s="62" t="n">
        <f aca="false">Q542-T12EarlyH/24</f>
        <v>46321.2847222222</v>
      </c>
      <c r="BZ542" s="61" t="n">
        <f aca="false">IFERROR(IF(IF(TRIM(S542)="Link / file path",AND(LEN(TRIM(Z542))&gt;=5,SUMPRODUCT(--ISNUMBER(SEARCH({"http","www.","\\",":\",".pdf",".jpg",".jpeg",".png",".heic",".xls",".doc",".msg",".eml",".ppt",".txt",".zip"},Z542)))&gt;0),AND(ISERROR(FIND(" ",TRIM(Z542))),NOT(OR(LOWER(TRIM(Z542))=LOWER(Flights!$F$21),AND(LEFT(LOWER(TRIM(Z542)),2)="mh",(LEN(BN542)-LEN(SUBSTITUTE(BN542,"a","")))&lt;=2))),NOT(ISNUMBER(MATCH(LEFT(BN542,255),{"0000a","000a","00a","0000aa","000aa","00.00.0000","00/00/0000","00-00-0000","0000-00-00","00.00.00","00/00/00","00-00-00","0.00.0000","0/00/0000","0-00-0000"},0))),OR(AND((LEN(BN542)-LEN(SUBSTITUTE(BN542,"a","")))&gt;=1,(LEN(BN542)-LEN(SUBSTITUTE(BN542,"0","")))&gt;=2,SUMPRODUCT(--ISNUMBER(SEARCH({"a0","a-0","a_0","a/0","a.0","a#0","0a","0-a","0_a","0/a"},BN542)))&gt;0),AND((LEN(BN542)-LEN(SUBSTITUTE(BN542,"a","")))=0,(LEN(BN542)-LEN(SUBSTITUTE(BN542,"0","")))&gt;=5)))),1,0),0)</f>
        <v>0</v>
      </c>
    </row>
    <row r="543" customFormat="false" ht="39.75" hidden="false" customHeight="true" outlineLevel="0" collapsed="false">
      <c r="A543" s="57" t="s">
        <v>1214</v>
      </c>
      <c r="B543" s="57" t="s">
        <v>290</v>
      </c>
      <c r="C543" s="57" t="str">
        <f aca="false">Flights!$F$21</f>
        <v>MH0073</v>
      </c>
      <c r="D543" s="58" t="n">
        <f aca="false">Flights!$D$21</f>
        <v>46322</v>
      </c>
      <c r="E543" s="57" t="str">
        <f aca="false">Flights!$G$21&amp;"-"&amp;Flights!$H$21</f>
        <v>HKG-KUL</v>
      </c>
      <c r="F543" s="57" t="str">
        <f aca="false">Flights!$K$21</f>
        <v>BC</v>
      </c>
      <c r="G543" s="57" t="s">
        <v>420</v>
      </c>
      <c r="H543" s="57" t="s">
        <v>378</v>
      </c>
      <c r="I543" s="57" t="s">
        <v>379</v>
      </c>
      <c r="J543" s="57" t="s">
        <v>425</v>
      </c>
      <c r="K543" s="67" t="s">
        <v>426</v>
      </c>
      <c r="L543" s="67" t="s">
        <v>422</v>
      </c>
      <c r="M543" s="67"/>
      <c r="N543" s="67" t="s">
        <v>383</v>
      </c>
      <c r="O543" s="67" t="s">
        <v>423</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60"/>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open",IF(AND(NOT(OR(LEN(AZ543)&lt;15,ISNUMBER(MATCH(AZ543,L_Placeholder,0)))),BK543=0,NOT(OR(LEN(AU543)&lt;2,ISNUMBER(MATCH(AU543,L_Placeholder,0)))),NOT(OR(LEN(AX543)&lt;2,ISNUMBER(MATCH(AX543,L_Placeholder,0)))),TRIM(AE543)&lt;&gt;TRIM(T543)),"N/A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missing",IF(OR(OR(LEN(AU543)&lt;2,ISNUMBER(MATCH(AU543,L_Placeholder,0))),BR543&lt;3),"INVALID – PIC missing or not a named person (a role such as QA / CSM is not a name)",IF(OR(LEN(AV543)&lt;2,ISNUMBER(MATCH(AV543,L_Placeholder,0))),"INVALID – result / assessment missing",IF(OR(OR(LEN(AW543)&lt;3,ISNUMBER(MATCH(AW543,L_Placeholder,0))),SUMPRODUCT(--ISNUMBER(SEARCH(" "&amp;L_EvidencePhrase&amp;" ",BD543)))&gt;0,BI543=1),"INVALID – evidence missing, placeholder or not yet on file",IF(ISNA(MATCH(TRIM(S543),L_EvidenceType,0)),"INVALID – choose the evidence type from the list (column S)",IF(BL543=0,"INVALID – evidence ID must be the record's ID only (e.g. SF-2210, IMG_2231, 1045521), or a link / path for links",IF(OR(OR(LEN(AX543)&lt;2,ISNUMBER(MATCH(AX543,L_Placeholder,0))),BS543&lt;3),"INVALID – verifier missing or not a named person (a role such as QA / CSM is not a name)",IF(OR(AX543=AU543,AND(LEN(AU543)&gt;=4,ISNUMBER(SEARCH(AU543,AX543))),AND(LEN(AX543)&gt;=4,ISNUMBER(SEARCH(AX543,AU543)))),"INVALID – verifier must be a different, named person (not the PIC or a role)",IF(BH543=1,"INVALID – result not yet available (awaiting / TBC)",IF(BV543=1,"INVALID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future",IF(AND(ISNUMBER(BY543),AG543&lt;BY543),IF(H543="Physical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t="n">
        <f aca="false">IF(ISNA(MATCH(TRIM(S543),L_EvidenceType,0)),0,BZ543)</f>
        <v>0</v>
      </c>
      <c r="BM543" s="61" t="str">
        <f aca="false">SUBSTITUTE(SUBSTITUTE(SUBSTITUTE(SUBSTITUTE(SUBSTITUTE(SUBSTITUTE(SUBSTITUTE(SUBSTITUTE(SUBSTITUTE(LOWER(Z543&amp;""),"1","0"),"2","0"),"3","0"),"4","0"),"5","0"),"6","0"),"7","0"),"8","0"),"9","0")</f>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543,"jan",""),"feb",""),"mar",""),"apr",""),"may",""),"jun",""),"jul",""),"aug",""),"sep",""),"oct",""),"nov",""),"dec",""),"hrs",""),"hr",""),"lt",""),"utc",""),"am",""),"pm",""),"rev",""),"ver",""),"b","a"),"c","a"),"d","a"),"e","a"),"f","a"),"g","a"),"h","a"),"i","a"),"j","a"),"k","a"),"l","a"),"m","a"),"n","a"),"o","a"),"p","a"),"q","a"),"r","a"),"s","a"),"t","a"),"u","a"),"v","a"),"w","a"),"x","a"),"y","a"),"z","a")</f>
        <v/>
      </c>
      <c r="BO543" s="61" t="str">
        <f aca="false">SUBSTITUTE(SUBSTITUTE(SUBSTITUTE(SUBSTITUTE(SUBSTITUTE(SUBSTITUTE(SUBSTITUTE(SUBSTITUTE(SUBSTITUTE(LOWER(W543&amp;""),"1","0"),"2","0"),"3","0"),"4","0"),"5","0"),"6","0"),"7","0"),"8","0"),"9","0")</f>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c>
      <c r="BQ543" s="61" t="n">
        <f aca="false">IFERROR(IF(AND(ISERROR(SEARCH(" mh"," "&amp;LOWER(W543))),ISNA(MATCH(LEFT(TRIM(BP543),255),{"0000a","000a","00a","0000aa","000aa","00.00.0000","00/00/0000","00-00-0000","0000-00-00","00.00.00","00/00/00","00-00-00","0.00.0000","0/00/0000","0-00-0000"},0)),OR(SUMPRODUCT(--ISNUMBER(SEARCH({"a0","a-0","a_0","a/0","a.0","a#0","0a","0-a","0_a","0/a"},BP543)))&gt;0,ISNUMBER(SEARCH("000000",BP543)))),1,0),0)</f>
        <v>0</v>
      </c>
      <c r="BR5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543,"supervisor",""),"inspector",""),"controller",""),"executive",""),"catering",""),"manager",""),"officer",""),"caterer",""),"station",""),"captain",""),"verified",""),"verifier",""),"checked",""),"senior",""),"leader",""),"cabin",""),"staff",""),"crew",""),"team",""),"duty",""),"lead",""),"head",""),"chef",""),"pasb",""),"mcat",""),"magcs",""),"qaqc",""),"ccic",""),"cic",""),"csm",""),"ops",""),"pic",""),"self",""),"qa",""),"qc",""),"by",""),"sr",""))</f>
        <v>0</v>
      </c>
      <c r="BS5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543,"supervisor",""),"inspector",""),"controller",""),"executive",""),"catering",""),"manager",""),"officer",""),"caterer",""),"station",""),"captain",""),"verified",""),"verifier",""),"checked",""),"senior",""),"leader",""),"cabin",""),"staff",""),"crew",""),"team",""),"duty",""),"lead",""),"head",""),"chef",""),"pasb",""),"mcat",""),"magcs",""),"qaqc",""),"ccic",""),"cic",""),"csm",""),"ops",""),"pic",""),"self",""),"qa",""),"qc",""),"by",""),"sr",""))</f>
        <v>0</v>
      </c>
      <c r="BT543" s="61"/>
      <c r="BU543" s="61"/>
      <c r="BV543" s="61" t="n">
        <f aca="false">0</f>
        <v>0</v>
      </c>
      <c r="BW543" s="61"/>
      <c r="BX543" s="61"/>
      <c r="BY543" s="62" t="n">
        <f aca="false">Q543-T12EarlyH/24</f>
        <v>46321.2847222222</v>
      </c>
      <c r="BZ543" s="61" t="n">
        <f aca="false">IFERROR(IF(IF(TRIM(S543)="Link / file path",AND(LEN(TRIM(Z543))&gt;=5,SUMPRODUCT(--ISNUMBER(SEARCH({"http","www.","\\",":\",".pdf",".jpg",".jpeg",".png",".heic",".xls",".doc",".msg",".eml",".ppt",".txt",".zip"},Z543)))&gt;0),AND(ISERROR(FIND(" ",TRIM(Z543))),NOT(OR(LOWER(TRIM(Z543))=LOWER(Flights!$F$21),AND(LEFT(LOWER(TRIM(Z543)),2)="mh",(LEN(BN543)-LEN(SUBSTITUTE(BN543,"a","")))&lt;=2))),NOT(ISNUMBER(MATCH(LEFT(BN543,255),{"0000a","000a","00a","0000aa","000aa","00.00.0000","00/00/0000","00-00-0000","0000-00-00","00.00.00","00/00/00","00-00-00","0.00.0000","0/00/0000","0-00-0000"},0))),OR(AND((LEN(BN543)-LEN(SUBSTITUTE(BN543,"a","")))&gt;=1,(LEN(BN543)-LEN(SUBSTITUTE(BN543,"0","")))&gt;=2,SUMPRODUCT(--ISNUMBER(SEARCH({"a0","a-0","a_0","a/0","a.0","a#0","0a","0-a","0_a","0/a"},BN543)))&gt;0),AND((LEN(BN543)-LEN(SUBSTITUTE(BN543,"a","")))=0,(LEN(BN543)-LEN(SUBSTITUTE(BN543,"0","")))&gt;=5)))),1,0),0)</f>
        <v>0</v>
      </c>
    </row>
    <row r="544" customFormat="false" ht="39.75" hidden="false" customHeight="true" outlineLevel="0" collapsed="false">
      <c r="A544" s="57" t="s">
        <v>1215</v>
      </c>
      <c r="B544" s="57" t="s">
        <v>290</v>
      </c>
      <c r="C544" s="57" t="str">
        <f aca="false">Flights!$F$21</f>
        <v>MH0073</v>
      </c>
      <c r="D544" s="58" t="n">
        <f aca="false">Flights!$D$21</f>
        <v>46322</v>
      </c>
      <c r="E544" s="57" t="str">
        <f aca="false">Flights!$G$21&amp;"-"&amp;Flights!$H$21</f>
        <v>HKG-KUL</v>
      </c>
      <c r="F544" s="57" t="str">
        <f aca="false">Flights!$K$21</f>
        <v>BC</v>
      </c>
      <c r="G544" s="57" t="s">
        <v>420</v>
      </c>
      <c r="H544" s="57" t="s">
        <v>378</v>
      </c>
      <c r="I544" s="57" t="s">
        <v>428</v>
      </c>
      <c r="J544" s="57" t="s">
        <v>429</v>
      </c>
      <c r="K544" s="67"/>
      <c r="L544" s="67" t="s">
        <v>422</v>
      </c>
      <c r="M544" s="67"/>
      <c r="N544" s="67" t="s">
        <v>383</v>
      </c>
      <c r="O544" s="67" t="s">
        <v>423</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60"/>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open",IF(AND(NOT(OR(LEN(AZ544)&lt;15,ISNUMBER(MATCH(AZ544,L_Placeholder,0)))),BK544=0,NOT(OR(LEN(AU544)&lt;2,ISNUMBER(MATCH(AU544,L_Placeholder,0)))),NOT(OR(LEN(AX544)&lt;2,ISNUMBER(MATCH(AX544,L_Placeholder,0)))),TRIM(AE544)&lt;&gt;TRIM(T544)),"N/A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missing",IF(OR(OR(LEN(AU544)&lt;2,ISNUMBER(MATCH(AU544,L_Placeholder,0))),BR544&lt;3),"INVALID – PIC missing or not a named person (a role such as QA / CSM is not a name)",IF(OR(LEN(AV544)&lt;2,ISNUMBER(MATCH(AV544,L_Placeholder,0))),"INVALID – result / assessment missing",IF(OR(OR(LEN(AW544)&lt;3,ISNUMBER(MATCH(AW544,L_Placeholder,0))),SUMPRODUCT(--ISNUMBER(SEARCH(" "&amp;L_EvidencePhrase&amp;" ",BD544)))&gt;0,BI544=1),"INVALID – evidence missing, placeholder or not yet on file",IF(ISNA(MATCH(TRIM(S544),L_EvidenceType,0)),"INVALID – choose the evidence type from the list (column S)",IF(BL544=0,"INVALID – evidence ID must be the record's ID only (e.g. SF-2210, IMG_2231, 1045521), or a link / path for links",IF(OR(OR(LEN(AX544)&lt;2,ISNUMBER(MATCH(AX544,L_Placeholder,0))),BS544&lt;3),"INVALID – verifier missing or not a named person (a role such as QA / CSM is not a name)",IF(OR(AX544=AU544,AND(LEN(AU544)&gt;=4,ISNUMBER(SEARCH(AU544,AX544))),AND(LEN(AX544)&gt;=4,ISNUMBER(SEARCH(AX544,AU544)))),"INVALID – verifier must be a different, named person (not the PIC or a role)",IF(BH544=1,"INVALID – result not yet available (awaiting / TBC)",IF(BV544=1,"INVALID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future",IF(AND(ISNUMBER(BY544),AG544&lt;BY544),IF(H544="Physical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t="n">
        <f aca="false">IF(ISNA(MATCH(TRIM(S544),L_EvidenceType,0)),0,BZ544)</f>
        <v>0</v>
      </c>
      <c r="BM544" s="61" t="str">
        <f aca="false">SUBSTITUTE(SUBSTITUTE(SUBSTITUTE(SUBSTITUTE(SUBSTITUTE(SUBSTITUTE(SUBSTITUTE(SUBSTITUTE(SUBSTITUTE(LOWER(Z544&amp;""),"1","0"),"2","0"),"3","0"),"4","0"),"5","0"),"6","0"),"7","0"),"8","0"),"9","0")</f>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544,"jan",""),"feb",""),"mar",""),"apr",""),"may",""),"jun",""),"jul",""),"aug",""),"sep",""),"oct",""),"nov",""),"dec",""),"hrs",""),"hr",""),"lt",""),"utc",""),"am",""),"pm",""),"rev",""),"ver",""),"b","a"),"c","a"),"d","a"),"e","a"),"f","a"),"g","a"),"h","a"),"i","a"),"j","a"),"k","a"),"l","a"),"m","a"),"n","a"),"o","a"),"p","a"),"q","a"),"r","a"),"s","a"),"t","a"),"u","a"),"v","a"),"w","a"),"x","a"),"y","a"),"z","a")</f>
        <v/>
      </c>
      <c r="BO544" s="61" t="str">
        <f aca="false">SUBSTITUTE(SUBSTITUTE(SUBSTITUTE(SUBSTITUTE(SUBSTITUTE(SUBSTITUTE(SUBSTITUTE(SUBSTITUTE(SUBSTITUTE(LOWER(W544&amp;""),"1","0"),"2","0"),"3","0"),"4","0"),"5","0"),"6","0"),"7","0"),"8","0"),"9","0")</f>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c>
      <c r="BQ544" s="61" t="n">
        <f aca="false">IFERROR(IF(AND(ISERROR(SEARCH(" mh"," "&amp;LOWER(W544))),ISNA(MATCH(LEFT(TRIM(BP544),255),{"0000a","000a","00a","0000aa","000aa","00.00.0000","00/00/0000","00-00-0000","0000-00-00","00.00.00","00/00/00","00-00-00","0.00.0000","0/00/0000","0-00-0000"},0)),OR(SUMPRODUCT(--ISNUMBER(SEARCH({"a0","a-0","a_0","a/0","a.0","a#0","0a","0-a","0_a","0/a"},BP544)))&gt;0,ISNUMBER(SEARCH("000000",BP544)))),1,0),0)</f>
        <v>0</v>
      </c>
      <c r="BR5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544,"supervisor",""),"inspector",""),"controller",""),"executive",""),"catering",""),"manager",""),"officer",""),"caterer",""),"station",""),"captain",""),"verified",""),"verifier",""),"checked",""),"senior",""),"leader",""),"cabin",""),"staff",""),"crew",""),"team",""),"duty",""),"lead",""),"head",""),"chef",""),"pasb",""),"mcat",""),"magcs",""),"qaqc",""),"ccic",""),"cic",""),"csm",""),"ops",""),"pic",""),"self",""),"qa",""),"qc",""),"by",""),"sr",""))</f>
        <v>0</v>
      </c>
      <c r="BS5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544,"supervisor",""),"inspector",""),"controller",""),"executive",""),"catering",""),"manager",""),"officer",""),"caterer",""),"station",""),"captain",""),"verified",""),"verifier",""),"checked",""),"senior",""),"leader",""),"cabin",""),"staff",""),"crew",""),"team",""),"duty",""),"lead",""),"head",""),"chef",""),"pasb",""),"mcat",""),"magcs",""),"qaqc",""),"ccic",""),"cic",""),"csm",""),"ops",""),"pic",""),"self",""),"qa",""),"qc",""),"by",""),"sr",""))</f>
        <v>0</v>
      </c>
      <c r="BT544" s="61"/>
      <c r="BU544" s="61"/>
      <c r="BV544" s="61" t="n">
        <f aca="false">0</f>
        <v>0</v>
      </c>
      <c r="BW544" s="61"/>
      <c r="BX544" s="61"/>
      <c r="BY544" s="62" t="n">
        <f aca="false">Q544-T12EarlyH/24</f>
        <v>46321.2847222222</v>
      </c>
      <c r="BZ544" s="61" t="n">
        <f aca="false">IFERROR(IF(IF(TRIM(S544)="Link / file path",AND(LEN(TRIM(Z544))&gt;=5,SUMPRODUCT(--ISNUMBER(SEARCH({"http","www.","\\",":\",".pdf",".jpg",".jpeg",".png",".heic",".xls",".doc",".msg",".eml",".ppt",".txt",".zip"},Z544)))&gt;0),AND(ISERROR(FIND(" ",TRIM(Z544))),NOT(OR(LOWER(TRIM(Z544))=LOWER(Flights!$F$21),AND(LEFT(LOWER(TRIM(Z544)),2)="mh",(LEN(BN544)-LEN(SUBSTITUTE(BN544,"a","")))&lt;=2))),NOT(ISNUMBER(MATCH(LEFT(BN544,255),{"0000a","000a","00a","0000aa","000aa","00.00.0000","00/00/0000","00-00-0000","0000-00-00","00.00.00","00/00/00","00-00-00","0.00.0000","0/00/0000","0-00-0000"},0))),OR(AND((LEN(BN544)-LEN(SUBSTITUTE(BN544,"a","")))&gt;=1,(LEN(BN544)-LEN(SUBSTITUTE(BN544,"0","")))&gt;=2,SUMPRODUCT(--ISNUMBER(SEARCH({"a0","a-0","a_0","a/0","a.0","a#0","0a","0-a","0_a","0/a"},BN544)))&gt;0),AND((LEN(BN544)-LEN(SUBSTITUTE(BN544,"a","")))=0,(LEN(BN544)-LEN(SUBSTITUTE(BN544,"0","")))&gt;=5)))),1,0),0)</f>
        <v>0</v>
      </c>
    </row>
    <row r="545" customFormat="false" ht="39.75" hidden="false" customHeight="true" outlineLevel="0" collapsed="false">
      <c r="A545" s="57" t="s">
        <v>1216</v>
      </c>
      <c r="B545" s="57" t="s">
        <v>290</v>
      </c>
      <c r="C545" s="57" t="str">
        <f aca="false">Flights!$F$21</f>
        <v>MH0073</v>
      </c>
      <c r="D545" s="58" t="n">
        <f aca="false">Flights!$D$21</f>
        <v>46322</v>
      </c>
      <c r="E545" s="57" t="str">
        <f aca="false">Flights!$G$21&amp;"-"&amp;Flights!$H$21</f>
        <v>HKG-KUL</v>
      </c>
      <c r="F545" s="57" t="str">
        <f aca="false">Flights!$K$21</f>
        <v>BC</v>
      </c>
      <c r="G545" s="57" t="s">
        <v>420</v>
      </c>
      <c r="H545" s="57" t="s">
        <v>378</v>
      </c>
      <c r="I545" s="57" t="s">
        <v>428</v>
      </c>
      <c r="J545" s="57" t="s">
        <v>431</v>
      </c>
      <c r="K545" s="67"/>
      <c r="L545" s="67" t="s">
        <v>422</v>
      </c>
      <c r="M545" s="67"/>
      <c r="N545" s="67" t="s">
        <v>383</v>
      </c>
      <c r="O545" s="67" t="s">
        <v>423</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60"/>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open",IF(AND(NOT(OR(LEN(AZ545)&lt;15,ISNUMBER(MATCH(AZ545,L_Placeholder,0)))),BK545=0,NOT(OR(LEN(AU545)&lt;2,ISNUMBER(MATCH(AU545,L_Placeholder,0)))),NOT(OR(LEN(AX545)&lt;2,ISNUMBER(MATCH(AX545,L_Placeholder,0)))),TRIM(AE545)&lt;&gt;TRIM(T545)),"N/A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missing",IF(OR(OR(LEN(AU545)&lt;2,ISNUMBER(MATCH(AU545,L_Placeholder,0))),BR545&lt;3),"INVALID – PIC missing or not a named person (a role such as QA / CSM is not a name)",IF(OR(LEN(AV545)&lt;2,ISNUMBER(MATCH(AV545,L_Placeholder,0))),"INVALID – result / assessment missing",IF(OR(OR(LEN(AW545)&lt;3,ISNUMBER(MATCH(AW545,L_Placeholder,0))),SUMPRODUCT(--ISNUMBER(SEARCH(" "&amp;L_EvidencePhrase&amp;" ",BD545)))&gt;0,BI545=1),"INVALID – evidence missing, placeholder or not yet on file",IF(ISNA(MATCH(TRIM(S545),L_EvidenceType,0)),"INVALID – choose the evidence type from the list (column S)",IF(BL545=0,"INVALID – evidence ID must be the record's ID only (e.g. SF-2210, IMG_2231, 1045521), or a link / path for links",IF(OR(OR(LEN(AX545)&lt;2,ISNUMBER(MATCH(AX545,L_Placeholder,0))),BS545&lt;3),"INVALID – verifier missing or not a named person (a role such as QA / CSM is not a name)",IF(OR(AX545=AU545,AND(LEN(AU545)&gt;=4,ISNUMBER(SEARCH(AU545,AX545))),AND(LEN(AX545)&gt;=4,ISNUMBER(SEARCH(AX545,AU545)))),"INVALID – verifier must be a different, named person (not the PIC or a role)",IF(BH545=1,"INVALID – result not yet available (awaiting / TBC)",IF(BV545=1,"INVALID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future",IF(AND(ISNUMBER(BY545),AG545&lt;BY545),IF(H545="Physical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t="n">
        <f aca="false">IF(ISNA(MATCH(TRIM(S545),L_EvidenceType,0)),0,BZ545)</f>
        <v>0</v>
      </c>
      <c r="BM545" s="61" t="str">
        <f aca="false">SUBSTITUTE(SUBSTITUTE(SUBSTITUTE(SUBSTITUTE(SUBSTITUTE(SUBSTITUTE(SUBSTITUTE(SUBSTITUTE(SUBSTITUTE(LOWER(Z545&amp;""),"1","0"),"2","0"),"3","0"),"4","0"),"5","0"),"6","0"),"7","0"),"8","0"),"9","0")</f>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545,"jan",""),"feb",""),"mar",""),"apr",""),"may",""),"jun",""),"jul",""),"aug",""),"sep",""),"oct",""),"nov",""),"dec",""),"hrs",""),"hr",""),"lt",""),"utc",""),"am",""),"pm",""),"rev",""),"ver",""),"b","a"),"c","a"),"d","a"),"e","a"),"f","a"),"g","a"),"h","a"),"i","a"),"j","a"),"k","a"),"l","a"),"m","a"),"n","a"),"o","a"),"p","a"),"q","a"),"r","a"),"s","a"),"t","a"),"u","a"),"v","a"),"w","a"),"x","a"),"y","a"),"z","a")</f>
        <v/>
      </c>
      <c r="BO545" s="61" t="str">
        <f aca="false">SUBSTITUTE(SUBSTITUTE(SUBSTITUTE(SUBSTITUTE(SUBSTITUTE(SUBSTITUTE(SUBSTITUTE(SUBSTITUTE(SUBSTITUTE(LOWER(W545&amp;""),"1","0"),"2","0"),"3","0"),"4","0"),"5","0"),"6","0"),"7","0"),"8","0"),"9","0")</f>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c>
      <c r="BQ545" s="61" t="n">
        <f aca="false">IFERROR(IF(AND(ISERROR(SEARCH(" mh"," "&amp;LOWER(W545))),ISNA(MATCH(LEFT(TRIM(BP545),255),{"0000a","000a","00a","0000aa","000aa","00.00.0000","00/00/0000","00-00-0000","0000-00-00","00.00.00","00/00/00","00-00-00","0.00.0000","0/00/0000","0-00-0000"},0)),OR(SUMPRODUCT(--ISNUMBER(SEARCH({"a0","a-0","a_0","a/0","a.0","a#0","0a","0-a","0_a","0/a"},BP545)))&gt;0,ISNUMBER(SEARCH("000000",BP545)))),1,0),0)</f>
        <v>0</v>
      </c>
      <c r="BR5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545,"supervisor",""),"inspector",""),"controller",""),"executive",""),"catering",""),"manager",""),"officer",""),"caterer",""),"station",""),"captain",""),"verified",""),"verifier",""),"checked",""),"senior",""),"leader",""),"cabin",""),"staff",""),"crew",""),"team",""),"duty",""),"lead",""),"head",""),"chef",""),"pasb",""),"mcat",""),"magcs",""),"qaqc",""),"ccic",""),"cic",""),"csm",""),"ops",""),"pic",""),"self",""),"qa",""),"qc",""),"by",""),"sr",""))</f>
        <v>0</v>
      </c>
      <c r="BS5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545,"supervisor",""),"inspector",""),"controller",""),"executive",""),"catering",""),"manager",""),"officer",""),"caterer",""),"station",""),"captain",""),"verified",""),"verifier",""),"checked",""),"senior",""),"leader",""),"cabin",""),"staff",""),"crew",""),"team",""),"duty",""),"lead",""),"head",""),"chef",""),"pasb",""),"mcat",""),"magcs",""),"qaqc",""),"ccic",""),"cic",""),"csm",""),"ops",""),"pic",""),"self",""),"qa",""),"qc",""),"by",""),"sr",""))</f>
        <v>0</v>
      </c>
      <c r="BT545" s="61"/>
      <c r="BU545" s="61"/>
      <c r="BV545" s="61" t="n">
        <f aca="false">0</f>
        <v>0</v>
      </c>
      <c r="BW545" s="61"/>
      <c r="BX545" s="61"/>
      <c r="BY545" s="62" t="n">
        <f aca="false">Q545-T12EarlyH/24</f>
        <v>46321.2847222222</v>
      </c>
      <c r="BZ545" s="61" t="n">
        <f aca="false">IFERROR(IF(IF(TRIM(S545)="Link / file path",AND(LEN(TRIM(Z545))&gt;=5,SUMPRODUCT(--ISNUMBER(SEARCH({"http","www.","\\",":\",".pdf",".jpg",".jpeg",".png",".heic",".xls",".doc",".msg",".eml",".ppt",".txt",".zip"},Z545)))&gt;0),AND(ISERROR(FIND(" ",TRIM(Z545))),NOT(OR(LOWER(TRIM(Z545))=LOWER(Flights!$F$21),AND(LEFT(LOWER(TRIM(Z545)),2)="mh",(LEN(BN545)-LEN(SUBSTITUTE(BN545,"a","")))&lt;=2))),NOT(ISNUMBER(MATCH(LEFT(BN545,255),{"0000a","000a","00a","0000aa","000aa","00.00.0000","00/00/0000","00-00-0000","0000-00-00","00.00.00","00/00/00","00-00-00","0.00.0000","0/00/0000","0-00-0000"},0))),OR(AND((LEN(BN545)-LEN(SUBSTITUTE(BN545,"a","")))&gt;=1,(LEN(BN545)-LEN(SUBSTITUTE(BN545,"0","")))&gt;=2,SUMPRODUCT(--ISNUMBER(SEARCH({"a0","a-0","a_0","a/0","a.0","a#0","0a","0-a","0_a","0/a"},BN545)))&gt;0),AND((LEN(BN545)-LEN(SUBSTITUTE(BN545,"a","")))=0,(LEN(BN545)-LEN(SUBSTITUTE(BN545,"0","")))&gt;=5)))),1,0),0)</f>
        <v>0</v>
      </c>
    </row>
    <row r="546" customFormat="false" ht="39.75" hidden="false" customHeight="true" outlineLevel="0" collapsed="false">
      <c r="A546" s="57" t="s">
        <v>1217</v>
      </c>
      <c r="B546" s="57" t="s">
        <v>290</v>
      </c>
      <c r="C546" s="57" t="str">
        <f aca="false">Flights!$F$21</f>
        <v>MH0073</v>
      </c>
      <c r="D546" s="58" t="n">
        <f aca="false">Flights!$D$21</f>
        <v>46322</v>
      </c>
      <c r="E546" s="57" t="str">
        <f aca="false">Flights!$G$21&amp;"-"&amp;Flights!$H$21</f>
        <v>HKG-KUL</v>
      </c>
      <c r="F546" s="57" t="str">
        <f aca="false">Flights!$K$21</f>
        <v>BC</v>
      </c>
      <c r="G546" s="57" t="s">
        <v>420</v>
      </c>
      <c r="H546" s="57" t="s">
        <v>378</v>
      </c>
      <c r="I546" s="57" t="s">
        <v>428</v>
      </c>
      <c r="J546" s="57" t="s">
        <v>433</v>
      </c>
      <c r="K546" s="67"/>
      <c r="L546" s="67" t="s">
        <v>422</v>
      </c>
      <c r="M546" s="67"/>
      <c r="N546" s="67" t="s">
        <v>383</v>
      </c>
      <c r="O546" s="67" t="s">
        <v>423</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60"/>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open",IF(AND(NOT(OR(LEN(AZ546)&lt;15,ISNUMBER(MATCH(AZ546,L_Placeholder,0)))),BK546=0,NOT(OR(LEN(AU546)&lt;2,ISNUMBER(MATCH(AU546,L_Placeholder,0)))),NOT(OR(LEN(AX546)&lt;2,ISNUMBER(MATCH(AX546,L_Placeholder,0)))),TRIM(AE546)&lt;&gt;TRIM(T546)),"N/A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missing",IF(OR(OR(LEN(AU546)&lt;2,ISNUMBER(MATCH(AU546,L_Placeholder,0))),BR546&lt;3),"INVALID – PIC missing or not a named person (a role such as QA / CSM is not a name)",IF(OR(LEN(AV546)&lt;2,ISNUMBER(MATCH(AV546,L_Placeholder,0))),"INVALID – result / assessment missing",IF(OR(OR(LEN(AW546)&lt;3,ISNUMBER(MATCH(AW546,L_Placeholder,0))),SUMPRODUCT(--ISNUMBER(SEARCH(" "&amp;L_EvidencePhrase&amp;" ",BD546)))&gt;0,BI546=1),"INVALID – evidence missing, placeholder or not yet on file",IF(ISNA(MATCH(TRIM(S546),L_EvidenceType,0)),"INVALID – choose the evidence type from the list (column S)",IF(BL546=0,"INVALID – evidence ID must be the record's ID only (e.g. SF-2210, IMG_2231, 1045521), or a link / path for links",IF(OR(OR(LEN(AX546)&lt;2,ISNUMBER(MATCH(AX546,L_Placeholder,0))),BS546&lt;3),"INVALID – verifier missing or not a named person (a role such as QA / CSM is not a name)",IF(OR(AX546=AU546,AND(LEN(AU546)&gt;=4,ISNUMBER(SEARCH(AU546,AX546))),AND(LEN(AX546)&gt;=4,ISNUMBER(SEARCH(AX546,AU546)))),"INVALID – verifier must be a different, named person (not the PIC or a role)",IF(BH546=1,"INVALID – result not yet available (awaiting / TBC)",IF(BV546=1,"INVALID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future",IF(AND(ISNUMBER(BY546),AG546&lt;BY546),IF(H546="Physical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t="n">
        <f aca="false">IF(ISNA(MATCH(TRIM(S546),L_EvidenceType,0)),0,BZ546)</f>
        <v>0</v>
      </c>
      <c r="BM546" s="61" t="str">
        <f aca="false">SUBSTITUTE(SUBSTITUTE(SUBSTITUTE(SUBSTITUTE(SUBSTITUTE(SUBSTITUTE(SUBSTITUTE(SUBSTITUTE(SUBSTITUTE(LOWER(Z546&amp;""),"1","0"),"2","0"),"3","0"),"4","0"),"5","0"),"6","0"),"7","0"),"8","0"),"9","0")</f>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546,"jan",""),"feb",""),"mar",""),"apr",""),"may",""),"jun",""),"jul",""),"aug",""),"sep",""),"oct",""),"nov",""),"dec",""),"hrs",""),"hr",""),"lt",""),"utc",""),"am",""),"pm",""),"rev",""),"ver",""),"b","a"),"c","a"),"d","a"),"e","a"),"f","a"),"g","a"),"h","a"),"i","a"),"j","a"),"k","a"),"l","a"),"m","a"),"n","a"),"o","a"),"p","a"),"q","a"),"r","a"),"s","a"),"t","a"),"u","a"),"v","a"),"w","a"),"x","a"),"y","a"),"z","a")</f>
        <v/>
      </c>
      <c r="BO546" s="61" t="str">
        <f aca="false">SUBSTITUTE(SUBSTITUTE(SUBSTITUTE(SUBSTITUTE(SUBSTITUTE(SUBSTITUTE(SUBSTITUTE(SUBSTITUTE(SUBSTITUTE(LOWER(W546&amp;""),"1","0"),"2","0"),"3","0"),"4","0"),"5","0"),"6","0"),"7","0"),"8","0"),"9","0")</f>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c>
      <c r="BQ546" s="61" t="n">
        <f aca="false">IFERROR(IF(AND(ISERROR(SEARCH(" mh"," "&amp;LOWER(W546))),ISNA(MATCH(LEFT(TRIM(BP546),255),{"0000a","000a","00a","0000aa","000aa","00.00.0000","00/00/0000","00-00-0000","0000-00-00","00.00.00","00/00/00","00-00-00","0.00.0000","0/00/0000","0-00-0000"},0)),OR(SUMPRODUCT(--ISNUMBER(SEARCH({"a0","a-0","a_0","a/0","a.0","a#0","0a","0-a","0_a","0/a"},BP546)))&gt;0,ISNUMBER(SEARCH("000000",BP546)))),1,0),0)</f>
        <v>0</v>
      </c>
      <c r="BR5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546,"supervisor",""),"inspector",""),"controller",""),"executive",""),"catering",""),"manager",""),"officer",""),"caterer",""),"station",""),"captain",""),"verified",""),"verifier",""),"checked",""),"senior",""),"leader",""),"cabin",""),"staff",""),"crew",""),"team",""),"duty",""),"lead",""),"head",""),"chef",""),"pasb",""),"mcat",""),"magcs",""),"qaqc",""),"ccic",""),"cic",""),"csm",""),"ops",""),"pic",""),"self",""),"qa",""),"qc",""),"by",""),"sr",""))</f>
        <v>0</v>
      </c>
      <c r="BS5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546,"supervisor",""),"inspector",""),"controller",""),"executive",""),"catering",""),"manager",""),"officer",""),"caterer",""),"station",""),"captain",""),"verified",""),"verifier",""),"checked",""),"senior",""),"leader",""),"cabin",""),"staff",""),"crew",""),"team",""),"duty",""),"lead",""),"head",""),"chef",""),"pasb",""),"mcat",""),"magcs",""),"qaqc",""),"ccic",""),"cic",""),"csm",""),"ops",""),"pic",""),"self",""),"qa",""),"qc",""),"by",""),"sr",""))</f>
        <v>0</v>
      </c>
      <c r="BT546" s="61"/>
      <c r="BU546" s="61"/>
      <c r="BV546" s="61" t="n">
        <f aca="false">0</f>
        <v>0</v>
      </c>
      <c r="BW546" s="61"/>
      <c r="BX546" s="61"/>
      <c r="BY546" s="62" t="n">
        <f aca="false">Q546-T12EarlyH/24</f>
        <v>46321.2847222222</v>
      </c>
      <c r="BZ546" s="61" t="n">
        <f aca="false">IFERROR(IF(IF(TRIM(S546)="Link / file path",AND(LEN(TRIM(Z546))&gt;=5,SUMPRODUCT(--ISNUMBER(SEARCH({"http","www.","\\",":\",".pdf",".jpg",".jpeg",".png",".heic",".xls",".doc",".msg",".eml",".ppt",".txt",".zip"},Z546)))&gt;0),AND(ISERROR(FIND(" ",TRIM(Z546))),NOT(OR(LOWER(TRIM(Z546))=LOWER(Flights!$F$21),AND(LEFT(LOWER(TRIM(Z546)),2)="mh",(LEN(BN546)-LEN(SUBSTITUTE(BN546,"a","")))&lt;=2))),NOT(ISNUMBER(MATCH(LEFT(BN546,255),{"0000a","000a","00a","0000aa","000aa","00.00.0000","00/00/0000","00-00-0000","0000-00-00","00.00.00","00/00/00","00-00-00","0.00.0000","0/00/0000","0-00-0000"},0))),OR(AND((LEN(BN546)-LEN(SUBSTITUTE(BN546,"a","")))&gt;=1,(LEN(BN546)-LEN(SUBSTITUTE(BN546,"0","")))&gt;=2,SUMPRODUCT(--ISNUMBER(SEARCH({"a0","a-0","a_0","a/0","a.0","a#0","0a","0-a","0_a","0/a"},BN546)))&gt;0),AND((LEN(BN546)-LEN(SUBSTITUTE(BN546,"a","")))=0,(LEN(BN546)-LEN(SUBSTITUTE(BN546,"0","")))&gt;=5)))),1,0),0)</f>
        <v>0</v>
      </c>
    </row>
    <row r="547" customFormat="false" ht="78.75" hidden="false" customHeight="true" outlineLevel="0" collapsed="false">
      <c r="A547" s="57" t="s">
        <v>1218</v>
      </c>
      <c r="B547" s="57" t="s">
        <v>290</v>
      </c>
      <c r="C547" s="57" t="str">
        <f aca="false">Flights!$F$21</f>
        <v>MH0073</v>
      </c>
      <c r="D547" s="58" t="n">
        <f aca="false">Flights!$D$21</f>
        <v>46322</v>
      </c>
      <c r="E547" s="57" t="str">
        <f aca="false">Flights!$G$21&amp;"-"&amp;Flights!$H$21</f>
        <v>HKG-KUL</v>
      </c>
      <c r="F547" s="57" t="str">
        <f aca="false">Flights!$K$21</f>
        <v>BC</v>
      </c>
      <c r="G547" s="57" t="s">
        <v>420</v>
      </c>
      <c r="H547" s="57" t="s">
        <v>378</v>
      </c>
      <c r="I547" s="57" t="s">
        <v>428</v>
      </c>
      <c r="J547" s="57" t="s">
        <v>435</v>
      </c>
      <c r="K547" s="67" t="s">
        <v>491</v>
      </c>
      <c r="L547" s="67" t="s">
        <v>422</v>
      </c>
      <c r="M547" s="67"/>
      <c r="N547" s="67" t="s">
        <v>383</v>
      </c>
      <c r="O547" s="67" t="s">
        <v>423</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60"/>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open",IF(AND(NOT(OR(LEN(AZ547)&lt;15,ISNUMBER(MATCH(AZ547,L_Placeholder,0)))),BK547=0,NOT(OR(LEN(AU547)&lt;2,ISNUMBER(MATCH(AU547,L_Placeholder,0)))),NOT(OR(LEN(AX547)&lt;2,ISNUMBER(MATCH(AX547,L_Placeholder,0)))),TRIM(AE547)&lt;&gt;TRIM(T547)),"N/A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missing",IF(OR(OR(LEN(AU547)&lt;2,ISNUMBER(MATCH(AU547,L_Placeholder,0))),BR547&lt;3),"INVALID – PIC missing or not a named person (a role such as QA / CSM is not a name)",IF(OR(LEN(AV547)&lt;2,ISNUMBER(MATCH(AV547,L_Placeholder,0))),"INVALID – result / assessment missing",IF(OR(OR(LEN(AW547)&lt;3,ISNUMBER(MATCH(AW547,L_Placeholder,0))),SUMPRODUCT(--ISNUMBER(SEARCH(" "&amp;L_EvidencePhrase&amp;" ",BD547)))&gt;0,BI547=1),"INVALID – evidence missing, placeholder or not yet on file",IF(ISNA(MATCH(TRIM(S547),L_EvidenceType,0)),"INVALID – choose the evidence type from the list (column S)",IF(BL547=0,"INVALID – evidence ID must be the record's ID only (e.g. SF-2210, IMG_2231, 1045521), or a link / path for links",IF(OR(OR(LEN(AX547)&lt;2,ISNUMBER(MATCH(AX547,L_Placeholder,0))),BS547&lt;3),"INVALID – verifier missing or not a named person (a role such as QA / CSM is not a name)",IF(OR(AX547=AU547,AND(LEN(AU547)&gt;=4,ISNUMBER(SEARCH(AU547,AX547))),AND(LEN(AX547)&gt;=4,ISNUMBER(SEARCH(AX547,AU547)))),"INVALID – verifier must be a different, named person (not the PIC or a role)",IF(BH547=1,"INVALID – result not yet available (awaiting / TBC)",IF(BV547=1,"INVALID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future",IF(AND(ISNUMBER(BY547),AG547&lt;BY547),IF(H547="Physical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t="n">
        <f aca="false">IF(ISNA(MATCH(TRIM(S547),L_EvidenceType,0)),0,BZ547)</f>
        <v>0</v>
      </c>
      <c r="BM547" s="61" t="str">
        <f aca="false">SUBSTITUTE(SUBSTITUTE(SUBSTITUTE(SUBSTITUTE(SUBSTITUTE(SUBSTITUTE(SUBSTITUTE(SUBSTITUTE(SUBSTITUTE(LOWER(Z547&amp;""),"1","0"),"2","0"),"3","0"),"4","0"),"5","0"),"6","0"),"7","0"),"8","0"),"9","0")</f>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547,"jan",""),"feb",""),"mar",""),"apr",""),"may",""),"jun",""),"jul",""),"aug",""),"sep",""),"oct",""),"nov",""),"dec",""),"hrs",""),"hr",""),"lt",""),"utc",""),"am",""),"pm",""),"rev",""),"ver",""),"b","a"),"c","a"),"d","a"),"e","a"),"f","a"),"g","a"),"h","a"),"i","a"),"j","a"),"k","a"),"l","a"),"m","a"),"n","a"),"o","a"),"p","a"),"q","a"),"r","a"),"s","a"),"t","a"),"u","a"),"v","a"),"w","a"),"x","a"),"y","a"),"z","a")</f>
        <v/>
      </c>
      <c r="BO547" s="61" t="str">
        <f aca="false">SUBSTITUTE(SUBSTITUTE(SUBSTITUTE(SUBSTITUTE(SUBSTITUTE(SUBSTITUTE(SUBSTITUTE(SUBSTITUTE(SUBSTITUTE(LOWER(W547&amp;""),"1","0"),"2","0"),"3","0"),"4","0"),"5","0"),"6","0"),"7","0"),"8","0"),"9","0")</f>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c>
      <c r="BQ547" s="61" t="n">
        <f aca="false">IFERROR(IF(AND(ISERROR(SEARCH(" mh"," "&amp;LOWER(W547))),ISNA(MATCH(LEFT(TRIM(BP547),255),{"0000a","000a","00a","0000aa","000aa","00.00.0000","00/00/0000","00-00-0000","0000-00-00","00.00.00","00/00/00","00-00-00","0.00.0000","0/00/0000","0-00-0000"},0)),OR(SUMPRODUCT(--ISNUMBER(SEARCH({"a0","a-0","a_0","a/0","a.0","a#0","0a","0-a","0_a","0/a"},BP547)))&gt;0,ISNUMBER(SEARCH("000000",BP547)))),1,0),0)</f>
        <v>0</v>
      </c>
      <c r="BR5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547,"supervisor",""),"inspector",""),"controller",""),"executive",""),"catering",""),"manager",""),"officer",""),"caterer",""),"station",""),"captain",""),"verified",""),"verifier",""),"checked",""),"senior",""),"leader",""),"cabin",""),"staff",""),"crew",""),"team",""),"duty",""),"lead",""),"head",""),"chef",""),"pasb",""),"mcat",""),"magcs",""),"qaqc",""),"ccic",""),"cic",""),"csm",""),"ops",""),"pic",""),"self",""),"qa",""),"qc",""),"by",""),"sr",""))</f>
        <v>0</v>
      </c>
      <c r="BS5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547,"supervisor",""),"inspector",""),"controller",""),"executive",""),"catering",""),"manager",""),"officer",""),"caterer",""),"station",""),"captain",""),"verified",""),"verifier",""),"checked",""),"senior",""),"leader",""),"cabin",""),"staff",""),"crew",""),"team",""),"duty",""),"lead",""),"head",""),"chef",""),"pasb",""),"mcat",""),"magcs",""),"qaqc",""),"ccic",""),"cic",""),"csm",""),"ops",""),"pic",""),"self",""),"qa",""),"qc",""),"by",""),"sr",""))</f>
        <v>0</v>
      </c>
      <c r="BT547" s="61"/>
      <c r="BU547" s="61"/>
      <c r="BV547" s="61" t="n">
        <f aca="false">0</f>
        <v>0</v>
      </c>
      <c r="BW547" s="61"/>
      <c r="BX547" s="61"/>
      <c r="BY547" s="62" t="n">
        <f aca="false">Q547-T12EarlyH/24</f>
        <v>46321.2847222222</v>
      </c>
      <c r="BZ547" s="61" t="n">
        <f aca="false">IFERROR(IF(IF(TRIM(S547)="Link / file path",AND(LEN(TRIM(Z547))&gt;=5,SUMPRODUCT(--ISNUMBER(SEARCH({"http","www.","\\",":\",".pdf",".jpg",".jpeg",".png",".heic",".xls",".doc",".msg",".eml",".ppt",".txt",".zip"},Z547)))&gt;0),AND(ISERROR(FIND(" ",TRIM(Z547))),NOT(OR(LOWER(TRIM(Z547))=LOWER(Flights!$F$21),AND(LEFT(LOWER(TRIM(Z547)),2)="mh",(LEN(BN547)-LEN(SUBSTITUTE(BN547,"a","")))&lt;=2))),NOT(ISNUMBER(MATCH(LEFT(BN547,255),{"0000a","000a","00a","0000aa","000aa","00.00.0000","00/00/0000","00-00-0000","0000-00-00","00.00.00","00/00/00","00-00-00","0.00.0000","0/00/0000","0-00-0000"},0))),OR(AND((LEN(BN547)-LEN(SUBSTITUTE(BN547,"a","")))&gt;=1,(LEN(BN547)-LEN(SUBSTITUTE(BN547,"0","")))&gt;=2,SUMPRODUCT(--ISNUMBER(SEARCH({"a0","a-0","a_0","a/0","a.0","a#0","0a","0-a","0_a","0/a"},BN547)))&gt;0),AND((LEN(BN547)-LEN(SUBSTITUTE(BN547,"a","")))=0,(LEN(BN547)-LEN(SUBSTITUTE(BN547,"0","")))&gt;=5)))),1,0),0)</f>
        <v>0</v>
      </c>
    </row>
    <row r="548" customFormat="false" ht="39.75" hidden="false" customHeight="true" outlineLevel="0" collapsed="false">
      <c r="A548" s="57" t="s">
        <v>1219</v>
      </c>
      <c r="B548" s="57" t="s">
        <v>290</v>
      </c>
      <c r="C548" s="57" t="str">
        <f aca="false">Flights!$F$21</f>
        <v>MH0073</v>
      </c>
      <c r="D548" s="58" t="n">
        <f aca="false">Flights!$D$21</f>
        <v>46322</v>
      </c>
      <c r="E548" s="57" t="str">
        <f aca="false">Flights!$G$21&amp;"-"&amp;Flights!$H$21</f>
        <v>HKG-KUL</v>
      </c>
      <c r="F548" s="57" t="str">
        <f aca="false">Flights!$K$21</f>
        <v>BC</v>
      </c>
      <c r="G548" s="57" t="s">
        <v>420</v>
      </c>
      <c r="H548" s="57" t="s">
        <v>378</v>
      </c>
      <c r="I548" s="57" t="s">
        <v>428</v>
      </c>
      <c r="J548" s="57" t="s">
        <v>438</v>
      </c>
      <c r="K548" s="67"/>
      <c r="L548" s="67" t="s">
        <v>422</v>
      </c>
      <c r="M548" s="67"/>
      <c r="N548" s="67" t="s">
        <v>383</v>
      </c>
      <c r="O548" s="67" t="s">
        <v>423</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60"/>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open",IF(AND(NOT(OR(LEN(AZ548)&lt;15,ISNUMBER(MATCH(AZ548,L_Placeholder,0)))),BK548=0,NOT(OR(LEN(AU548)&lt;2,ISNUMBER(MATCH(AU548,L_Placeholder,0)))),NOT(OR(LEN(AX548)&lt;2,ISNUMBER(MATCH(AX548,L_Placeholder,0)))),TRIM(AE548)&lt;&gt;TRIM(T548)),"N/A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missing",IF(OR(OR(LEN(AU548)&lt;2,ISNUMBER(MATCH(AU548,L_Placeholder,0))),BR548&lt;3),"INVALID – PIC missing or not a named person (a role such as QA / CSM is not a name)",IF(OR(LEN(AV548)&lt;2,ISNUMBER(MATCH(AV548,L_Placeholder,0))),"INVALID – result / assessment missing",IF(OR(OR(LEN(AW548)&lt;3,ISNUMBER(MATCH(AW548,L_Placeholder,0))),SUMPRODUCT(--ISNUMBER(SEARCH(" "&amp;L_EvidencePhrase&amp;" ",BD548)))&gt;0,BI548=1),"INVALID – evidence missing, placeholder or not yet on file",IF(ISNA(MATCH(TRIM(S548),L_EvidenceType,0)),"INVALID – choose the evidence type from the list (column S)",IF(BL548=0,"INVALID – evidence ID must be the record's ID only (e.g. SF-2210, IMG_2231, 1045521), or a link / path for links",IF(OR(OR(LEN(AX548)&lt;2,ISNUMBER(MATCH(AX548,L_Placeholder,0))),BS548&lt;3),"INVALID – verifier missing or not a named person (a role such as QA / CSM is not a name)",IF(OR(AX548=AU548,AND(LEN(AU548)&gt;=4,ISNUMBER(SEARCH(AU548,AX548))),AND(LEN(AX548)&gt;=4,ISNUMBER(SEARCH(AX548,AU548)))),"INVALID – verifier must be a different, named person (not the PIC or a role)",IF(BH548=1,"INVALID – result not yet available (awaiting / TBC)",IF(BV548=1,"INVALID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future",IF(AND(ISNUMBER(BY548),AG548&lt;BY548),IF(H548="Physical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t="n">
        <f aca="false">IF(ISNA(MATCH(TRIM(S548),L_EvidenceType,0)),0,BZ548)</f>
        <v>0</v>
      </c>
      <c r="BM548" s="61" t="str">
        <f aca="false">SUBSTITUTE(SUBSTITUTE(SUBSTITUTE(SUBSTITUTE(SUBSTITUTE(SUBSTITUTE(SUBSTITUTE(SUBSTITUTE(SUBSTITUTE(LOWER(Z548&amp;""),"1","0"),"2","0"),"3","0"),"4","0"),"5","0"),"6","0"),"7","0"),"8","0"),"9","0")</f>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548,"jan",""),"feb",""),"mar",""),"apr",""),"may",""),"jun",""),"jul",""),"aug",""),"sep",""),"oct",""),"nov",""),"dec",""),"hrs",""),"hr",""),"lt",""),"utc",""),"am",""),"pm",""),"rev",""),"ver",""),"b","a"),"c","a"),"d","a"),"e","a"),"f","a"),"g","a"),"h","a"),"i","a"),"j","a"),"k","a"),"l","a"),"m","a"),"n","a"),"o","a"),"p","a"),"q","a"),"r","a"),"s","a"),"t","a"),"u","a"),"v","a"),"w","a"),"x","a"),"y","a"),"z","a")</f>
        <v/>
      </c>
      <c r="BO548" s="61" t="str">
        <f aca="false">SUBSTITUTE(SUBSTITUTE(SUBSTITUTE(SUBSTITUTE(SUBSTITUTE(SUBSTITUTE(SUBSTITUTE(SUBSTITUTE(SUBSTITUTE(LOWER(W548&amp;""),"1","0"),"2","0"),"3","0"),"4","0"),"5","0"),"6","0"),"7","0"),"8","0"),"9","0")</f>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c>
      <c r="BQ548" s="61" t="n">
        <f aca="false">IFERROR(IF(AND(ISERROR(SEARCH(" mh"," "&amp;LOWER(W548))),ISNA(MATCH(LEFT(TRIM(BP548),255),{"0000a","000a","00a","0000aa","000aa","00.00.0000","00/00/0000","00-00-0000","0000-00-00","00.00.00","00/00/00","00-00-00","0.00.0000","0/00/0000","0-00-0000"},0)),OR(SUMPRODUCT(--ISNUMBER(SEARCH({"a0","a-0","a_0","a/0","a.0","a#0","0a","0-a","0_a","0/a"},BP548)))&gt;0,ISNUMBER(SEARCH("000000",BP548)))),1,0),0)</f>
        <v>0</v>
      </c>
      <c r="BR5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548,"supervisor",""),"inspector",""),"controller",""),"executive",""),"catering",""),"manager",""),"officer",""),"caterer",""),"station",""),"captain",""),"verified",""),"verifier",""),"checked",""),"senior",""),"leader",""),"cabin",""),"staff",""),"crew",""),"team",""),"duty",""),"lead",""),"head",""),"chef",""),"pasb",""),"mcat",""),"magcs",""),"qaqc",""),"ccic",""),"cic",""),"csm",""),"ops",""),"pic",""),"self",""),"qa",""),"qc",""),"by",""),"sr",""))</f>
        <v>0</v>
      </c>
      <c r="BS5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548,"supervisor",""),"inspector",""),"controller",""),"executive",""),"catering",""),"manager",""),"officer",""),"caterer",""),"station",""),"captain",""),"verified",""),"verifier",""),"checked",""),"senior",""),"leader",""),"cabin",""),"staff",""),"crew",""),"team",""),"duty",""),"lead",""),"head",""),"chef",""),"pasb",""),"mcat",""),"magcs",""),"qaqc",""),"ccic",""),"cic",""),"csm",""),"ops",""),"pic",""),"self",""),"qa",""),"qc",""),"by",""),"sr",""))</f>
        <v>0</v>
      </c>
      <c r="BT548" s="61"/>
      <c r="BU548" s="61"/>
      <c r="BV548" s="61" t="n">
        <f aca="false">0</f>
        <v>0</v>
      </c>
      <c r="BW548" s="61"/>
      <c r="BX548" s="61"/>
      <c r="BY548" s="62" t="n">
        <f aca="false">Q548-T12EarlyH/24</f>
        <v>46321.2847222222</v>
      </c>
      <c r="BZ548" s="61" t="n">
        <f aca="false">IFERROR(IF(IF(TRIM(S548)="Link / file path",AND(LEN(TRIM(Z548))&gt;=5,SUMPRODUCT(--ISNUMBER(SEARCH({"http","www.","\\",":\",".pdf",".jpg",".jpeg",".png",".heic",".xls",".doc",".msg",".eml",".ppt",".txt",".zip"},Z548)))&gt;0),AND(ISERROR(FIND(" ",TRIM(Z548))),NOT(OR(LOWER(TRIM(Z548))=LOWER(Flights!$F$21),AND(LEFT(LOWER(TRIM(Z548)),2)="mh",(LEN(BN548)-LEN(SUBSTITUTE(BN548,"a","")))&lt;=2))),NOT(ISNUMBER(MATCH(LEFT(BN548,255),{"0000a","000a","00a","0000aa","000aa","00.00.0000","00/00/0000","00-00-0000","0000-00-00","00.00.00","00/00/00","00-00-00","0.00.0000","0/00/0000","0-00-0000"},0))),OR(AND((LEN(BN548)-LEN(SUBSTITUTE(BN548,"a","")))&gt;=1,(LEN(BN548)-LEN(SUBSTITUTE(BN548,"0","")))&gt;=2,SUMPRODUCT(--ISNUMBER(SEARCH({"a0","a-0","a_0","a/0","a.0","a#0","0a","0-a","0_a","0/a"},BN548)))&gt;0),AND((LEN(BN548)-LEN(SUBSTITUTE(BN548,"a","")))=0,(LEN(BN548)-LEN(SUBSTITUTE(BN548,"0","")))&gt;=5)))),1,0),0)</f>
        <v>0</v>
      </c>
    </row>
    <row r="549" customFormat="false" ht="41.25" hidden="false" customHeight="true" outlineLevel="0" collapsed="false">
      <c r="A549" s="57" t="s">
        <v>1220</v>
      </c>
      <c r="B549" s="57" t="s">
        <v>290</v>
      </c>
      <c r="C549" s="57" t="str">
        <f aca="false">Flights!$F$21</f>
        <v>MH0073</v>
      </c>
      <c r="D549" s="58" t="n">
        <f aca="false">Flights!$D$21</f>
        <v>46322</v>
      </c>
      <c r="E549" s="57" t="str">
        <f aca="false">Flights!$G$21&amp;"-"&amp;Flights!$H$21</f>
        <v>HKG-KUL</v>
      </c>
      <c r="F549" s="57" t="str">
        <f aca="false">Flights!$K$21</f>
        <v>BC</v>
      </c>
      <c r="G549" s="57" t="s">
        <v>420</v>
      </c>
      <c r="H549" s="57" t="s">
        <v>378</v>
      </c>
      <c r="I549" s="57" t="s">
        <v>440</v>
      </c>
      <c r="J549" s="57" t="s">
        <v>1221</v>
      </c>
      <c r="K549" s="67" t="s">
        <v>501</v>
      </c>
      <c r="L549" s="67" t="s">
        <v>1222</v>
      </c>
      <c r="M549" s="67" t="s">
        <v>187</v>
      </c>
      <c r="N549" s="67" t="s">
        <v>383</v>
      </c>
      <c r="O549" s="67" t="s">
        <v>1223</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60"/>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open",IF(AND(NOT(OR(LEN(AZ549)&lt;15,ISNUMBER(MATCH(AZ549,L_Placeholder,0)))),BK549=0,NOT(OR(LEN(AU549)&lt;2,ISNUMBER(MATCH(AU549,L_Placeholder,0)))),NOT(OR(LEN(AX549)&lt;2,ISNUMBER(MATCH(AX549,L_Placeholder,0)))),TRIM(AE549)&lt;&gt;TRIM(T549)),"N/A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missing",IF(OR(OR(LEN(AU549)&lt;2,ISNUMBER(MATCH(AU549,L_Placeholder,0))),BR549&lt;3),"INVALID – PIC missing or not a named person (a role such as QA / CSM is not a name)",IF(OR(LEN(AV549)&lt;2,ISNUMBER(MATCH(AV549,L_Placeholder,0))),"INVALID – result / assessment missing",IF(OR(OR(LEN(AW549)&lt;3,ISNUMBER(MATCH(AW549,L_Placeholder,0))),SUMPRODUCT(--ISNUMBER(SEARCH(" "&amp;L_EvidencePhrase&amp;" ",BD549)))&gt;0,BI549=1),"INVALID – evidence missing, placeholder or not yet on file",IF(ISNA(MATCH(TRIM(S549),L_EvidenceType,0)),"INVALID – choose the evidence type from the list (column S)",IF(BL549=0,"INVALID – evidence ID must be the record's ID only (e.g. SF-2210, IMG_2231, 1045521), or a link / path for links",IF(OR(OR(LEN(AX549)&lt;2,ISNUMBER(MATCH(AX549,L_Placeholder,0))),BS549&lt;3),"INVALID – verifier missing or not a named person (a role such as QA / CSM is not a name)",IF(OR(AX549=AU549,AND(LEN(AU549)&gt;=4,ISNUMBER(SEARCH(AU549,AX549))),AND(LEN(AX549)&gt;=4,ISNUMBER(SEARCH(AX549,AU549)))),"INVALID – verifier must be a different, named person (not the PIC or a role)",IF(BH549=1,"INVALID – result not yet available (awaiting / TBC)",IF(BV549=1,"INVALID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future",IF(AND(ISNUMBER(BY549),AG549&lt;BY549),IF(H549="Physical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t="n">
        <f aca="false">IF(ISNA(MATCH(TRIM(S549),L_EvidenceType,0)),0,BZ549)</f>
        <v>0</v>
      </c>
      <c r="BM549" s="61" t="str">
        <f aca="false">SUBSTITUTE(SUBSTITUTE(SUBSTITUTE(SUBSTITUTE(SUBSTITUTE(SUBSTITUTE(SUBSTITUTE(SUBSTITUTE(SUBSTITUTE(LOWER(Z549&amp;""),"1","0"),"2","0"),"3","0"),"4","0"),"5","0"),"6","0"),"7","0"),"8","0"),"9","0")</f>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549,"jan",""),"feb",""),"mar",""),"apr",""),"may",""),"jun",""),"jul",""),"aug",""),"sep",""),"oct",""),"nov",""),"dec",""),"hrs",""),"hr",""),"lt",""),"utc",""),"am",""),"pm",""),"rev",""),"ver",""),"b","a"),"c","a"),"d","a"),"e","a"),"f","a"),"g","a"),"h","a"),"i","a"),"j","a"),"k","a"),"l","a"),"m","a"),"n","a"),"o","a"),"p","a"),"q","a"),"r","a"),"s","a"),"t","a"),"u","a"),"v","a"),"w","a"),"x","a"),"y","a"),"z","a")</f>
        <v/>
      </c>
      <c r="BO549" s="61" t="str">
        <f aca="false">SUBSTITUTE(SUBSTITUTE(SUBSTITUTE(SUBSTITUTE(SUBSTITUTE(SUBSTITUTE(SUBSTITUTE(SUBSTITUTE(SUBSTITUTE(LOWER(W549&amp;""),"1","0"),"2","0"),"3","0"),"4","0"),"5","0"),"6","0"),"7","0"),"8","0"),"9","0")</f>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c>
      <c r="BQ549" s="61" t="n">
        <f aca="false">IFERROR(IF(AND(ISERROR(SEARCH(" mh"," "&amp;LOWER(W549))),ISNA(MATCH(LEFT(TRIM(BP549),255),{"0000a","000a","00a","0000aa","000aa","00.00.0000","00/00/0000","00-00-0000","0000-00-00","00.00.00","00/00/00","00-00-00","0.00.0000","0/00/0000","0-00-0000"},0)),OR(SUMPRODUCT(--ISNUMBER(SEARCH({"a0","a-0","a_0","a/0","a.0","a#0","0a","0-a","0_a","0/a"},BP549)))&gt;0,ISNUMBER(SEARCH("000000",BP549)))),1,0),0)</f>
        <v>0</v>
      </c>
      <c r="BR5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549,"supervisor",""),"inspector",""),"controller",""),"executive",""),"catering",""),"manager",""),"officer",""),"caterer",""),"station",""),"captain",""),"verified",""),"verifier",""),"checked",""),"senior",""),"leader",""),"cabin",""),"staff",""),"crew",""),"team",""),"duty",""),"lead",""),"head",""),"chef",""),"pasb",""),"mcat",""),"magcs",""),"qaqc",""),"ccic",""),"cic",""),"csm",""),"ops",""),"pic",""),"self",""),"qa",""),"qc",""),"by",""),"sr",""))</f>
        <v>0</v>
      </c>
      <c r="BS5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549,"supervisor",""),"inspector",""),"controller",""),"executive",""),"catering",""),"manager",""),"officer",""),"caterer",""),"station",""),"captain",""),"verified",""),"verifier",""),"checked",""),"senior",""),"leader",""),"cabin",""),"staff",""),"crew",""),"team",""),"duty",""),"lead",""),"head",""),"chef",""),"pasb",""),"mcat",""),"magcs",""),"qaqc",""),"ccic",""),"cic",""),"csm",""),"ops",""),"pic",""),"self",""),"qa",""),"qc",""),"by",""),"sr",""))</f>
        <v>0</v>
      </c>
      <c r="BT549" s="61"/>
      <c r="BU549" s="61"/>
      <c r="BV549" s="61" t="n">
        <f aca="false">0</f>
        <v>0</v>
      </c>
      <c r="BW549" s="61"/>
      <c r="BX549" s="61"/>
      <c r="BY549" s="62" t="n">
        <f aca="false">Q549-T12EarlyH/24</f>
        <v>46320.2986111111</v>
      </c>
      <c r="BZ549" s="61" t="n">
        <f aca="false">IFERROR(IF(IF(TRIM(S549)="Link / file path",AND(LEN(TRIM(Z549))&gt;=5,SUMPRODUCT(--ISNUMBER(SEARCH({"http","www.","\\",":\",".pdf",".jpg",".jpeg",".png",".heic",".xls",".doc",".msg",".eml",".ppt",".txt",".zip"},Z549)))&gt;0),AND(ISERROR(FIND(" ",TRIM(Z549))),NOT(OR(LOWER(TRIM(Z549))=LOWER(Flights!$F$21),AND(LEFT(LOWER(TRIM(Z549)),2)="mh",(LEN(BN549)-LEN(SUBSTITUTE(BN549,"a","")))&lt;=2))),NOT(ISNUMBER(MATCH(LEFT(BN549,255),{"0000a","000a","00a","0000aa","000aa","00.00.0000","00/00/0000","00-00-0000","0000-00-00","00.00.00","00/00/00","00-00-00","0.00.0000","0/00/0000","0-00-0000"},0))),OR(AND((LEN(BN549)-LEN(SUBSTITUTE(BN549,"a","")))&gt;=1,(LEN(BN549)-LEN(SUBSTITUTE(BN549,"0","")))&gt;=2,SUMPRODUCT(--ISNUMBER(SEARCH({"a0","a-0","a_0","a/0","a.0","a#0","0a","0-a","0_a","0/a"},BN549)))&gt;0),AND((LEN(BN549)-LEN(SUBSTITUTE(BN549,"a","")))=0,(LEN(BN549)-LEN(SUBSTITUTE(BN549,"0","")))&gt;=5)))),1,0),0)</f>
        <v>0</v>
      </c>
    </row>
    <row r="550" customFormat="false" ht="41.25" hidden="false" customHeight="true" outlineLevel="0" collapsed="false">
      <c r="A550" s="57" t="s">
        <v>1224</v>
      </c>
      <c r="B550" s="57" t="s">
        <v>290</v>
      </c>
      <c r="C550" s="57" t="str">
        <f aca="false">Flights!$F$21</f>
        <v>MH0073</v>
      </c>
      <c r="D550" s="58" t="n">
        <f aca="false">Flights!$D$21</f>
        <v>46322</v>
      </c>
      <c r="E550" s="57" t="str">
        <f aca="false">Flights!$G$21&amp;"-"&amp;Flights!$H$21</f>
        <v>HKG-KUL</v>
      </c>
      <c r="F550" s="57" t="str">
        <f aca="false">Flights!$K$21</f>
        <v>BC</v>
      </c>
      <c r="G550" s="57" t="s">
        <v>420</v>
      </c>
      <c r="H550" s="57" t="s">
        <v>378</v>
      </c>
      <c r="I550" s="57" t="s">
        <v>499</v>
      </c>
      <c r="J550" s="57" t="s">
        <v>500</v>
      </c>
      <c r="K550" s="67" t="s">
        <v>501</v>
      </c>
      <c r="L550" s="67" t="s">
        <v>1225</v>
      </c>
      <c r="M550" s="67" t="s">
        <v>451</v>
      </c>
      <c r="N550" s="67" t="s">
        <v>383</v>
      </c>
      <c r="O550" s="67" t="s">
        <v>1226</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60"/>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open",IF(AND(NOT(OR(LEN(AZ550)&lt;15,ISNUMBER(MATCH(AZ550,L_Placeholder,0)))),BK550=0,NOT(OR(LEN(AU550)&lt;2,ISNUMBER(MATCH(AU550,L_Placeholder,0)))),NOT(OR(LEN(AX550)&lt;2,ISNUMBER(MATCH(AX550,L_Placeholder,0)))),TRIM(AE550)&lt;&gt;TRIM(T550)),"N/A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missing",IF(OR(OR(LEN(AU550)&lt;2,ISNUMBER(MATCH(AU550,L_Placeholder,0))),BR550&lt;3),"INVALID – PIC missing or not a named person (a role such as QA / CSM is not a name)",IF(OR(LEN(AV550)&lt;2,ISNUMBER(MATCH(AV550,L_Placeholder,0))),"INVALID – result / assessment missing",IF(OR(OR(LEN(AW550)&lt;3,ISNUMBER(MATCH(AW550,L_Placeholder,0))),SUMPRODUCT(--ISNUMBER(SEARCH(" "&amp;L_EvidencePhrase&amp;" ",BD550)))&gt;0,BI550=1),"INVALID – evidence missing, placeholder or not yet on file",IF(ISNA(MATCH(TRIM(S550),L_EvidenceType,0)),"INVALID – choose the evidence type from the list (column S)",IF(BL550=0,"INVALID – evidence ID must be the record's ID only (e.g. SF-2210, IMG_2231, 1045521), or a link / path for links",IF(OR(OR(LEN(AX550)&lt;2,ISNUMBER(MATCH(AX550,L_Placeholder,0))),BS550&lt;3),"INVALID – verifier missing or not a named person (a role such as QA / CSM is not a name)",IF(OR(AX550=AU550,AND(LEN(AU550)&gt;=4,ISNUMBER(SEARCH(AU550,AX550))),AND(LEN(AX550)&gt;=4,ISNUMBER(SEARCH(AX550,AU550)))),"INVALID – verifier must be a different, named person (not the PIC or a role)",IF(BH550=1,"INVALID – result not yet available (awaiting / TBC)",IF(BV550=1,"INVALID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future",IF(AND(ISNUMBER(BY550),AG550&lt;BY550),IF(H550="Physical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t="n">
        <f aca="false">IF(ISNA(MATCH(TRIM(S550),L_EvidenceType,0)),0,BZ550)</f>
        <v>0</v>
      </c>
      <c r="BM550" s="61" t="str">
        <f aca="false">SUBSTITUTE(SUBSTITUTE(SUBSTITUTE(SUBSTITUTE(SUBSTITUTE(SUBSTITUTE(SUBSTITUTE(SUBSTITUTE(SUBSTITUTE(LOWER(Z550&amp;""),"1","0"),"2","0"),"3","0"),"4","0"),"5","0"),"6","0"),"7","0"),"8","0"),"9","0")</f>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550,"jan",""),"feb",""),"mar",""),"apr",""),"may",""),"jun",""),"jul",""),"aug",""),"sep",""),"oct",""),"nov",""),"dec",""),"hrs",""),"hr",""),"lt",""),"utc",""),"am",""),"pm",""),"rev",""),"ver",""),"b","a"),"c","a"),"d","a"),"e","a"),"f","a"),"g","a"),"h","a"),"i","a"),"j","a"),"k","a"),"l","a"),"m","a"),"n","a"),"o","a"),"p","a"),"q","a"),"r","a"),"s","a"),"t","a"),"u","a"),"v","a"),"w","a"),"x","a"),"y","a"),"z","a")</f>
        <v/>
      </c>
      <c r="BO550" s="61" t="str">
        <f aca="false">SUBSTITUTE(SUBSTITUTE(SUBSTITUTE(SUBSTITUTE(SUBSTITUTE(SUBSTITUTE(SUBSTITUTE(SUBSTITUTE(SUBSTITUTE(LOWER(W550&amp;""),"1","0"),"2","0"),"3","0"),"4","0"),"5","0"),"6","0"),"7","0"),"8","0"),"9","0")</f>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c>
      <c r="BQ550" s="61" t="n">
        <f aca="false">IFERROR(IF(AND(ISERROR(SEARCH(" mh"," "&amp;LOWER(W550))),ISNA(MATCH(LEFT(TRIM(BP550),255),{"0000a","000a","00a","0000aa","000aa","00.00.0000","00/00/0000","00-00-0000","0000-00-00","00.00.00","00/00/00","00-00-00","0.00.0000","0/00/0000","0-00-0000"},0)),OR(SUMPRODUCT(--ISNUMBER(SEARCH({"a0","a-0","a_0","a/0","a.0","a#0","0a","0-a","0_a","0/a"},BP550)))&gt;0,ISNUMBER(SEARCH("000000",BP550)))),1,0),0)</f>
        <v>0</v>
      </c>
      <c r="BR5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550,"supervisor",""),"inspector",""),"controller",""),"executive",""),"catering",""),"manager",""),"officer",""),"caterer",""),"station",""),"captain",""),"verified",""),"verifier",""),"checked",""),"senior",""),"leader",""),"cabin",""),"staff",""),"crew",""),"team",""),"duty",""),"lead",""),"head",""),"chef",""),"pasb",""),"mcat",""),"magcs",""),"qaqc",""),"ccic",""),"cic",""),"csm",""),"ops",""),"pic",""),"self",""),"qa",""),"qc",""),"by",""),"sr",""))</f>
        <v>0</v>
      </c>
      <c r="BS5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550,"supervisor",""),"inspector",""),"controller",""),"executive",""),"catering",""),"manager",""),"officer",""),"caterer",""),"station",""),"captain",""),"verified",""),"verifier",""),"checked",""),"senior",""),"leader",""),"cabin",""),"staff",""),"crew",""),"team",""),"duty",""),"lead",""),"head",""),"chef",""),"pasb",""),"mcat",""),"magcs",""),"qaqc",""),"ccic",""),"cic",""),"csm",""),"ops",""),"pic",""),"self",""),"qa",""),"qc",""),"by",""),"sr",""))</f>
        <v>0</v>
      </c>
      <c r="BT550" s="61"/>
      <c r="BU550" s="61"/>
      <c r="BV550" s="61" t="n">
        <f aca="false">0</f>
        <v>0</v>
      </c>
      <c r="BW550" s="61"/>
      <c r="BX550" s="61"/>
      <c r="BY550" s="62" t="n">
        <f aca="false">Q550-T12EarlyH/24</f>
        <v>46321.2847222222</v>
      </c>
      <c r="BZ550" s="61" t="n">
        <f aca="false">IFERROR(IF(IF(TRIM(S550)="Link / file path",AND(LEN(TRIM(Z550))&gt;=5,SUMPRODUCT(--ISNUMBER(SEARCH({"http","www.","\\",":\",".pdf",".jpg",".jpeg",".png",".heic",".xls",".doc",".msg",".eml",".ppt",".txt",".zip"},Z550)))&gt;0),AND(ISERROR(FIND(" ",TRIM(Z550))),NOT(OR(LOWER(TRIM(Z550))=LOWER(Flights!$F$21),AND(LEFT(LOWER(TRIM(Z550)),2)="mh",(LEN(BN550)-LEN(SUBSTITUTE(BN550,"a","")))&lt;=2))),NOT(ISNUMBER(MATCH(LEFT(BN550,255),{"0000a","000a","00a","0000aa","000aa","00.00.0000","00/00/0000","00-00-0000","0000-00-00","00.00.00","00/00/00","00-00-00","0.00.0000","0/00/0000","0-00-0000"},0))),OR(AND((LEN(BN550)-LEN(SUBSTITUTE(BN550,"a","")))&gt;=1,(LEN(BN550)-LEN(SUBSTITUTE(BN550,"0","")))&gt;=2,SUMPRODUCT(--ISNUMBER(SEARCH({"a0","a-0","a_0","a/0","a.0","a#0","0a","0-a","0_a","0/a"},BN550)))&gt;0),AND((LEN(BN550)-LEN(SUBSTITUTE(BN550,"a","")))=0,(LEN(BN550)-LEN(SUBSTITUTE(BN550,"0","")))&gt;=5)))),1,0),0)</f>
        <v>0</v>
      </c>
    </row>
    <row r="551" customFormat="false" ht="41.25" hidden="false" customHeight="true" outlineLevel="0" collapsed="false">
      <c r="A551" s="57" t="s">
        <v>1227</v>
      </c>
      <c r="B551" s="57" t="s">
        <v>290</v>
      </c>
      <c r="C551" s="57" t="str">
        <f aca="false">Flights!$F$21</f>
        <v>MH0073</v>
      </c>
      <c r="D551" s="58" t="n">
        <f aca="false">Flights!$D$21</f>
        <v>46322</v>
      </c>
      <c r="E551" s="57" t="str">
        <f aca="false">Flights!$G$21&amp;"-"&amp;Flights!$H$21</f>
        <v>HKG-KUL</v>
      </c>
      <c r="F551" s="57" t="str">
        <f aca="false">Flights!$K$21</f>
        <v>BC</v>
      </c>
      <c r="G551" s="57" t="s">
        <v>420</v>
      </c>
      <c r="H551" s="57" t="s">
        <v>378</v>
      </c>
      <c r="I551" s="57" t="s">
        <v>499</v>
      </c>
      <c r="J551" s="57" t="s">
        <v>505</v>
      </c>
      <c r="K551" s="67" t="s">
        <v>501</v>
      </c>
      <c r="L551" s="67" t="s">
        <v>1228</v>
      </c>
      <c r="M551" s="67" t="s">
        <v>451</v>
      </c>
      <c r="N551" s="67" t="s">
        <v>383</v>
      </c>
      <c r="O551" s="67" t="s">
        <v>1226</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60"/>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open",IF(AND(NOT(OR(LEN(AZ551)&lt;15,ISNUMBER(MATCH(AZ551,L_Placeholder,0)))),BK551=0,NOT(OR(LEN(AU551)&lt;2,ISNUMBER(MATCH(AU551,L_Placeholder,0)))),NOT(OR(LEN(AX551)&lt;2,ISNUMBER(MATCH(AX551,L_Placeholder,0)))),TRIM(AE551)&lt;&gt;TRIM(T551)),"N/A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missing",IF(OR(OR(LEN(AU551)&lt;2,ISNUMBER(MATCH(AU551,L_Placeholder,0))),BR551&lt;3),"INVALID – PIC missing or not a named person (a role such as QA / CSM is not a name)",IF(OR(LEN(AV551)&lt;2,ISNUMBER(MATCH(AV551,L_Placeholder,0))),"INVALID – result / assessment missing",IF(OR(OR(LEN(AW551)&lt;3,ISNUMBER(MATCH(AW551,L_Placeholder,0))),SUMPRODUCT(--ISNUMBER(SEARCH(" "&amp;L_EvidencePhrase&amp;" ",BD551)))&gt;0,BI551=1),"INVALID – evidence missing, placeholder or not yet on file",IF(ISNA(MATCH(TRIM(S551),L_EvidenceType,0)),"INVALID – choose the evidence type from the list (column S)",IF(BL551=0,"INVALID – evidence ID must be the record's ID only (e.g. SF-2210, IMG_2231, 1045521), or a link / path for links",IF(OR(OR(LEN(AX551)&lt;2,ISNUMBER(MATCH(AX551,L_Placeholder,0))),BS551&lt;3),"INVALID – verifier missing or not a named person (a role such as QA / CSM is not a name)",IF(OR(AX551=AU551,AND(LEN(AU551)&gt;=4,ISNUMBER(SEARCH(AU551,AX551))),AND(LEN(AX551)&gt;=4,ISNUMBER(SEARCH(AX551,AU551)))),"INVALID – verifier must be a different, named person (not the PIC or a role)",IF(BH551=1,"INVALID – result not yet available (awaiting / TBC)",IF(BV551=1,"INVALID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future",IF(AND(ISNUMBER(BY551),AG551&lt;BY551),IF(H551="Physical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t="n">
        <f aca="false">IF(ISNA(MATCH(TRIM(S551),L_EvidenceType,0)),0,BZ551)</f>
        <v>0</v>
      </c>
      <c r="BM551" s="61" t="str">
        <f aca="false">SUBSTITUTE(SUBSTITUTE(SUBSTITUTE(SUBSTITUTE(SUBSTITUTE(SUBSTITUTE(SUBSTITUTE(SUBSTITUTE(SUBSTITUTE(LOWER(Z551&amp;""),"1","0"),"2","0"),"3","0"),"4","0"),"5","0"),"6","0"),"7","0"),"8","0"),"9","0")</f>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551,"jan",""),"feb",""),"mar",""),"apr",""),"may",""),"jun",""),"jul",""),"aug",""),"sep",""),"oct",""),"nov",""),"dec",""),"hrs",""),"hr",""),"lt",""),"utc",""),"am",""),"pm",""),"rev",""),"ver",""),"b","a"),"c","a"),"d","a"),"e","a"),"f","a"),"g","a"),"h","a"),"i","a"),"j","a"),"k","a"),"l","a"),"m","a"),"n","a"),"o","a"),"p","a"),"q","a"),"r","a"),"s","a"),"t","a"),"u","a"),"v","a"),"w","a"),"x","a"),"y","a"),"z","a")</f>
        <v/>
      </c>
      <c r="BO551" s="61" t="str">
        <f aca="false">SUBSTITUTE(SUBSTITUTE(SUBSTITUTE(SUBSTITUTE(SUBSTITUTE(SUBSTITUTE(SUBSTITUTE(SUBSTITUTE(SUBSTITUTE(LOWER(W551&amp;""),"1","0"),"2","0"),"3","0"),"4","0"),"5","0"),"6","0"),"7","0"),"8","0"),"9","0")</f>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c>
      <c r="BQ551" s="61" t="n">
        <f aca="false">IFERROR(IF(AND(ISERROR(SEARCH(" mh"," "&amp;LOWER(W551))),ISNA(MATCH(LEFT(TRIM(BP551),255),{"0000a","000a","00a","0000aa","000aa","00.00.0000","00/00/0000","00-00-0000","0000-00-00","00.00.00","00/00/00","00-00-00","0.00.0000","0/00/0000","0-00-0000"},0)),OR(SUMPRODUCT(--ISNUMBER(SEARCH({"a0","a-0","a_0","a/0","a.0","a#0","0a","0-a","0_a","0/a"},BP551)))&gt;0,ISNUMBER(SEARCH("000000",BP551)))),1,0),0)</f>
        <v>0</v>
      </c>
      <c r="BR5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551,"supervisor",""),"inspector",""),"controller",""),"executive",""),"catering",""),"manager",""),"officer",""),"caterer",""),"station",""),"captain",""),"verified",""),"verifier",""),"checked",""),"senior",""),"leader",""),"cabin",""),"staff",""),"crew",""),"team",""),"duty",""),"lead",""),"head",""),"chef",""),"pasb",""),"mcat",""),"magcs",""),"qaqc",""),"ccic",""),"cic",""),"csm",""),"ops",""),"pic",""),"self",""),"qa",""),"qc",""),"by",""),"sr",""))</f>
        <v>0</v>
      </c>
      <c r="BS5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551,"supervisor",""),"inspector",""),"controller",""),"executive",""),"catering",""),"manager",""),"officer",""),"caterer",""),"station",""),"captain",""),"verified",""),"verifier",""),"checked",""),"senior",""),"leader",""),"cabin",""),"staff",""),"crew",""),"team",""),"duty",""),"lead",""),"head",""),"chef",""),"pasb",""),"mcat",""),"magcs",""),"qaqc",""),"ccic",""),"cic",""),"csm",""),"ops",""),"pic",""),"self",""),"qa",""),"qc",""),"by",""),"sr",""))</f>
        <v>0</v>
      </c>
      <c r="BT551" s="61"/>
      <c r="BU551" s="61"/>
      <c r="BV551" s="61" t="n">
        <f aca="false">0</f>
        <v>0</v>
      </c>
      <c r="BW551" s="61"/>
      <c r="BX551" s="61"/>
      <c r="BY551" s="62" t="n">
        <f aca="false">Q551-T12EarlyH/24</f>
        <v>46321.2847222222</v>
      </c>
      <c r="BZ551" s="61" t="n">
        <f aca="false">IFERROR(IF(IF(TRIM(S551)="Link / file path",AND(LEN(TRIM(Z551))&gt;=5,SUMPRODUCT(--ISNUMBER(SEARCH({"http","www.","\\",":\",".pdf",".jpg",".jpeg",".png",".heic",".xls",".doc",".msg",".eml",".ppt",".txt",".zip"},Z551)))&gt;0),AND(ISERROR(FIND(" ",TRIM(Z551))),NOT(OR(LOWER(TRIM(Z551))=LOWER(Flights!$F$21),AND(LEFT(LOWER(TRIM(Z551)),2)="mh",(LEN(BN551)-LEN(SUBSTITUTE(BN551,"a","")))&lt;=2))),NOT(ISNUMBER(MATCH(LEFT(BN551,255),{"0000a","000a","00a","0000aa","000aa","00.00.0000","00/00/0000","00-00-0000","0000-00-00","00.00.00","00/00/00","00-00-00","0.00.0000","0/00/0000","0-00-0000"},0))),OR(AND((LEN(BN551)-LEN(SUBSTITUTE(BN551,"a","")))&gt;=1,(LEN(BN551)-LEN(SUBSTITUTE(BN551,"0","")))&gt;=2,SUMPRODUCT(--ISNUMBER(SEARCH({"a0","a-0","a_0","a/0","a.0","a#0","0a","0-a","0_a","0/a"},BN551)))&gt;0),AND((LEN(BN551)-LEN(SUBSTITUTE(BN551,"a","")))=0,(LEN(BN551)-LEN(SUBSTITUTE(BN551,"0","")))&gt;=5)))),1,0),0)</f>
        <v>0</v>
      </c>
    </row>
    <row r="552" customFormat="false" ht="41.25" hidden="false" customHeight="true" outlineLevel="0" collapsed="false">
      <c r="A552" s="57" t="s">
        <v>1229</v>
      </c>
      <c r="B552" s="57" t="s">
        <v>290</v>
      </c>
      <c r="C552" s="57" t="str">
        <f aca="false">Flights!$F$21</f>
        <v>MH0073</v>
      </c>
      <c r="D552" s="58" t="n">
        <f aca="false">Flights!$D$21</f>
        <v>46322</v>
      </c>
      <c r="E552" s="57" t="str">
        <f aca="false">Flights!$G$21&amp;"-"&amp;Flights!$H$21</f>
        <v>HKG-KUL</v>
      </c>
      <c r="F552" s="57" t="str">
        <f aca="false">Flights!$K$21</f>
        <v>BC</v>
      </c>
      <c r="G552" s="57" t="s">
        <v>420</v>
      </c>
      <c r="H552" s="57" t="s">
        <v>378</v>
      </c>
      <c r="I552" s="57" t="s">
        <v>499</v>
      </c>
      <c r="J552" s="57" t="s">
        <v>508</v>
      </c>
      <c r="K552" s="67" t="s">
        <v>501</v>
      </c>
      <c r="L552" s="67" t="s">
        <v>1230</v>
      </c>
      <c r="M552" s="67" t="s">
        <v>451</v>
      </c>
      <c r="N552" s="67" t="s">
        <v>383</v>
      </c>
      <c r="O552" s="67" t="s">
        <v>1226</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60"/>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open",IF(AND(NOT(OR(LEN(AZ552)&lt;15,ISNUMBER(MATCH(AZ552,L_Placeholder,0)))),BK552=0,NOT(OR(LEN(AU552)&lt;2,ISNUMBER(MATCH(AU552,L_Placeholder,0)))),NOT(OR(LEN(AX552)&lt;2,ISNUMBER(MATCH(AX552,L_Placeholder,0)))),TRIM(AE552)&lt;&gt;TRIM(T552)),"N/A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missing",IF(OR(OR(LEN(AU552)&lt;2,ISNUMBER(MATCH(AU552,L_Placeholder,0))),BR552&lt;3),"INVALID – PIC missing or not a named person (a role such as QA / CSM is not a name)",IF(OR(LEN(AV552)&lt;2,ISNUMBER(MATCH(AV552,L_Placeholder,0))),"INVALID – result / assessment missing",IF(OR(OR(LEN(AW552)&lt;3,ISNUMBER(MATCH(AW552,L_Placeholder,0))),SUMPRODUCT(--ISNUMBER(SEARCH(" "&amp;L_EvidencePhrase&amp;" ",BD552)))&gt;0,BI552=1),"INVALID – evidence missing, placeholder or not yet on file",IF(ISNA(MATCH(TRIM(S552),L_EvidenceType,0)),"INVALID – choose the evidence type from the list (column S)",IF(BL552=0,"INVALID – evidence ID must be the record's ID only (e.g. SF-2210, IMG_2231, 1045521), or a link / path for links",IF(OR(OR(LEN(AX552)&lt;2,ISNUMBER(MATCH(AX552,L_Placeholder,0))),BS552&lt;3),"INVALID – verifier missing or not a named person (a role such as QA / CSM is not a name)",IF(OR(AX552=AU552,AND(LEN(AU552)&gt;=4,ISNUMBER(SEARCH(AU552,AX552))),AND(LEN(AX552)&gt;=4,ISNUMBER(SEARCH(AX552,AU552)))),"INVALID – verifier must be a different, named person (not the PIC or a role)",IF(BH552=1,"INVALID – result not yet available (awaiting / TBC)",IF(BV552=1,"INVALID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future",IF(AND(ISNUMBER(BY552),AG552&lt;BY552),IF(H552="Physical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t="n">
        <f aca="false">IF(ISNA(MATCH(TRIM(S552),L_EvidenceType,0)),0,BZ552)</f>
        <v>0</v>
      </c>
      <c r="BM552" s="61" t="str">
        <f aca="false">SUBSTITUTE(SUBSTITUTE(SUBSTITUTE(SUBSTITUTE(SUBSTITUTE(SUBSTITUTE(SUBSTITUTE(SUBSTITUTE(SUBSTITUTE(LOWER(Z552&amp;""),"1","0"),"2","0"),"3","0"),"4","0"),"5","0"),"6","0"),"7","0"),"8","0"),"9","0")</f>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552,"jan",""),"feb",""),"mar",""),"apr",""),"may",""),"jun",""),"jul",""),"aug",""),"sep",""),"oct",""),"nov",""),"dec",""),"hrs",""),"hr",""),"lt",""),"utc",""),"am",""),"pm",""),"rev",""),"ver",""),"b","a"),"c","a"),"d","a"),"e","a"),"f","a"),"g","a"),"h","a"),"i","a"),"j","a"),"k","a"),"l","a"),"m","a"),"n","a"),"o","a"),"p","a"),"q","a"),"r","a"),"s","a"),"t","a"),"u","a"),"v","a"),"w","a"),"x","a"),"y","a"),"z","a")</f>
        <v/>
      </c>
      <c r="BO552" s="61" t="str">
        <f aca="false">SUBSTITUTE(SUBSTITUTE(SUBSTITUTE(SUBSTITUTE(SUBSTITUTE(SUBSTITUTE(SUBSTITUTE(SUBSTITUTE(SUBSTITUTE(LOWER(W552&amp;""),"1","0"),"2","0"),"3","0"),"4","0"),"5","0"),"6","0"),"7","0"),"8","0"),"9","0")</f>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c>
      <c r="BQ552" s="61" t="n">
        <f aca="false">IFERROR(IF(AND(ISERROR(SEARCH(" mh"," "&amp;LOWER(W552))),ISNA(MATCH(LEFT(TRIM(BP552),255),{"0000a","000a","00a","0000aa","000aa","00.00.0000","00/00/0000","00-00-0000","0000-00-00","00.00.00","00/00/00","00-00-00","0.00.0000","0/00/0000","0-00-0000"},0)),OR(SUMPRODUCT(--ISNUMBER(SEARCH({"a0","a-0","a_0","a/0","a.0","a#0","0a","0-a","0_a","0/a"},BP552)))&gt;0,ISNUMBER(SEARCH("000000",BP552)))),1,0),0)</f>
        <v>0</v>
      </c>
      <c r="BR5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552,"supervisor",""),"inspector",""),"controller",""),"executive",""),"catering",""),"manager",""),"officer",""),"caterer",""),"station",""),"captain",""),"verified",""),"verifier",""),"checked",""),"senior",""),"leader",""),"cabin",""),"staff",""),"crew",""),"team",""),"duty",""),"lead",""),"head",""),"chef",""),"pasb",""),"mcat",""),"magcs",""),"qaqc",""),"ccic",""),"cic",""),"csm",""),"ops",""),"pic",""),"self",""),"qa",""),"qc",""),"by",""),"sr",""))</f>
        <v>0</v>
      </c>
      <c r="BS5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552,"supervisor",""),"inspector",""),"controller",""),"executive",""),"catering",""),"manager",""),"officer",""),"caterer",""),"station",""),"captain",""),"verified",""),"verifier",""),"checked",""),"senior",""),"leader",""),"cabin",""),"staff",""),"crew",""),"team",""),"duty",""),"lead",""),"head",""),"chef",""),"pasb",""),"mcat",""),"magcs",""),"qaqc",""),"ccic",""),"cic",""),"csm",""),"ops",""),"pic",""),"self",""),"qa",""),"qc",""),"by",""),"sr",""))</f>
        <v>0</v>
      </c>
      <c r="BT552" s="61"/>
      <c r="BU552" s="61"/>
      <c r="BV552" s="61" t="n">
        <f aca="false">0</f>
        <v>0</v>
      </c>
      <c r="BW552" s="61"/>
      <c r="BX552" s="61"/>
      <c r="BY552" s="62" t="n">
        <f aca="false">Q552-T12EarlyH/24</f>
        <v>46321.2847222222</v>
      </c>
      <c r="BZ552" s="61" t="n">
        <f aca="false">IFERROR(IF(IF(TRIM(S552)="Link / file path",AND(LEN(TRIM(Z552))&gt;=5,SUMPRODUCT(--ISNUMBER(SEARCH({"http","www.","\\",":\",".pdf",".jpg",".jpeg",".png",".heic",".xls",".doc",".msg",".eml",".ppt",".txt",".zip"},Z552)))&gt;0),AND(ISERROR(FIND(" ",TRIM(Z552))),NOT(OR(LOWER(TRIM(Z552))=LOWER(Flights!$F$21),AND(LEFT(LOWER(TRIM(Z552)),2)="mh",(LEN(BN552)-LEN(SUBSTITUTE(BN552,"a","")))&lt;=2))),NOT(ISNUMBER(MATCH(LEFT(BN552,255),{"0000a","000a","00a","0000aa","000aa","00.00.0000","00/00/0000","00-00-0000","0000-00-00","00.00.00","00/00/00","00-00-00","0.00.0000","0/00/0000","0-00-0000"},0))),OR(AND((LEN(BN552)-LEN(SUBSTITUTE(BN552,"a","")))&gt;=1,(LEN(BN552)-LEN(SUBSTITUTE(BN552,"0","")))&gt;=2,SUMPRODUCT(--ISNUMBER(SEARCH({"a0","a-0","a_0","a/0","a.0","a#0","0a","0-a","0_a","0/a"},BN552)))&gt;0),AND((LEN(BN552)-LEN(SUBSTITUTE(BN552,"a","")))=0,(LEN(BN552)-LEN(SUBSTITUTE(BN552,"0","")))&gt;=5)))),1,0),0)</f>
        <v>0</v>
      </c>
    </row>
    <row r="553" customFormat="false" ht="116.25" hidden="false" customHeight="true" outlineLevel="0" collapsed="false">
      <c r="A553" s="57" t="s">
        <v>1231</v>
      </c>
      <c r="B553" s="57" t="s">
        <v>290</v>
      </c>
      <c r="C553" s="57" t="str">
        <f aca="false">Flights!$F$21</f>
        <v>MH0073</v>
      </c>
      <c r="D553" s="58" t="n">
        <f aca="false">Flights!$D$21</f>
        <v>46322</v>
      </c>
      <c r="E553" s="57" t="str">
        <f aca="false">Flights!$G$21&amp;"-"&amp;Flights!$H$21</f>
        <v>HKG-KUL</v>
      </c>
      <c r="F553" s="57" t="str">
        <f aca="false">Flights!$K$21</f>
        <v>BC</v>
      </c>
      <c r="G553" s="57" t="s">
        <v>420</v>
      </c>
      <c r="H553" s="57" t="s">
        <v>378</v>
      </c>
      <c r="I553" s="57" t="s">
        <v>499</v>
      </c>
      <c r="J553" s="57" t="s">
        <v>511</v>
      </c>
      <c r="K553" s="67" t="s">
        <v>501</v>
      </c>
      <c r="L553" s="67" t="s">
        <v>1232</v>
      </c>
      <c r="M553" s="67" t="s">
        <v>451</v>
      </c>
      <c r="N553" s="67" t="s">
        <v>444</v>
      </c>
      <c r="O553" s="67" t="s">
        <v>1233</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60"/>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open",IF(AND(NOT(OR(LEN(AZ553)&lt;15,ISNUMBER(MATCH(AZ553,L_Placeholder,0)))),BK553=0,NOT(OR(LEN(AU553)&lt;2,ISNUMBER(MATCH(AU553,L_Placeholder,0)))),NOT(OR(LEN(AX553)&lt;2,ISNUMBER(MATCH(AX553,L_Placeholder,0)))),TRIM(AE553)&lt;&gt;TRIM(T553)),"N/A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missing",IF(OR(OR(LEN(AU553)&lt;2,ISNUMBER(MATCH(AU553,L_Placeholder,0))),BR553&lt;3),"INVALID – PIC missing or not a named person (a role such as QA / CSM is not a name)",IF(OR(LEN(AV553)&lt;2,ISNUMBER(MATCH(AV553,L_Placeholder,0))),"INVALID – result / assessment missing",IF(OR(OR(LEN(AW553)&lt;3,ISNUMBER(MATCH(AW553,L_Placeholder,0))),SUMPRODUCT(--ISNUMBER(SEARCH(" "&amp;L_EvidencePhrase&amp;" ",BD553)))&gt;0,BI553=1),"INVALID – evidence missing, placeholder or not yet on file",IF(ISNA(MATCH(TRIM(S553),L_EvidenceType,0)),"INVALID – choose the evidence type from the list (column S)",IF(BL553=0,"INVALID – evidence ID must be the record's ID only (e.g. SF-2210, IMG_2231, 1045521), or a link / path for links",IF(OR(OR(LEN(AX553)&lt;2,ISNUMBER(MATCH(AX553,L_Placeholder,0))),BS553&lt;3),"INVALID – verifier missing or not a named person (a role such as QA / CSM is not a name)",IF(OR(AX553=AU553,AND(LEN(AU553)&gt;=4,ISNUMBER(SEARCH(AU553,AX553))),AND(LEN(AX553)&gt;=4,ISNUMBER(SEARCH(AX553,AU553)))),"INVALID – verifier must be a different, named person (not the PIC or a role)",IF(BH553=1,"INVALID – result not yet available (awaiting / TBC)",IF(BV553=1,"INVALID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future",IF(AND(ISNUMBER(BY553),AG553&lt;BY553),IF(H553="Physical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t="n">
        <f aca="false">IF(ISNA(MATCH(TRIM(S553),L_EvidenceType,0)),0,BZ553)</f>
        <v>0</v>
      </c>
      <c r="BM553" s="61" t="str">
        <f aca="false">SUBSTITUTE(SUBSTITUTE(SUBSTITUTE(SUBSTITUTE(SUBSTITUTE(SUBSTITUTE(SUBSTITUTE(SUBSTITUTE(SUBSTITUTE(LOWER(Z553&amp;""),"1","0"),"2","0"),"3","0"),"4","0"),"5","0"),"6","0"),"7","0"),"8","0"),"9","0")</f>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553,"jan",""),"feb",""),"mar",""),"apr",""),"may",""),"jun",""),"jul",""),"aug",""),"sep",""),"oct",""),"nov",""),"dec",""),"hrs",""),"hr",""),"lt",""),"utc",""),"am",""),"pm",""),"rev",""),"ver",""),"b","a"),"c","a"),"d","a"),"e","a"),"f","a"),"g","a"),"h","a"),"i","a"),"j","a"),"k","a"),"l","a"),"m","a"),"n","a"),"o","a"),"p","a"),"q","a"),"r","a"),"s","a"),"t","a"),"u","a"),"v","a"),"w","a"),"x","a"),"y","a"),"z","a")</f>
        <v/>
      </c>
      <c r="BO553" s="61" t="str">
        <f aca="false">SUBSTITUTE(SUBSTITUTE(SUBSTITUTE(SUBSTITUTE(SUBSTITUTE(SUBSTITUTE(SUBSTITUTE(SUBSTITUTE(SUBSTITUTE(LOWER(W553&amp;""),"1","0"),"2","0"),"3","0"),"4","0"),"5","0"),"6","0"),"7","0"),"8","0"),"9","0")</f>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c>
      <c r="BQ553" s="61" t="n">
        <f aca="false">IFERROR(IF(AND(ISERROR(SEARCH(" mh"," "&amp;LOWER(W553))),ISNA(MATCH(LEFT(TRIM(BP553),255),{"0000a","000a","00a","0000aa","000aa","00.00.0000","00/00/0000","00-00-0000","0000-00-00","00.00.00","00/00/00","00-00-00","0.00.0000","0/00/0000","0-00-0000"},0)),OR(SUMPRODUCT(--ISNUMBER(SEARCH({"a0","a-0","a_0","a/0","a.0","a#0","0a","0-a","0_a","0/a"},BP553)))&gt;0,ISNUMBER(SEARCH("000000",BP553)))),1,0),0)</f>
        <v>0</v>
      </c>
      <c r="BR5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553,"supervisor",""),"inspector",""),"controller",""),"executive",""),"catering",""),"manager",""),"officer",""),"caterer",""),"station",""),"captain",""),"verified",""),"verifier",""),"checked",""),"senior",""),"leader",""),"cabin",""),"staff",""),"crew",""),"team",""),"duty",""),"lead",""),"head",""),"chef",""),"pasb",""),"mcat",""),"magcs",""),"qaqc",""),"ccic",""),"cic",""),"csm",""),"ops",""),"pic",""),"self",""),"qa",""),"qc",""),"by",""),"sr",""))</f>
        <v>0</v>
      </c>
      <c r="BS5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553,"supervisor",""),"inspector",""),"controller",""),"executive",""),"catering",""),"manager",""),"officer",""),"caterer",""),"station",""),"captain",""),"verified",""),"verifier",""),"checked",""),"senior",""),"leader",""),"cabin",""),"staff",""),"crew",""),"team",""),"duty",""),"lead",""),"head",""),"chef",""),"pasb",""),"mcat",""),"magcs",""),"qaqc",""),"ccic",""),"cic",""),"csm",""),"ops",""),"pic",""),"self",""),"qa",""),"qc",""),"by",""),"sr",""))</f>
        <v>0</v>
      </c>
      <c r="BT553" s="61"/>
      <c r="BU553" s="61"/>
      <c r="BV553" s="61" t="n">
        <f aca="false">0</f>
        <v>0</v>
      </c>
      <c r="BW553" s="61"/>
      <c r="BX553" s="61"/>
      <c r="BY553" s="62" t="n">
        <f aca="false">Q553-T12EarlyH/24</f>
        <v>46321.2847222222</v>
      </c>
      <c r="BZ553" s="61" t="n">
        <f aca="false">IFERROR(IF(IF(TRIM(S553)="Link / file path",AND(LEN(TRIM(Z553))&gt;=5,SUMPRODUCT(--ISNUMBER(SEARCH({"http","www.","\\",":\",".pdf",".jpg",".jpeg",".png",".heic",".xls",".doc",".msg",".eml",".ppt",".txt",".zip"},Z553)))&gt;0),AND(ISERROR(FIND(" ",TRIM(Z553))),NOT(OR(LOWER(TRIM(Z553))=LOWER(Flights!$F$21),AND(LEFT(LOWER(TRIM(Z553)),2)="mh",(LEN(BN553)-LEN(SUBSTITUTE(BN553,"a","")))&lt;=2))),NOT(ISNUMBER(MATCH(LEFT(BN553,255),{"0000a","000a","00a","0000aa","000aa","00.00.0000","00/00/0000","00-00-0000","0000-00-00","00.00.00","00/00/00","00-00-00","0.00.0000","0/00/0000","0-00-0000"},0))),OR(AND((LEN(BN553)-LEN(SUBSTITUTE(BN553,"a","")))&gt;=1,(LEN(BN553)-LEN(SUBSTITUTE(BN553,"0","")))&gt;=2,SUMPRODUCT(--ISNUMBER(SEARCH({"a0","a-0","a_0","a/0","a.0","a#0","0a","0-a","0_a","0/a"},BN553)))&gt;0),AND((LEN(BN553)-LEN(SUBSTITUTE(BN553,"a","")))=0,(LEN(BN553)-LEN(SUBSTITUTE(BN553,"0","")))&gt;=5)))),1,0),0)</f>
        <v>0</v>
      </c>
    </row>
    <row r="554" customFormat="false" ht="116.25" hidden="false" customHeight="true" outlineLevel="0" collapsed="false">
      <c r="A554" s="57" t="s">
        <v>1234</v>
      </c>
      <c r="B554" s="57" t="s">
        <v>290</v>
      </c>
      <c r="C554" s="57" t="str">
        <f aca="false">Flights!$F$21</f>
        <v>MH0073</v>
      </c>
      <c r="D554" s="58" t="n">
        <f aca="false">Flights!$D$21</f>
        <v>46322</v>
      </c>
      <c r="E554" s="57" t="str">
        <f aca="false">Flights!$G$21&amp;"-"&amp;Flights!$H$21</f>
        <v>HKG-KUL</v>
      </c>
      <c r="F554" s="57" t="str">
        <f aca="false">Flights!$K$21</f>
        <v>BC</v>
      </c>
      <c r="G554" s="57" t="s">
        <v>420</v>
      </c>
      <c r="H554" s="57" t="s">
        <v>378</v>
      </c>
      <c r="I554" s="57" t="s">
        <v>499</v>
      </c>
      <c r="J554" s="57" t="s">
        <v>515</v>
      </c>
      <c r="K554" s="67" t="s">
        <v>501</v>
      </c>
      <c r="L554" s="67" t="s">
        <v>1235</v>
      </c>
      <c r="M554" s="67" t="s">
        <v>451</v>
      </c>
      <c r="N554" s="67" t="s">
        <v>444</v>
      </c>
      <c r="O554" s="67" t="s">
        <v>1233</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60"/>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open",IF(AND(NOT(OR(LEN(AZ554)&lt;15,ISNUMBER(MATCH(AZ554,L_Placeholder,0)))),BK554=0,NOT(OR(LEN(AU554)&lt;2,ISNUMBER(MATCH(AU554,L_Placeholder,0)))),NOT(OR(LEN(AX554)&lt;2,ISNUMBER(MATCH(AX554,L_Placeholder,0)))),TRIM(AE554)&lt;&gt;TRIM(T554)),"N/A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missing",IF(OR(OR(LEN(AU554)&lt;2,ISNUMBER(MATCH(AU554,L_Placeholder,0))),BR554&lt;3),"INVALID – PIC missing or not a named person (a role such as QA / CSM is not a name)",IF(OR(LEN(AV554)&lt;2,ISNUMBER(MATCH(AV554,L_Placeholder,0))),"INVALID – result / assessment missing",IF(OR(OR(LEN(AW554)&lt;3,ISNUMBER(MATCH(AW554,L_Placeholder,0))),SUMPRODUCT(--ISNUMBER(SEARCH(" "&amp;L_EvidencePhrase&amp;" ",BD554)))&gt;0,BI554=1),"INVALID – evidence missing, placeholder or not yet on file",IF(ISNA(MATCH(TRIM(S554),L_EvidenceType,0)),"INVALID – choose the evidence type from the list (column S)",IF(BL554=0,"INVALID – evidence ID must be the record's ID only (e.g. SF-2210, IMG_2231, 1045521), or a link / path for links",IF(OR(OR(LEN(AX554)&lt;2,ISNUMBER(MATCH(AX554,L_Placeholder,0))),BS554&lt;3),"INVALID – verifier missing or not a named person (a role such as QA / CSM is not a name)",IF(OR(AX554=AU554,AND(LEN(AU554)&gt;=4,ISNUMBER(SEARCH(AU554,AX554))),AND(LEN(AX554)&gt;=4,ISNUMBER(SEARCH(AX554,AU554)))),"INVALID – verifier must be a different, named person (not the PIC or a role)",IF(BH554=1,"INVALID – result not yet available (awaiting / TBC)",IF(BV554=1,"INVALID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future",IF(AND(ISNUMBER(BY554),AG554&lt;BY554),IF(H554="Physical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t="n">
        <f aca="false">IF(ISNA(MATCH(TRIM(S554),L_EvidenceType,0)),0,BZ554)</f>
        <v>0</v>
      </c>
      <c r="BM554" s="61" t="str">
        <f aca="false">SUBSTITUTE(SUBSTITUTE(SUBSTITUTE(SUBSTITUTE(SUBSTITUTE(SUBSTITUTE(SUBSTITUTE(SUBSTITUTE(SUBSTITUTE(LOWER(Z554&amp;""),"1","0"),"2","0"),"3","0"),"4","0"),"5","0"),"6","0"),"7","0"),"8","0"),"9","0")</f>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554,"jan",""),"feb",""),"mar",""),"apr",""),"may",""),"jun",""),"jul",""),"aug",""),"sep",""),"oct",""),"nov",""),"dec",""),"hrs",""),"hr",""),"lt",""),"utc",""),"am",""),"pm",""),"rev",""),"ver",""),"b","a"),"c","a"),"d","a"),"e","a"),"f","a"),"g","a"),"h","a"),"i","a"),"j","a"),"k","a"),"l","a"),"m","a"),"n","a"),"o","a"),"p","a"),"q","a"),"r","a"),"s","a"),"t","a"),"u","a"),"v","a"),"w","a"),"x","a"),"y","a"),"z","a")</f>
        <v/>
      </c>
      <c r="BO554" s="61" t="str">
        <f aca="false">SUBSTITUTE(SUBSTITUTE(SUBSTITUTE(SUBSTITUTE(SUBSTITUTE(SUBSTITUTE(SUBSTITUTE(SUBSTITUTE(SUBSTITUTE(LOWER(W554&amp;""),"1","0"),"2","0"),"3","0"),"4","0"),"5","0"),"6","0"),"7","0"),"8","0"),"9","0")</f>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c>
      <c r="BQ554" s="61" t="n">
        <f aca="false">IFERROR(IF(AND(ISERROR(SEARCH(" mh"," "&amp;LOWER(W554))),ISNA(MATCH(LEFT(TRIM(BP554),255),{"0000a","000a","00a","0000aa","000aa","00.00.0000","00/00/0000","00-00-0000","0000-00-00","00.00.00","00/00/00","00-00-00","0.00.0000","0/00/0000","0-00-0000"},0)),OR(SUMPRODUCT(--ISNUMBER(SEARCH({"a0","a-0","a_0","a/0","a.0","a#0","0a","0-a","0_a","0/a"},BP554)))&gt;0,ISNUMBER(SEARCH("000000",BP554)))),1,0),0)</f>
        <v>0</v>
      </c>
      <c r="BR5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554,"supervisor",""),"inspector",""),"controller",""),"executive",""),"catering",""),"manager",""),"officer",""),"caterer",""),"station",""),"captain",""),"verified",""),"verifier",""),"checked",""),"senior",""),"leader",""),"cabin",""),"staff",""),"crew",""),"team",""),"duty",""),"lead",""),"head",""),"chef",""),"pasb",""),"mcat",""),"magcs",""),"qaqc",""),"ccic",""),"cic",""),"csm",""),"ops",""),"pic",""),"self",""),"qa",""),"qc",""),"by",""),"sr",""))</f>
        <v>0</v>
      </c>
      <c r="BS5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554,"supervisor",""),"inspector",""),"controller",""),"executive",""),"catering",""),"manager",""),"officer",""),"caterer",""),"station",""),"captain",""),"verified",""),"verifier",""),"checked",""),"senior",""),"leader",""),"cabin",""),"staff",""),"crew",""),"team",""),"duty",""),"lead",""),"head",""),"chef",""),"pasb",""),"mcat",""),"magcs",""),"qaqc",""),"ccic",""),"cic",""),"csm",""),"ops",""),"pic",""),"self",""),"qa",""),"qc",""),"by",""),"sr",""))</f>
        <v>0</v>
      </c>
      <c r="BT554" s="61"/>
      <c r="BU554" s="61"/>
      <c r="BV554" s="61" t="n">
        <f aca="false">0</f>
        <v>0</v>
      </c>
      <c r="BW554" s="61"/>
      <c r="BX554" s="61"/>
      <c r="BY554" s="62" t="n">
        <f aca="false">Q554-T12EarlyH/24</f>
        <v>46321.2847222222</v>
      </c>
      <c r="BZ554" s="61" t="n">
        <f aca="false">IFERROR(IF(IF(TRIM(S554)="Link / file path",AND(LEN(TRIM(Z554))&gt;=5,SUMPRODUCT(--ISNUMBER(SEARCH({"http","www.","\\",":\",".pdf",".jpg",".jpeg",".png",".heic",".xls",".doc",".msg",".eml",".ppt",".txt",".zip"},Z554)))&gt;0),AND(ISERROR(FIND(" ",TRIM(Z554))),NOT(OR(LOWER(TRIM(Z554))=LOWER(Flights!$F$21),AND(LEFT(LOWER(TRIM(Z554)),2)="mh",(LEN(BN554)-LEN(SUBSTITUTE(BN554,"a","")))&lt;=2))),NOT(ISNUMBER(MATCH(LEFT(BN554,255),{"0000a","000a","00a","0000aa","000aa","00.00.0000","00/00/0000","00-00-0000","0000-00-00","00.00.00","00/00/00","00-00-00","0.00.0000","0/00/0000","0-00-0000"},0))),OR(AND((LEN(BN554)-LEN(SUBSTITUTE(BN554,"a","")))&gt;=1,(LEN(BN554)-LEN(SUBSTITUTE(BN554,"0","")))&gt;=2,SUMPRODUCT(--ISNUMBER(SEARCH({"a0","a-0","a_0","a/0","a.0","a#0","0a","0-a","0_a","0/a"},BN554)))&gt;0),AND((LEN(BN554)-LEN(SUBSTITUTE(BN554,"a","")))=0,(LEN(BN554)-LEN(SUBSTITUTE(BN554,"0","")))&gt;=5)))),1,0),0)</f>
        <v>0</v>
      </c>
    </row>
    <row r="555" customFormat="false" ht="54" hidden="false" customHeight="true" outlineLevel="0" collapsed="false">
      <c r="A555" s="57" t="s">
        <v>1236</v>
      </c>
      <c r="B555" s="57" t="s">
        <v>290</v>
      </c>
      <c r="C555" s="57" t="str">
        <f aca="false">Flights!$F$21</f>
        <v>MH0073</v>
      </c>
      <c r="D555" s="58" t="n">
        <f aca="false">Flights!$D$21</f>
        <v>46322</v>
      </c>
      <c r="E555" s="57" t="str">
        <f aca="false">Flights!$G$21&amp;"-"&amp;Flights!$H$21</f>
        <v>HKG-KUL</v>
      </c>
      <c r="F555" s="57" t="str">
        <f aca="false">Flights!$K$21</f>
        <v>BC</v>
      </c>
      <c r="G555" s="57" t="s">
        <v>420</v>
      </c>
      <c r="H555" s="57" t="s">
        <v>378</v>
      </c>
      <c r="I555" s="57" t="s">
        <v>499</v>
      </c>
      <c r="J555" s="57" t="s">
        <v>518</v>
      </c>
      <c r="K555" s="67" t="s">
        <v>519</v>
      </c>
      <c r="L555" s="67" t="s">
        <v>1237</v>
      </c>
      <c r="M555" s="67" t="s">
        <v>451</v>
      </c>
      <c r="N555" s="67" t="s">
        <v>383</v>
      </c>
      <c r="O555" s="67" t="s">
        <v>1238</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60"/>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open",IF(AND(NOT(OR(LEN(AZ555)&lt;15,ISNUMBER(MATCH(AZ555,L_Placeholder,0)))),BK555=0,NOT(OR(LEN(AU555)&lt;2,ISNUMBER(MATCH(AU555,L_Placeholder,0)))),NOT(OR(LEN(AX555)&lt;2,ISNUMBER(MATCH(AX555,L_Placeholder,0)))),TRIM(AE555)&lt;&gt;TRIM(T555)),"N/A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missing",IF(OR(OR(LEN(AU555)&lt;2,ISNUMBER(MATCH(AU555,L_Placeholder,0))),BR555&lt;3),"INVALID – PIC missing or not a named person (a role such as QA / CSM is not a name)",IF(OR(LEN(AV555)&lt;2,ISNUMBER(MATCH(AV555,L_Placeholder,0))),"INVALID – result / assessment missing",IF(OR(OR(LEN(AW555)&lt;3,ISNUMBER(MATCH(AW555,L_Placeholder,0))),SUMPRODUCT(--ISNUMBER(SEARCH(" "&amp;L_EvidencePhrase&amp;" ",BD555)))&gt;0,BI555=1),"INVALID – evidence missing, placeholder or not yet on file",IF(ISNA(MATCH(TRIM(S555),L_EvidenceType,0)),"INVALID – choose the evidence type from the list (column S)",IF(BL555=0,"INVALID – evidence ID must be the record's ID only (e.g. SF-2210, IMG_2231, 1045521), or a link / path for links",IF(OR(OR(LEN(AX555)&lt;2,ISNUMBER(MATCH(AX555,L_Placeholder,0))),BS555&lt;3),"INVALID – verifier missing or not a named person (a role such as QA / CSM is not a name)",IF(OR(AX555=AU555,AND(LEN(AU555)&gt;=4,ISNUMBER(SEARCH(AU555,AX555))),AND(LEN(AX555)&gt;=4,ISNUMBER(SEARCH(AX555,AU555)))),"INVALID – verifier must be a different, named person (not the PIC or a role)",IF(BH555=1,"INVALID – result not yet available (awaiting / TBC)",IF(BV555=1,"INVALID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future",IF(AND(ISNUMBER(BY555),AG555&lt;BY555),IF(H555="Physical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")))/(LEN(L_PendNeg)+1))+SUMPRODUCT((LEN(BC555)-LEN(SUBSTITUTE(BC555," "&amp;L_PendPrep&amp;" "," ")))/(LEN(L_PendPrep)+1)),1,0),1)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")))/(LEN(L_PendNeg)+1))+SUMPRODUCT((LEN(BE555)-LEN(SUBSTITUTE(BE555," "&amp;L_PendPrep&amp;" "," ")))/(LEN(L_PendPrep)+1)),1,0),1)</f>
        <v>0</v>
      </c>
      <c r="BK555" s="61" t="n">
        <f aca="false">IFERROR(IF(SUMPRODUCT((LEN(BF555)-LEN(SUBSTITUTE(BF555," "&amp;L_PendStrict&amp;" "," ")))/(LEN(L_PendStrict)+1))&gt;SUMPRODUCT((LEN(BF555)-LEN(SUBSTITUTE(BF555," "&amp;L_PendNeg&amp;" "," ")))/(LEN(L_PendNeg)+1)),1,0),1)</f>
        <v>0</v>
      </c>
      <c r="BL555" s="61" t="n">
        <f aca="false">IF(ISNA(MATCH(TRIM(S555),L_EvidenceType,0)),0,BZ555)</f>
        <v>0</v>
      </c>
      <c r="BM555" s="61" t="str">
        <f aca="false">SUBSTITUTE(SUBSTITUTE(SUBSTITUTE(SUBSTITUTE(SUBSTITUTE(SUBSTITUTE(SUBSTITUTE(SUBSTITUTE(SUBSTITUTE(LOWER(Z555&amp;""),"1","0"),"2","0"),"3","0"),"4","0"),"5","0"),"6","0"),"7","0"),"8","0"),"9","0")</f>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555,"jan",""),"feb",""),"mar",""),"apr",""),"may",""),"jun",""),"jul",""),"aug",""),"sep",""),"oct",""),"nov",""),"dec",""),"hrs",""),"hr",""),"lt",""),"utc",""),"am",""),"pm",""),"rev",""),"ver",""),"b","a"),"c","a"),"d","a"),"e","a"),"f","a"),"g","a"),"h","a"),"i","a"),"j","a"),"k","a"),"l","a"),"m","a"),"n","a"),"o","a"),"p","a"),"q","a"),"r","a"),"s","a"),"t","a"),"u","a"),"v","a"),"w","a"),"x","a"),"y","a"),"z","a")</f>
        <v/>
      </c>
      <c r="BO555" s="61" t="str">
        <f aca="false">SUBSTITUTE(SUBSTITUTE(SUBSTITUTE(SUBSTITUTE(SUBSTITUTE(SUBSTITUTE(SUBSTITUTE(SUBSTITUTE(SUBSTITUTE(LOWER(W555&amp;""),"1","0"),"2","0"),"3","0"),"4","0"),"5","0"),"6","0"),"7","0"),"8","0"),"9","0")</f>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c>
      <c r="BQ555" s="61" t="n">
        <f aca="false">IFERROR(IF(AND(ISERROR(SEARCH(" mh"," "&amp;LOWER(W555))),ISNA(MATCH(LEFT(TRIM(BP555),255),{"0000a","000a","00a","0000aa","000aa","00.00.0000","00/00/0000","00-00-0000","0000-00-00","00.00.00","00/00/00","00-00-00","0.00.0000","0/00/0000","0-00-0000"},0)),OR(SUMPRODUCT(--ISNUMBER(SEARCH({"a0","a-0","a_0","a/0","a.0","a#0","0a","0-a","0_a","0/a"},BP555)))&gt;0,ISNUMBER(SEARCH("000000",BP555)))),1,0),0)</f>
        <v>0</v>
      </c>
      <c r="BR5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555,"supervisor",""),"inspector",""),"controller",""),"executive",""),"catering",""),"manager",""),"officer",""),"caterer",""),"station",""),"captain",""),"verified",""),"verifier",""),"checked",""),"senior",""),"leader",""),"cabin",""),"staff",""),"crew",""),"team",""),"duty",""),"lead",""),"head",""),"chef",""),"pasb",""),"mcat",""),"magcs",""),"qaqc",""),"ccic",""),"cic",""),"csm",""),"ops",""),"pic",""),"self",""),"qa",""),"qc",""),"by",""),"sr",""))</f>
        <v>0</v>
      </c>
      <c r="BS5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555,"supervisor",""),"inspector",""),"controller",""),"executive",""),"catering",""),"manager",""),"officer",""),"caterer",""),"station",""),"captain",""),"verified",""),"verifier",""),"checked",""),"senior",""),"leader",""),"cabin",""),"staff",""),"crew",""),"team",""),"duty",""),"lead",""),"head",""),"chef",""),"pasb",""),"mcat",""),"magcs",""),"qaqc",""),"ccic",""),"cic",""),"csm",""),"ops",""),"pic",""),"self",""),"qa",""),"qc",""),"by",""),"sr",""))</f>
        <v>0</v>
      </c>
      <c r="BT555" s="61"/>
      <c r="BU555" s="61"/>
      <c r="BV555" s="61" t="n">
        <f aca="false">0</f>
        <v>0</v>
      </c>
      <c r="BW555" s="61"/>
      <c r="BX555" s="61"/>
      <c r="BY555" s="62" t="n">
        <f aca="false">Q555-T12EarlyH/24</f>
        <v>46321.2847222222</v>
      </c>
      <c r="BZ555" s="61" t="n">
        <f aca="false">IFERROR(IF(IF(TRIM(S555)="Link / file path",AND(LEN(TRIM(Z555))&gt;=5,SUMPRODUCT(--ISNUMBER(SEARCH({"http","www.","\\",":\",".pdf",".jpg",".jpeg",".png",".heic",".xls",".doc",".msg",".eml",".ppt",".txt",".zip"},Z555)))&gt;0),AND(ISERROR(FIND(" ",TRIM(Z555))),NOT(OR(LOWER(TRIM(Z555))=LOWER(Flights!$F$21),AND(LEFT(LOWER(TRIM(Z555)),2)="mh",(LEN(BN555)-LEN(SUBSTITUTE(BN555,"a","")))&lt;=2))),NOT(ISNUMBER(MATCH(LEFT(BN555,255),{"0000a","000a","00a","0000aa","000aa","00.00.0000","00/00/0000","00-00-0000","0000-00-00","00.00.00","00/00/00","00-00-00","0.00.0000","0/00/0000","0-00-0000"},0))),OR(AND((LEN(BN555)-LEN(SUBSTITUTE(BN555,"a","")))&gt;=1,(LEN(BN555)-LEN(SUBSTITUTE(BN555,"0","")))&gt;=2,SUMPRODUCT(--ISNUMBER(SEARCH({"a0","a-0","a_0","a/0","a.0","a#0","0a","0-a","0_a","0/a"},BN555)))&gt;0),AND((LEN(BN555)-LEN(SUBSTITUTE(BN555,"a","")))=0,(LEN(BN555)-LEN(SUBSTITUTE(BN555,"0","")))&gt;=5)))),1,0),0)</f>
        <v>0</v>
      </c>
    </row>
    <row r="556" customFormat="false" ht="41.25" hidden="false" customHeight="true" outlineLevel="0" collapsed="false">
      <c r="A556" s="57" t="s">
        <v>1239</v>
      </c>
      <c r="B556" s="57" t="s">
        <v>290</v>
      </c>
      <c r="C556" s="57" t="str">
        <f aca="false">Flights!$F$21</f>
        <v>MH0073</v>
      </c>
      <c r="D556" s="58" t="n">
        <f aca="false">Flights!$D$21</f>
        <v>46322</v>
      </c>
      <c r="E556" s="57" t="str">
        <f aca="false">Flights!$G$21&amp;"-"&amp;Flights!$H$21</f>
        <v>HKG-KUL</v>
      </c>
      <c r="F556" s="57" t="str">
        <f aca="false">Flights!$K$21</f>
        <v>BC</v>
      </c>
      <c r="G556" s="57" t="s">
        <v>420</v>
      </c>
      <c r="H556" s="57" t="s">
        <v>378</v>
      </c>
      <c r="I556" s="57" t="s">
        <v>499</v>
      </c>
      <c r="J556" s="57" t="s">
        <v>523</v>
      </c>
      <c r="K556" s="67" t="s">
        <v>501</v>
      </c>
      <c r="L556" s="67" t="s">
        <v>1240</v>
      </c>
      <c r="M556" s="67" t="s">
        <v>451</v>
      </c>
      <c r="N556" s="67" t="s">
        <v>383</v>
      </c>
      <c r="O556" s="67" t="s">
        <v>1226</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60"/>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open",IF(AND(NOT(OR(LEN(AZ556)&lt;15,ISNUMBER(MATCH(AZ556,L_Placeholder,0)))),BK556=0,NOT(OR(LEN(AU556)&lt;2,ISNUMBER(MATCH(AU556,L_Placeholder,0)))),NOT(OR(LEN(AX556)&lt;2,ISNUMBER(MATCH(AX556,L_Placeholder,0)))),TRIM(AE556)&lt;&gt;TRIM(T556)),"N/A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missing",IF(OR(OR(LEN(AU556)&lt;2,ISNUMBER(MATCH(AU556,L_Placeholder,0))),BR556&lt;3),"INVALID – PIC missing or not a named person (a role such as QA / CSM is not a name)",IF(OR(LEN(AV556)&lt;2,ISNUMBER(MATCH(AV556,L_Placeholder,0))),"INVALID – result / assessment missing",IF(OR(OR(LEN(AW556)&lt;3,ISNUMBER(MATCH(AW556,L_Placeholder,0))),SUMPRODUCT(--ISNUMBER(SEARCH(" "&amp;L_EvidencePhrase&amp;" ",BD556)))&gt;0,BI556=1),"INVALID – evidence missing, placeholder or not yet on file",IF(ISNA(MATCH(TRIM(S556),L_EvidenceType,0)),"INVALID – choose the evidence type from the list (column S)",IF(BL556=0,"INVALID – evidence ID must be the record's ID only (e.g. SF-2210, IMG_2231, 1045521), or a link / path for links",IF(OR(OR(LEN(AX556)&lt;2,ISNUMBER(MATCH(AX556,L_Placeholder,0))),BS556&lt;3),"INVALID – verifier missing or not a named person (a role such as QA / CSM is not a name)",IF(OR(AX556=AU556,AND(LEN(AU556)&gt;=4,ISNUMBER(SEARCH(AU556,AX556))),AND(LEN(AX556)&gt;=4,ISNUMBER(SEARCH(AX556,AU556)))),"INVALID – verifier must be a different, named person (not the PIC or a role)",IF(BH556=1,"INVALID – result not yet available (awaiting / TBC)",IF(BV556=1,"INVALID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future",IF(AND(ISNUMBER(BY556),AG556&lt;BY556),IF(H556="Physical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")))/(LEN(L_PendNeg)+1))+SUMPRODUCT((LEN(BC556)-LEN(SUBSTITUTE(BC556," "&amp;L_PendPrep&amp;" "," ")))/(LEN(L_PendPrep)+1)),1,0),1)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")))/(LEN(L_PendNeg)+1))+SUMPRODUCT((LEN(BE556)-LEN(SUBSTITUTE(BE556," "&amp;L_PendPrep&amp;" "," ")))/(LEN(L_PendPrep)+1)),1,0),1)</f>
        <v>0</v>
      </c>
      <c r="BK556" s="61" t="n">
        <f aca="false">IFERROR(IF(SUMPRODUCT((LEN(BF556)-LEN(SUBSTITUTE(BF556," "&amp;L_PendStrict&amp;" "," ")))/(LEN(L_PendStrict)+1))&gt;SUMPRODUCT((LEN(BF556)-LEN(SUBSTITUTE(BF556," "&amp;L_PendNeg&amp;" "," ")))/(LEN(L_PendNeg)+1)),1,0),1)</f>
        <v>0</v>
      </c>
      <c r="BL556" s="61" t="n">
        <f aca="false">IF(ISNA(MATCH(TRIM(S556),L_EvidenceType,0)),0,BZ556)</f>
        <v>0</v>
      </c>
      <c r="BM556" s="61" t="str">
        <f aca="false">SUBSTITUTE(SUBSTITUTE(SUBSTITUTE(SUBSTITUTE(SUBSTITUTE(SUBSTITUTE(SUBSTITUTE(SUBSTITUTE(SUBSTITUTE(LOWER(Z556&amp;""),"1","0"),"2","0"),"3","0"),"4","0"),"5","0"),"6","0"),"7","0"),"8","0"),"9","0")</f>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556,"jan",""),"feb",""),"mar",""),"apr",""),"may",""),"jun",""),"jul",""),"aug",""),"sep",""),"oct",""),"nov",""),"dec",""),"hrs",""),"hr",""),"lt",""),"utc",""),"am",""),"pm",""),"rev",""),"ver",""),"b","a"),"c","a"),"d","a"),"e","a"),"f","a"),"g","a"),"h","a"),"i","a"),"j","a"),"k","a"),"l","a"),"m","a"),"n","a"),"o","a"),"p","a"),"q","a"),"r","a"),"s","a"),"t","a"),"u","a"),"v","a"),"w","a"),"x","a"),"y","a"),"z","a")</f>
        <v/>
      </c>
      <c r="BO556" s="61" t="str">
        <f aca="false">SUBSTITUTE(SUBSTITUTE(SUBSTITUTE(SUBSTITUTE(SUBSTITUTE(SUBSTITUTE(SUBSTITUTE(SUBSTITUTE(SUBSTITUTE(LOWER(W556&amp;""),"1","0"),"2","0"),"3","0"),"4","0"),"5","0"),"6","0"),"7","0"),"8","0"),"9","0")</f>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c>
      <c r="BQ556" s="61" t="n">
        <f aca="false">IFERROR(IF(AND(ISERROR(SEARCH(" mh"," "&amp;LOWER(W556))),ISNA(MATCH(LEFT(TRIM(BP556),255),{"0000a","000a","00a","0000aa","000aa","00.00.0000","00/00/0000","00-00-0000","0000-00-00","00.00.00","00/00/00","00-00-00","0.00.0000","0/00/0000","0-00-0000"},0)),OR(SUMPRODUCT(--ISNUMBER(SEARCH({"a0","a-0","a_0","a/0","a.0","a#0","0a","0-a","0_a","0/a"},BP556)))&gt;0,ISNUMBER(SEARCH("000000",BP556)))),1,0),0)</f>
        <v>0</v>
      </c>
      <c r="BR5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556,"supervisor",""),"inspector",""),"controller",""),"executive",""),"catering",""),"manager",""),"officer",""),"caterer",""),"station",""),"captain",""),"verified",""),"verifier",""),"checked",""),"senior",""),"leader",""),"cabin",""),"staff",""),"crew",""),"team",""),"duty",""),"lead",""),"head",""),"chef",""),"pasb",""),"mcat",""),"magcs",""),"qaqc",""),"ccic",""),"cic",""),"csm",""),"ops",""),"pic",""),"self",""),"qa",""),"qc",""),"by",""),"sr",""))</f>
        <v>0</v>
      </c>
      <c r="BS5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556,"supervisor",""),"inspector",""),"controller",""),"executive",""),"catering",""),"manager",""),"officer",""),"caterer",""),"station",""),"captain",""),"verified",""),"verifier",""),"checked",""),"senior",""),"leader",""),"cabin",""),"staff",""),"crew",""),"team",""),"duty",""),"lead",""),"head",""),"chef",""),"pasb",""),"mcat",""),"magcs",""),"qaqc",""),"ccic",""),"cic",""),"csm",""),"ops",""),"pic",""),"self",""),"qa",""),"qc",""),"by",""),"sr",""))</f>
        <v>0</v>
      </c>
      <c r="BT556" s="61"/>
      <c r="BU556" s="61"/>
      <c r="BV556" s="61" t="n">
        <f aca="false">0</f>
        <v>0</v>
      </c>
      <c r="BW556" s="61"/>
      <c r="BX556" s="61"/>
      <c r="BY556" s="62" t="n">
        <f aca="false">Q556-T12EarlyH/24</f>
        <v>46321.2847222222</v>
      </c>
      <c r="BZ556" s="61" t="n">
        <f aca="false">IFERROR(IF(IF(TRIM(S556)="Link / file path",AND(LEN(TRIM(Z556))&gt;=5,SUMPRODUCT(--ISNUMBER(SEARCH({"http","www.","\\",":\",".pdf",".jpg",".jpeg",".png",".heic",".xls",".doc",".msg",".eml",".ppt",".txt",".zip"},Z556)))&gt;0),AND(ISERROR(FIND(" ",TRIM(Z556))),NOT(OR(LOWER(TRIM(Z556))=LOWER(Flights!$F$21),AND(LEFT(LOWER(TRIM(Z556)),2)="mh",(LEN(BN556)-LEN(SUBSTITUTE(BN556,"a","")))&lt;=2))),NOT(ISNUMBER(MATCH(LEFT(BN556,255),{"0000a","000a","00a","0000aa","000aa","00.00.0000","00/00/0000","00-00-0000","0000-00-00","00.00.00","00/00/00","00-00-00","0.00.0000","0/00/0000","0-00-0000"},0))),OR(AND((LEN(BN556)-LEN(SUBSTITUTE(BN556,"a","")))&gt;=1,(LEN(BN556)-LEN(SUBSTITUTE(BN556,"0","")))&gt;=2,SUMPRODUCT(--ISNUMBER(SEARCH({"a0","a-0","a_0","a/0","a.0","a#0","0a","0-a","0_a","0/a"},BN556)))&gt;0),AND((LEN(BN556)-LEN(SUBSTITUTE(BN556,"a","")))=0,(LEN(BN556)-LEN(SUBSTITUTE(BN556,"0","")))&gt;=5)))),1,0),0)</f>
        <v>0</v>
      </c>
    </row>
    <row r="557" customFormat="false" ht="41.25" hidden="false" customHeight="true" outlineLevel="0" collapsed="false">
      <c r="A557" s="57" t="s">
        <v>1241</v>
      </c>
      <c r="B557" s="57" t="s">
        <v>290</v>
      </c>
      <c r="C557" s="57" t="str">
        <f aca="false">Flights!$F$21</f>
        <v>MH0073</v>
      </c>
      <c r="D557" s="58" t="n">
        <f aca="false">Flights!$D$21</f>
        <v>46322</v>
      </c>
      <c r="E557" s="57" t="str">
        <f aca="false">Flights!$G$21&amp;"-"&amp;Flights!$H$21</f>
        <v>HKG-KUL</v>
      </c>
      <c r="F557" s="57" t="str">
        <f aca="false">Flights!$K$21</f>
        <v>BC</v>
      </c>
      <c r="G557" s="57" t="s">
        <v>420</v>
      </c>
      <c r="H557" s="57" t="s">
        <v>378</v>
      </c>
      <c r="I557" s="57" t="s">
        <v>447</v>
      </c>
      <c r="J557" s="57" t="s">
        <v>526</v>
      </c>
      <c r="K557" s="67" t="s">
        <v>449</v>
      </c>
      <c r="L557" s="67" t="s">
        <v>1242</v>
      </c>
      <c r="M557" s="67" t="s">
        <v>451</v>
      </c>
      <c r="N557" s="67" t="s">
        <v>383</v>
      </c>
      <c r="O557" s="67" t="s">
        <v>1226</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60"/>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open",IF(AND(NOT(OR(LEN(AZ557)&lt;15,ISNUMBER(MATCH(AZ557,L_Placeholder,0)))),BK557=0,NOT(OR(LEN(AU557)&lt;2,ISNUMBER(MATCH(AU557,L_Placeholder,0)))),NOT(OR(LEN(AX557)&lt;2,ISNUMBER(MATCH(AX557,L_Placeholder,0)))),TRIM(AE557)&lt;&gt;TRIM(T557)),"N/A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missing",IF(OR(OR(LEN(AU557)&lt;2,ISNUMBER(MATCH(AU557,L_Placeholder,0))),BR557&lt;3),"INVALID – PIC missing or not a named person (a role such as QA / CSM is not a name)",IF(OR(LEN(AV557)&lt;2,ISNUMBER(MATCH(AV557,L_Placeholder,0))),"INVALID – result / assessment missing",IF(OR(OR(LEN(AW557)&lt;3,ISNUMBER(MATCH(AW557,L_Placeholder,0))),SUMPRODUCT(--ISNUMBER(SEARCH(" "&amp;L_EvidencePhrase&amp;" ",BD557)))&gt;0,BI557=1),"INVALID – evidence missing, placeholder or not yet on file",IF(ISNA(MATCH(TRIM(S557),L_EvidenceType,0)),"INVALID – choose the evidence type from the list (column S)",IF(BL557=0,"INVALID – evidence ID must be the record's ID only (e.g. SF-2210, IMG_2231, 1045521), or a link / path for links",IF(OR(OR(LEN(AX557)&lt;2,ISNUMBER(MATCH(AX557,L_Placeholder,0))),BS557&lt;3),"INVALID – verifier missing or not a named person (a role such as QA / CSM is not a name)",IF(OR(AX557=AU557,AND(LEN(AU557)&gt;=4,ISNUMBER(SEARCH(AU557,AX557))),AND(LEN(AX557)&gt;=4,ISNUMBER(SEARCH(AX557,AU557)))),"INVALID – verifier must be a different, named person (not the PIC or a role)",IF(BH557=1,"INVALID – result not yet available (awaiting / TBC)",IF(BV557=1,"INVALID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future",IF(AND(ISNUMBER(BY557),AG557&lt;BY557),IF(H557="Physical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")))/(LEN(L_PendNeg)+1))+SUMPRODUCT((LEN(BC557)-LEN(SUBSTITUTE(BC557," "&amp;L_PendPrep&amp;" "," ")))/(LEN(L_PendPrep)+1)),1,0),1)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")))/(LEN(L_PendNeg)+1))+SUMPRODUCT((LEN(BE557)-LEN(SUBSTITUTE(BE557," "&amp;L_PendPrep&amp;" "," ")))/(LEN(L_PendPrep)+1)),1,0),1)</f>
        <v>0</v>
      </c>
      <c r="BK557" s="61" t="n">
        <f aca="false">IFERROR(IF(SUMPRODUCT((LEN(BF557)-LEN(SUBSTITUTE(BF557," "&amp;L_PendStrict&amp;" "," ")))/(LEN(L_PendStrict)+1))&gt;SUMPRODUCT((LEN(BF557)-LEN(SUBSTITUTE(BF557," "&amp;L_PendNeg&amp;" "," ")))/(LEN(L_PendNeg)+1)),1,0),1)</f>
        <v>0</v>
      </c>
      <c r="BL557" s="61" t="n">
        <f aca="false">IF(ISNA(MATCH(TRIM(S557),L_EvidenceType,0)),0,BZ557)</f>
        <v>0</v>
      </c>
      <c r="BM557" s="61" t="str">
        <f aca="false">SUBSTITUTE(SUBSTITUTE(SUBSTITUTE(SUBSTITUTE(SUBSTITUTE(SUBSTITUTE(SUBSTITUTE(SUBSTITUTE(SUBSTITUTE(LOWER(Z557&amp;""),"1","0"),"2","0"),"3","0"),"4","0"),"5","0"),"6","0"),"7","0"),"8","0"),"9","0")</f>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557,"jan",""),"feb",""),"mar",""),"apr",""),"may",""),"jun",""),"jul",""),"aug",""),"sep",""),"oct",""),"nov",""),"dec",""),"hrs",""),"hr",""),"lt",""),"utc",""),"am",""),"pm",""),"rev",""),"ver",""),"b","a"),"c","a"),"d","a"),"e","a"),"f","a"),"g","a"),"h","a"),"i","a"),"j","a"),"k","a"),"l","a"),"m","a"),"n","a"),"o","a"),"p","a"),"q","a"),"r","a"),"s","a"),"t","a"),"u","a"),"v","a"),"w","a"),"x","a"),"y","a"),"z","a")</f>
        <v/>
      </c>
      <c r="BO557" s="61" t="str">
        <f aca="false">SUBSTITUTE(SUBSTITUTE(SUBSTITUTE(SUBSTITUTE(SUBSTITUTE(SUBSTITUTE(SUBSTITUTE(SUBSTITUTE(SUBSTITUTE(LOWER(W557&amp;""),"1","0"),"2","0"),"3","0"),"4","0"),"5","0"),"6","0"),"7","0"),"8","0"),"9","0")</f>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c>
      <c r="BQ557" s="61" t="n">
        <f aca="false">IFERROR(IF(AND(ISERROR(SEARCH(" mh"," "&amp;LOWER(W557))),ISNA(MATCH(LEFT(TRIM(BP557),255),{"0000a","000a","00a","0000aa","000aa","00.00.0000","00/00/0000","00-00-0000","0000-00-00","00.00.00","00/00/00","00-00-00","0.00.0000","0/00/0000","0-00-0000"},0)),OR(SUMPRODUCT(--ISNUMBER(SEARCH({"a0","a-0","a_0","a/0","a.0","a#0","0a","0-a","0_a","0/a"},BP557)))&gt;0,ISNUMBER(SEARCH("000000",BP557)))),1,0),0)</f>
        <v>0</v>
      </c>
      <c r="BR5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557,"supervisor",""),"inspector",""),"controller",""),"executive",""),"catering",""),"manager",""),"officer",""),"caterer",""),"station",""),"captain",""),"verified",""),"verifier",""),"checked",""),"senior",""),"leader",""),"cabin",""),"staff",""),"crew",""),"team",""),"duty",""),"lead",""),"head",""),"chef",""),"pasb",""),"mcat",""),"magcs",""),"qaqc",""),"ccic",""),"cic",""),"csm",""),"ops",""),"pic",""),"self",""),"qa",""),"qc",""),"by",""),"sr",""))</f>
        <v>0</v>
      </c>
      <c r="BS5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557,"supervisor",""),"inspector",""),"controller",""),"executive",""),"catering",""),"manager",""),"officer",""),"caterer",""),"station",""),"captain",""),"verified",""),"verifier",""),"checked",""),"senior",""),"leader",""),"cabin",""),"staff",""),"crew",""),"team",""),"duty",""),"lead",""),"head",""),"chef",""),"pasb",""),"mcat",""),"magcs",""),"qaqc",""),"ccic",""),"cic",""),"csm",""),"ops",""),"pic",""),"self",""),"qa",""),"qc",""),"by",""),"sr",""))</f>
        <v>0</v>
      </c>
      <c r="BT557" s="61"/>
      <c r="BU557" s="61"/>
      <c r="BV557" s="61" t="n">
        <f aca="false">0</f>
        <v>0</v>
      </c>
      <c r="BW557" s="61"/>
      <c r="BX557" s="61"/>
      <c r="BY557" s="62" t="n">
        <f aca="false">Q557-T12EarlyH/24</f>
        <v>46321.2847222222</v>
      </c>
      <c r="BZ557" s="61" t="n">
        <f aca="false">IFERROR(IF(IF(TRIM(S557)="Link / file path",AND(LEN(TRIM(Z557))&gt;=5,SUMPRODUCT(--ISNUMBER(SEARCH({"http","www.","\\",":\",".pdf",".jpg",".jpeg",".png",".heic",".xls",".doc",".msg",".eml",".ppt",".txt",".zip"},Z557)))&gt;0),AND(ISERROR(FIND(" ",TRIM(Z557))),NOT(OR(LOWER(TRIM(Z557))=LOWER(Flights!$F$21),AND(LEFT(LOWER(TRIM(Z557)),2)="mh",(LEN(BN557)-LEN(SUBSTITUTE(BN557,"a","")))&lt;=2))),NOT(ISNUMBER(MATCH(LEFT(BN557,255),{"0000a","000a","00a","0000aa","000aa","00.00.0000","00/00/0000","00-00-0000","0000-00-00","00.00.00","00/00/00","00-00-00","0.00.0000","0/00/0000","0-00-0000"},0))),OR(AND((LEN(BN557)-LEN(SUBSTITUTE(BN557,"a","")))&gt;=1,(LEN(BN557)-LEN(SUBSTITUTE(BN557,"0","")))&gt;=2,SUMPRODUCT(--ISNUMBER(SEARCH({"a0","a-0","a_0","a/0","a.0","a#0","0a","0-a","0_a","0/a"},BN557)))&gt;0),AND((LEN(BN557)-LEN(SUBSTITUTE(BN557,"a","")))=0,(LEN(BN557)-LEN(SUBSTITUTE(BN557,"0","")))&gt;=5)))),1,0),0)</f>
        <v>0</v>
      </c>
    </row>
    <row r="558" customFormat="false" ht="41.25" hidden="false" customHeight="true" outlineLevel="0" collapsed="false">
      <c r="A558" s="57" t="s">
        <v>1243</v>
      </c>
      <c r="B558" s="57" t="s">
        <v>290</v>
      </c>
      <c r="C558" s="57" t="str">
        <f aca="false">Flights!$F$21</f>
        <v>MH0073</v>
      </c>
      <c r="D558" s="58" t="n">
        <f aca="false">Flights!$D$21</f>
        <v>46322</v>
      </c>
      <c r="E558" s="57" t="str">
        <f aca="false">Flights!$G$21&amp;"-"&amp;Flights!$H$21</f>
        <v>HKG-KUL</v>
      </c>
      <c r="F558" s="57" t="str">
        <f aca="false">Flights!$K$21</f>
        <v>BC</v>
      </c>
      <c r="G558" s="57" t="s">
        <v>420</v>
      </c>
      <c r="H558" s="57" t="s">
        <v>378</v>
      </c>
      <c r="I558" s="57" t="s">
        <v>447</v>
      </c>
      <c r="J558" s="57" t="s">
        <v>529</v>
      </c>
      <c r="K558" s="67" t="s">
        <v>449</v>
      </c>
      <c r="L558" s="67" t="s">
        <v>1244</v>
      </c>
      <c r="M558" s="67" t="s">
        <v>451</v>
      </c>
      <c r="N558" s="67" t="s">
        <v>383</v>
      </c>
      <c r="O558" s="67" t="s">
        <v>1226</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60"/>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open",IF(AND(NOT(OR(LEN(AZ558)&lt;15,ISNUMBER(MATCH(AZ558,L_Placeholder,0)))),BK558=0,NOT(OR(LEN(AU558)&lt;2,ISNUMBER(MATCH(AU558,L_Placeholder,0)))),NOT(OR(LEN(AX558)&lt;2,ISNUMBER(MATCH(AX558,L_Placeholder,0)))),TRIM(AE558)&lt;&gt;TRIM(T558)),"N/A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missing",IF(OR(OR(LEN(AU558)&lt;2,ISNUMBER(MATCH(AU558,L_Placeholder,0))),BR558&lt;3),"INVALID – PIC missing or not a named person (a role such as QA / CSM is not a name)",IF(OR(LEN(AV558)&lt;2,ISNUMBER(MATCH(AV558,L_Placeholder,0))),"INVALID – result / assessment missing",IF(OR(OR(LEN(AW558)&lt;3,ISNUMBER(MATCH(AW558,L_Placeholder,0))),SUMPRODUCT(--ISNUMBER(SEARCH(" "&amp;L_EvidencePhrase&amp;" ",BD558)))&gt;0,BI558=1),"INVALID – evidence missing, placeholder or not yet on file",IF(ISNA(MATCH(TRIM(S558),L_EvidenceType,0)),"INVALID – choose the evidence type from the list (column S)",IF(BL558=0,"INVALID – evidence ID must be the record's ID only (e.g. SF-2210, IMG_2231, 1045521), or a link / path for links",IF(OR(OR(LEN(AX558)&lt;2,ISNUMBER(MATCH(AX558,L_Placeholder,0))),BS558&lt;3),"INVALID – verifier missing or not a named person (a role such as QA / CSM is not a name)",IF(OR(AX558=AU558,AND(LEN(AU558)&gt;=4,ISNUMBER(SEARCH(AU558,AX558))),AND(LEN(AX558)&gt;=4,ISNUMBER(SEARCH(AX558,AU558)))),"INVALID – verifier must be a different, named person (not the PIC or a role)",IF(BH558=1,"INVALID – result not yet available (awaiting / TBC)",IF(BV558=1,"INVALID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future",IF(AND(ISNUMBER(BY558),AG558&lt;BY558),IF(H558="Physical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")))/(LEN(L_PendNeg)+1))+SUMPRODUCT((LEN(BC558)-LEN(SUBSTITUTE(BC558," "&amp;L_PendPrep&amp;" "," ")))/(LEN(L_PendPrep)+1)),1,0),1)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")))/(LEN(L_PendNeg)+1))+SUMPRODUCT((LEN(BE558)-LEN(SUBSTITUTE(BE558," "&amp;L_PendPrep&amp;" "," ")))/(LEN(L_PendPrep)+1)),1,0),1)</f>
        <v>0</v>
      </c>
      <c r="BK558" s="61" t="n">
        <f aca="false">IFERROR(IF(SUMPRODUCT((LEN(BF558)-LEN(SUBSTITUTE(BF558," "&amp;L_PendStrict&amp;" "," ")))/(LEN(L_PendStrict)+1))&gt;SUMPRODUCT((LEN(BF558)-LEN(SUBSTITUTE(BF558," "&amp;L_PendNeg&amp;" "," ")))/(LEN(L_PendNeg)+1)),1,0),1)</f>
        <v>0</v>
      </c>
      <c r="BL558" s="61" t="n">
        <f aca="false">IF(ISNA(MATCH(TRIM(S558),L_EvidenceType,0)),0,BZ558)</f>
        <v>0</v>
      </c>
      <c r="BM558" s="61" t="str">
        <f aca="false">SUBSTITUTE(SUBSTITUTE(SUBSTITUTE(SUBSTITUTE(SUBSTITUTE(SUBSTITUTE(SUBSTITUTE(SUBSTITUTE(SUBSTITUTE(LOWER(Z558&amp;""),"1","0"),"2","0"),"3","0"),"4","0"),"5","0"),"6","0"),"7","0"),"8","0"),"9","0")</f>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558,"jan",""),"feb",""),"mar",""),"apr",""),"may",""),"jun",""),"jul",""),"aug",""),"sep",""),"oct",""),"nov",""),"dec",""),"hrs",""),"hr",""),"lt",""),"utc",""),"am",""),"pm",""),"rev",""),"ver",""),"b","a"),"c","a"),"d","a"),"e","a"),"f","a"),"g","a"),"h","a"),"i","a"),"j","a"),"k","a"),"l","a"),"m","a"),"n","a"),"o","a"),"p","a"),"q","a"),"r","a"),"s","a"),"t","a"),"u","a"),"v","a"),"w","a"),"x","a"),"y","a"),"z","a")</f>
        <v/>
      </c>
      <c r="BO558" s="61" t="str">
        <f aca="false">SUBSTITUTE(SUBSTITUTE(SUBSTITUTE(SUBSTITUTE(SUBSTITUTE(SUBSTITUTE(SUBSTITUTE(SUBSTITUTE(SUBSTITUTE(LOWER(W558&amp;""),"1","0"),"2","0"),"3","0"),"4","0"),"5","0"),"6","0"),"7","0"),"8","0"),"9","0")</f>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c>
      <c r="BQ558" s="61" t="n">
        <f aca="false">IFERROR(IF(AND(ISERROR(SEARCH(" mh"," "&amp;LOWER(W558))),ISNA(MATCH(LEFT(TRIM(BP558),255),{"0000a","000a","00a","0000aa","000aa","00.00.0000","00/00/0000","00-00-0000","0000-00-00","00.00.00","00/00/00","00-00-00","0.00.0000","0/00/0000","0-00-0000"},0)),OR(SUMPRODUCT(--ISNUMBER(SEARCH({"a0","a-0","a_0","a/0","a.0","a#0","0a","0-a","0_a","0/a"},BP558)))&gt;0,ISNUMBER(SEARCH("000000",BP558)))),1,0),0)</f>
        <v>0</v>
      </c>
      <c r="BR5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558,"supervisor",""),"inspector",""),"controller",""),"executive",""),"catering",""),"manager",""),"officer",""),"caterer",""),"station",""),"captain",""),"verified",""),"verifier",""),"checked",""),"senior",""),"leader",""),"cabin",""),"staff",""),"crew",""),"team",""),"duty",""),"lead",""),"head",""),"chef",""),"pasb",""),"mcat",""),"magcs",""),"qaqc",""),"ccic",""),"cic",""),"csm",""),"ops",""),"pic",""),"self",""),"qa",""),"qc",""),"by",""),"sr",""))</f>
        <v>0</v>
      </c>
      <c r="BS5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558,"supervisor",""),"inspector",""),"controller",""),"executive",""),"catering",""),"manager",""),"officer",""),"caterer",""),"station",""),"captain",""),"verified",""),"verifier",""),"checked",""),"senior",""),"leader",""),"cabin",""),"staff",""),"crew",""),"team",""),"duty",""),"lead",""),"head",""),"chef",""),"pasb",""),"mcat",""),"magcs",""),"qaqc",""),"ccic",""),"cic",""),"csm",""),"ops",""),"pic",""),"self",""),"qa",""),"qc",""),"by",""),"sr",""))</f>
        <v>0</v>
      </c>
      <c r="BT558" s="61"/>
      <c r="BU558" s="61"/>
      <c r="BV558" s="61" t="n">
        <f aca="false">0</f>
        <v>0</v>
      </c>
      <c r="BW558" s="61"/>
      <c r="BX558" s="61"/>
      <c r="BY558" s="62" t="n">
        <f aca="false">Q558-T12EarlyH/24</f>
        <v>46321.2847222222</v>
      </c>
      <c r="BZ558" s="61" t="n">
        <f aca="false">IFERROR(IF(IF(TRIM(S558)="Link / file path",AND(LEN(TRIM(Z558))&gt;=5,SUMPRODUCT(--ISNUMBER(SEARCH({"http","www.","\\",":\",".pdf",".jpg",".jpeg",".png",".heic",".xls",".doc",".msg",".eml",".ppt",".txt",".zip"},Z558)))&gt;0),AND(ISERROR(FIND(" ",TRIM(Z558))),NOT(OR(LOWER(TRIM(Z558))=LOWER(Flights!$F$21),AND(LEFT(LOWER(TRIM(Z558)),2)="mh",(LEN(BN558)-LEN(SUBSTITUTE(BN558,"a","")))&lt;=2))),NOT(ISNUMBER(MATCH(LEFT(BN558,255),{"0000a","000a","00a","0000aa","000aa","00.00.0000","00/00/0000","00-00-0000","0000-00-00","00.00.00","00/00/00","00-00-00","0.00.0000","0/00/0000","0-00-0000"},0))),OR(AND((LEN(BN558)-LEN(SUBSTITUTE(BN558,"a","")))&gt;=1,(LEN(BN558)-LEN(SUBSTITUTE(BN558,"0","")))&gt;=2,SUMPRODUCT(--ISNUMBER(SEARCH({"a0","a-0","a_0","a/0","a.0","a#0","0a","0-a","0_a","0/a"},BN558)))&gt;0),AND((LEN(BN558)-LEN(SUBSTITUTE(BN558,"a","")))=0,(LEN(BN558)-LEN(SUBSTITUTE(BN558,"0","")))&gt;=5)))),1,0),0)</f>
        <v>0</v>
      </c>
    </row>
    <row r="559" customFormat="false" ht="91.5" hidden="false" customHeight="true" outlineLevel="0" collapsed="false">
      <c r="A559" s="57" t="s">
        <v>1245</v>
      </c>
      <c r="B559" s="57" t="s">
        <v>290</v>
      </c>
      <c r="C559" s="57" t="str">
        <f aca="false">Flights!$F$21</f>
        <v>MH0073</v>
      </c>
      <c r="D559" s="58" t="n">
        <f aca="false">Flights!$D$21</f>
        <v>46322</v>
      </c>
      <c r="E559" s="57" t="str">
        <f aca="false">Flights!$G$21&amp;"-"&amp;Flights!$H$21</f>
        <v>HKG-KUL</v>
      </c>
      <c r="F559" s="57" t="str">
        <f aca="false">Flights!$K$21</f>
        <v>BC</v>
      </c>
      <c r="G559" s="57" t="s">
        <v>420</v>
      </c>
      <c r="H559" s="57" t="s">
        <v>378</v>
      </c>
      <c r="I559" s="57" t="s">
        <v>634</v>
      </c>
      <c r="J559" s="57" t="s">
        <v>1186</v>
      </c>
      <c r="K559" s="67" t="s">
        <v>1187</v>
      </c>
      <c r="L559" s="67" t="s">
        <v>1188</v>
      </c>
      <c r="M559" s="67" t="s">
        <v>451</v>
      </c>
      <c r="N559" s="67" t="s">
        <v>444</v>
      </c>
      <c r="O559" s="67" t="s">
        <v>1246</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60"/>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open",IF(AND(NOT(OR(LEN(AZ559)&lt;15,ISNUMBER(MATCH(AZ559,L_Placeholder,0)))),BK559=0,NOT(OR(LEN(AU559)&lt;2,ISNUMBER(MATCH(AU559,L_Placeholder,0)))),NOT(OR(LEN(AX559)&lt;2,ISNUMBER(MATCH(AX559,L_Placeholder,0)))),TRIM(AE559)&lt;&gt;TRIM(T559)),"N/A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missing",IF(OR(OR(LEN(AU559)&lt;2,ISNUMBER(MATCH(AU559,L_Placeholder,0))),BR559&lt;3),"INVALID – PIC missing or not a named person (a role such as QA / CSM is not a name)",IF(OR(LEN(AV559)&lt;2,ISNUMBER(MATCH(AV559,L_Placeholder,0))),"INVALID – result / assessment missing",IF(OR(OR(LEN(AW559)&lt;3,ISNUMBER(MATCH(AW559,L_Placeholder,0))),SUMPRODUCT(--ISNUMBER(SEARCH(" "&amp;L_EvidencePhrase&amp;" ",BD559)))&gt;0,BI559=1),"INVALID – evidence missing, placeholder or not yet on file",IF(ISNA(MATCH(TRIM(S559),L_EvidenceType,0)),"INVALID – choose the evidence type from the list (column S)",IF(BL559=0,"INVALID – evidence ID must be the record's ID only (e.g. SF-2210, IMG_2231, 1045521), or a link / path for links",IF(OR(OR(LEN(AX559)&lt;2,ISNUMBER(MATCH(AX559,L_Placeholder,0))),BS559&lt;3),"INVALID – verifier missing or not a named person (a role such as QA / CSM is not a name)",IF(OR(AX559=AU559,AND(LEN(AU559)&gt;=4,ISNUMBER(SEARCH(AU559,AX559))),AND(LEN(AX559)&gt;=4,ISNUMBER(SEARCH(AX559,AU559)))),"INVALID – verifier must be a different, named person (not the PIC or a role)",IF(BH559=1,"INVALID – result not yet available (awaiting / TBC)",IF(BV559=1,"INVALID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future",IF(AND(ISNUMBER(BY559),AG559&lt;BY559),IF(H559="Physical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")))/(LEN(L_PendNeg)+1))+SUMPRODUCT((LEN(BC559)-LEN(SUBSTITUTE(BC559," "&amp;L_PendPrep&amp;" "," ")))/(LEN(L_PendPrep)+1)),1,0),1)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")))/(LEN(L_PendNeg)+1))+SUMPRODUCT((LEN(BE559)-LEN(SUBSTITUTE(BE559," "&amp;L_PendPrep&amp;" "," ")))/(LEN(L_PendPrep)+1)),1,0),1)</f>
        <v>0</v>
      </c>
      <c r="BK559" s="61" t="n">
        <f aca="false">IFERROR(IF(SUMPRODUCT((LEN(BF559)-LEN(SUBSTITUTE(BF559," "&amp;L_PendStrict&amp;" "," ")))/(LEN(L_PendStrict)+1))&gt;SUMPRODUCT((LEN(BF559)-LEN(SUBSTITUTE(BF559," "&amp;L_PendNeg&amp;" "," ")))/(LEN(L_PendNeg)+1)),1,0),1)</f>
        <v>0</v>
      </c>
      <c r="BL559" s="61" t="n">
        <f aca="false">IF(ISNA(MATCH(TRIM(S559),L_EvidenceType,0)),0,BZ559)</f>
        <v>0</v>
      </c>
      <c r="BM559" s="61" t="str">
        <f aca="false">SUBSTITUTE(SUBSTITUTE(SUBSTITUTE(SUBSTITUTE(SUBSTITUTE(SUBSTITUTE(SUBSTITUTE(SUBSTITUTE(SUBSTITUTE(LOWER(Z559&amp;""),"1","0"),"2","0"),"3","0"),"4","0"),"5","0"),"6","0"),"7","0"),"8","0"),"9","0")</f>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559,"jan",""),"feb",""),"mar",""),"apr",""),"may",""),"jun",""),"jul",""),"aug",""),"sep",""),"oct",""),"nov",""),"dec",""),"hrs",""),"hr",""),"lt",""),"utc",""),"am",""),"pm",""),"rev",""),"ver",""),"b","a"),"c","a"),"d","a"),"e","a"),"f","a"),"g","a"),"h","a"),"i","a"),"j","a"),"k","a"),"l","a"),"m","a"),"n","a"),"o","a"),"p","a"),"q","a"),"r","a"),"s","a"),"t","a"),"u","a"),"v","a"),"w","a"),"x","a"),"y","a"),"z","a")</f>
        <v/>
      </c>
      <c r="BO559" s="61" t="str">
        <f aca="false">SUBSTITUTE(SUBSTITUTE(SUBSTITUTE(SUBSTITUTE(SUBSTITUTE(SUBSTITUTE(SUBSTITUTE(SUBSTITUTE(SUBSTITUTE(LOWER(W559&amp;""),"1","0"),"2","0"),"3","0"),"4","0"),"5","0"),"6","0"),"7","0"),"8","0"),"9","0")</f>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c>
      <c r="BQ559" s="61" t="n">
        <f aca="false">IFERROR(IF(AND(ISERROR(SEARCH(" mh"," "&amp;LOWER(W559))),ISNA(MATCH(LEFT(TRIM(BP559),255),{"0000a","000a","00a","0000aa","000aa","00.00.0000","00/00/0000","00-00-0000","0000-00-00","00.00.00","00/00/00","00-00-00","0.00.0000","0/00/0000","0-00-0000"},0)),OR(SUMPRODUCT(--ISNUMBER(SEARCH({"a0","a-0","a_0","a/0","a.0","a#0","0a","0-a","0_a","0/a"},BP559)))&gt;0,ISNUMBER(SEARCH("000000",BP559)))),1,0),0)</f>
        <v>0</v>
      </c>
      <c r="BR5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559,"supervisor",""),"inspector",""),"controller",""),"executive",""),"catering",""),"manager",""),"officer",""),"caterer",""),"station",""),"captain",""),"verified",""),"verifier",""),"checked",""),"senior",""),"leader",""),"cabin",""),"staff",""),"crew",""),"team",""),"duty",""),"lead",""),"head",""),"chef",""),"pasb",""),"mcat",""),"magcs",""),"qaqc",""),"ccic",""),"cic",""),"csm",""),"ops",""),"pic",""),"self",""),"qa",""),"qc",""),"by",""),"sr",""))</f>
        <v>0</v>
      </c>
      <c r="BS5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559,"supervisor",""),"inspector",""),"controller",""),"executive",""),"catering",""),"manager",""),"officer",""),"caterer",""),"station",""),"captain",""),"verified",""),"verifier",""),"checked",""),"senior",""),"leader",""),"cabin",""),"staff",""),"crew",""),"team",""),"duty",""),"lead",""),"head",""),"chef",""),"pasb",""),"mcat",""),"magcs",""),"qaqc",""),"ccic",""),"cic",""),"csm",""),"ops",""),"pic",""),"self",""),"qa",""),"qc",""),"by",""),"sr",""))</f>
        <v>0</v>
      </c>
      <c r="BT559" s="61"/>
      <c r="BU559" s="61"/>
      <c r="BV559" s="61" t="n">
        <f aca="false">0</f>
        <v>0</v>
      </c>
      <c r="BW559" s="61"/>
      <c r="BX559" s="61"/>
      <c r="BY559" s="62" t="n">
        <f aca="false">Q559-T12EarlyH/24</f>
        <v>46321.2847222222</v>
      </c>
      <c r="BZ559" s="61" t="n">
        <f aca="false">IFERROR(IF(IF(TRIM(S559)="Link / file path",AND(LEN(TRIM(Z559))&gt;=5,SUMPRODUCT(--ISNUMBER(SEARCH({"http","www.","\\",":\",".pdf",".jpg",".jpeg",".png",".heic",".xls",".doc",".msg",".eml",".ppt",".txt",".zip"},Z559)))&gt;0),AND(ISERROR(FIND(" ",TRIM(Z559))),NOT(OR(LOWER(TRIM(Z559))=LOWER(Flights!$F$21),AND(LEFT(LOWER(TRIM(Z559)),2)="mh",(LEN(BN559)-LEN(SUBSTITUTE(BN559,"a","")))&lt;=2))),NOT(ISNUMBER(MATCH(LEFT(BN559,255),{"0000a","000a","00a","0000aa","000aa","00.00.0000","00/00/0000","00-00-0000","0000-00-00","00.00.00","00/00/00","00-00-00","0.00.0000","0/00/0000","0-00-0000"},0))),OR(AND((LEN(BN559)-LEN(SUBSTITUTE(BN559,"a","")))&gt;=1,(LEN(BN559)-LEN(SUBSTITUTE(BN559,"0","")))&gt;=2,SUMPRODUCT(--ISNUMBER(SEARCH({"a0","a-0","a_0","a/0","a.0","a#0","0a","0-a","0_a","0/a"},BN559)))&gt;0),AND((LEN(BN559)-LEN(SUBSTITUTE(BN559,"a","")))=0,(LEN(BN559)-LEN(SUBSTITUTE(BN559,"0","")))&gt;=5)))),1,0),0)</f>
        <v>0</v>
      </c>
    </row>
    <row r="560" customFormat="false" ht="39.75" hidden="false" customHeight="true" outlineLevel="0" collapsed="false">
      <c r="A560" s="57" t="s">
        <v>1247</v>
      </c>
      <c r="B560" s="57" t="s">
        <v>290</v>
      </c>
      <c r="C560" s="57" t="str">
        <f aca="false">Flights!$F$21</f>
        <v>MH0073</v>
      </c>
      <c r="D560" s="58" t="n">
        <f aca="false">Flights!$D$21</f>
        <v>46322</v>
      </c>
      <c r="E560" s="57" t="str">
        <f aca="false">Flights!$G$21&amp;"-"&amp;Flights!$H$21</f>
        <v>HKG-KUL</v>
      </c>
      <c r="F560" s="57" t="str">
        <f aca="false">Flights!$K$21</f>
        <v>BC</v>
      </c>
      <c r="G560" s="57" t="s">
        <v>459</v>
      </c>
      <c r="H560" s="57" t="s">
        <v>460</v>
      </c>
      <c r="I560" s="57" t="s">
        <v>379</v>
      </c>
      <c r="J560" s="57" t="s">
        <v>461</v>
      </c>
      <c r="K560" s="67" t="s">
        <v>426</v>
      </c>
      <c r="L560" s="67" t="s">
        <v>462</v>
      </c>
      <c r="M560" s="67"/>
      <c r="N560" s="67" t="s">
        <v>383</v>
      </c>
      <c r="O560" s="67" t="s">
        <v>463</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60"/>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open",IF(AND(NOT(OR(LEN(AZ560)&lt;15,ISNUMBER(MATCH(AZ560,L_Placeholder,0)))),BK560=0,NOT(OR(LEN(AU560)&lt;2,ISNUMBER(MATCH(AU560,L_Placeholder,0)))),NOT(OR(LEN(AX560)&lt;2,ISNUMBER(MATCH(AX560,L_Placeholder,0)))),TRIM(AE560)&lt;&gt;TRIM(T560)),"N/A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missing",IF(OR(OR(LEN(AU560)&lt;2,ISNUMBER(MATCH(AU560,L_Placeholder,0))),BR560&lt;3),"INVALID – PIC missing or not a named person (a role such as QA / CSM is not a name)",IF(OR(LEN(AV560)&lt;2,ISNUMBER(MATCH(AV560,L_Placeholder,0))),"INVALID – result / assessment missing",IF(OR(OR(LEN(AW560)&lt;3,ISNUMBER(MATCH(AW560,L_Placeholder,0))),SUMPRODUCT(--ISNUMBER(SEARCH(" "&amp;L_EvidencePhrase&amp;" ",BD560)))&gt;0,BI560=1),"INVALID – evidence missing, placeholder or not yet on file",IF(ISNA(MATCH(TRIM(S560),L_EvidenceType,0)),"INVALID – choose the evidence type from the list (column S)",IF(BL560=0,"INVALID – evidence ID must be the record's ID only (e.g. SF-2210, IMG_2231, 1045521), or a link / path for links",IF(OR(OR(LEN(AX560)&lt;2,ISNUMBER(MATCH(AX560,L_Placeholder,0))),BS560&lt;3),"INVALID – verifier missing or not a named person (a role such as QA / CSM is not a name)",IF(OR(AX560=AU560,AND(LEN(AU560)&gt;=4,ISNUMBER(SEARCH(AU560,AX560))),AND(LEN(AX560)&gt;=4,ISNUMBER(SEARCH(AX560,AU560)))),"INVALID – verifier must be a different, named person (not the PIC or a role)",IF(BH560=1,"INVALID – result not yet available (awaiting / TBC)",IF(BV560=1,"INVALID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future",IF(AND(ISNUMBER(BY560),AG560&lt;BY560),IF(H560="Physical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IF(ISNA(MATCH(TRIM(S560),L_EvidenceType,0)),0,BZ560)</f>
        <v>0</v>
      </c>
      <c r="BM560" s="61" t="str">
        <f aca="false">SUBSTITUTE(SUBSTITUTE(SUBSTITUTE(SUBSTITUTE(SUBSTITUTE(SUBSTITUTE(SUBSTITUTE(SUBSTITUTE(SUBSTITUTE(LOWER(Z560&amp;""),"1","0"),"2","0"),"3","0"),"4","0"),"5","0"),"6","0"),"7","0"),"8","0"),"9","0")</f>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560,"jan",""),"feb",""),"mar",""),"apr",""),"may",""),"jun",""),"jul",""),"aug",""),"sep",""),"oct",""),"nov",""),"dec",""),"hrs",""),"hr",""),"lt",""),"utc",""),"am",""),"pm",""),"rev",""),"ver",""),"b","a"),"c","a"),"d","a"),"e","a"),"f","a"),"g","a"),"h","a"),"i","a"),"j","a"),"k","a"),"l","a"),"m","a"),"n","a"),"o","a"),"p","a"),"q","a"),"r","a"),"s","a"),"t","a"),"u","a"),"v","a"),"w","a"),"x","a"),"y","a"),"z","a")</f>
        <v/>
      </c>
      <c r="BO560" s="61" t="str">
        <f aca="false">SUBSTITUTE(SUBSTITUTE(SUBSTITUTE(SUBSTITUTE(SUBSTITUTE(SUBSTITUTE(SUBSTITUTE(SUBSTITUTE(SUBSTITUTE(LOWER(W560&amp;""),"1","0"),"2","0"),"3","0"),"4","0"),"5","0"),"6","0"),"7","0"),"8","0"),"9","0")</f>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c>
      <c r="BQ560" s="61" t="n">
        <f aca="false">IFERROR(IF(AND(ISERROR(SEARCH(" mh"," "&amp;LOWER(W560))),ISNA(MATCH(LEFT(TRIM(BP560),255),{"0000a","000a","00a","0000aa","000aa","00.00.0000","00/00/0000","00-00-0000","0000-00-00","00.00.00","00/00/00","00-00-00","0.00.0000","0/00/0000","0-00-0000"},0)),OR(SUMPRODUCT(--ISNUMBER(SEARCH({"a0","a-0","a_0","a/0","a.0","a#0","0a","0-a","0_a","0/a"},BP560)))&gt;0,ISNUMBER(SEARCH("000000",BP560)))),1,0),0)</f>
        <v>0</v>
      </c>
      <c r="BR5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560,"supervisor",""),"inspector",""),"controller",""),"executive",""),"catering",""),"manager",""),"officer",""),"caterer",""),"station",""),"captain",""),"verified",""),"verifier",""),"checked",""),"senior",""),"leader",""),"cabin",""),"staff",""),"crew",""),"team",""),"duty",""),"lead",""),"head",""),"chef",""),"pasb",""),"mcat",""),"magcs",""),"qaqc",""),"ccic",""),"cic",""),"csm",""),"ops",""),"pic",""),"self",""),"qa",""),"qc",""),"by",""),"sr",""))</f>
        <v>0</v>
      </c>
      <c r="BS5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560,"supervisor",""),"inspector",""),"controller",""),"executive",""),"catering",""),"manager",""),"officer",""),"caterer",""),"station",""),"captain",""),"verified",""),"verifier",""),"checked",""),"senior",""),"leader",""),"cabin",""),"staff",""),"crew",""),"team",""),"duty",""),"lead",""),"head",""),"chef",""),"pasb",""),"mcat",""),"magcs",""),"qaqc",""),"ccic",""),"cic",""),"csm",""),"ops",""),"pic",""),"self",""),"qa",""),"qc",""),"by",""),"sr",""))</f>
        <v>0</v>
      </c>
      <c r="BT560" s="61"/>
      <c r="BU560" s="61"/>
      <c r="BV560" s="61" t="n">
        <f aca="false">IFERROR(IF(OR(SUMPRODUCT((LEN(BC560)-LEN(SUBSTITUTE(BC560," "&amp;L_NotLoaded&amp;" "," ")))/(LEN(L_NotLoaded)+1))&gt;SUMPRODUCT((LEN(BC560)-LEN(SUBSTITUTE(BC560," "&amp;L_NotLoadedNeg&amp;" "," ")))/(LEN(L_NotLoadedNeg)+1)),SUMPRODUCT((LEN(BD560)-LEN(SUBSTITUTE(BD560," "&amp;L_NotLoaded&amp;" "," ")))/(LEN(L_NotLoaded)+1))&gt;SUMPRODUCT((LEN(BD560)-LEN(SUBSTITUTE(BD560," "&amp;L_NotLoadedNeg&amp;" "," ")))/(LEN(L_NotLoadedNeg)+1))),1,0),0)</f>
        <v>0</v>
      </c>
      <c r="BW560" s="61"/>
      <c r="BX560" s="61"/>
      <c r="BY560" s="62" t="n">
        <f aca="false">IF(ISNUMBER(Flights!$AZ$21),MAX(Q560-UpliftWindowH/24,Flights!$AZ$21),Q560-UpliftWindowH/24)</f>
        <v>46322.0347222222</v>
      </c>
      <c r="BZ560" s="61" t="n">
        <f aca="false">IFERROR(IF(IF(TRIM(S560)="Link / file path",AND(LEN(TRIM(Z560))&gt;=5,SUMPRODUCT(--ISNUMBER(SEARCH({"http","www.","\\",":\",".pdf",".jpg",".jpeg",".png",".heic",".xls",".doc",".msg",".eml",".ppt",".txt",".zip"},Z560)))&gt;0),AND(ISERROR(FIND(" ",TRIM(Z560))),NOT(OR(LOWER(TRIM(Z560))=LOWER(Flights!$F$21),AND(LEFT(LOWER(TRIM(Z560)),2)="mh",(LEN(BN560)-LEN(SUBSTITUTE(BN560,"a","")))&lt;=2))),NOT(ISNUMBER(MATCH(LEFT(BN560,255),{"0000a","000a","00a","0000aa","000aa","00.00.0000","00/00/0000","00-00-0000","0000-00-00","00.00.00","00/00/00","00-00-00","0.00.0000","0/00/0000","0-00-0000"},0))),OR(AND((LEN(BN560)-LEN(SUBSTITUTE(BN560,"a","")))&gt;=1,(LEN(BN560)-LEN(SUBSTITUTE(BN560,"0","")))&gt;=2,SUMPRODUCT(--ISNUMBER(SEARCH({"a0","a-0","a_0","a/0","a.0","a#0","0a","0-a","0_a","0/a"},BN560)))&gt;0),AND((LEN(BN560)-LEN(SUBSTITUTE(BN560,"a","")))=0,(LEN(BN560)-LEN(SUBSTITUTE(BN560,"0","")))&gt;=5)))),1,0),0)</f>
        <v>0</v>
      </c>
    </row>
    <row r="561" customFormat="false" ht="39.75" hidden="false" customHeight="true" outlineLevel="0" collapsed="false">
      <c r="A561" s="57" t="s">
        <v>1248</v>
      </c>
      <c r="B561" s="57" t="s">
        <v>290</v>
      </c>
      <c r="C561" s="57" t="str">
        <f aca="false">Flights!$F$21</f>
        <v>MH0073</v>
      </c>
      <c r="D561" s="58" t="n">
        <f aca="false">Flights!$D$21</f>
        <v>46322</v>
      </c>
      <c r="E561" s="57" t="str">
        <f aca="false">Flights!$G$21&amp;"-"&amp;Flights!$H$21</f>
        <v>HKG-KUL</v>
      </c>
      <c r="F561" s="57" t="str">
        <f aca="false">Flights!$K$21</f>
        <v>BC</v>
      </c>
      <c r="G561" s="57" t="s">
        <v>459</v>
      </c>
      <c r="H561" s="57" t="s">
        <v>460</v>
      </c>
      <c r="I561" s="57" t="s">
        <v>428</v>
      </c>
      <c r="J561" s="57" t="s">
        <v>465</v>
      </c>
      <c r="K561" s="67" t="s">
        <v>426</v>
      </c>
      <c r="L561" s="67" t="s">
        <v>462</v>
      </c>
      <c r="M561" s="67"/>
      <c r="N561" s="67" t="s">
        <v>383</v>
      </c>
      <c r="O561" s="67" t="s">
        <v>463</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60"/>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open",IF(AND(NOT(OR(LEN(AZ561)&lt;15,ISNUMBER(MATCH(AZ561,L_Placeholder,0)))),BK561=0,NOT(OR(LEN(AU561)&lt;2,ISNUMBER(MATCH(AU561,L_Placeholder,0)))),NOT(OR(LEN(AX561)&lt;2,ISNUMBER(MATCH(AX561,L_Placeholder,0)))),TRIM(AE561)&lt;&gt;TRIM(T561)),"N/A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missing",IF(OR(OR(LEN(AU561)&lt;2,ISNUMBER(MATCH(AU561,L_Placeholder,0))),BR561&lt;3),"INVALID – PIC missing or not a named person (a role such as QA / CSM is not a name)",IF(OR(LEN(AV561)&lt;2,ISNUMBER(MATCH(AV561,L_Placeholder,0))),"INVALID – result / assessment missing",IF(OR(OR(LEN(AW561)&lt;3,ISNUMBER(MATCH(AW561,L_Placeholder,0))),SUMPRODUCT(--ISNUMBER(SEARCH(" "&amp;L_EvidencePhrase&amp;" ",BD561)))&gt;0,BI561=1),"INVALID – evidence missing, placeholder or not yet on file",IF(ISNA(MATCH(TRIM(S561),L_EvidenceType,0)),"INVALID – choose the evidence type from the list (column S)",IF(BL561=0,"INVALID – evidence ID must be the record's ID only (e.g. SF-2210, IMG_2231, 1045521), or a link / path for links",IF(OR(OR(LEN(AX561)&lt;2,ISNUMBER(MATCH(AX561,L_Placeholder,0))),BS561&lt;3),"INVALID – verifier missing or not a named person (a role such as QA / CSM is not a name)",IF(OR(AX561=AU561,AND(LEN(AU561)&gt;=4,ISNUMBER(SEARCH(AU561,AX561))),AND(LEN(AX561)&gt;=4,ISNUMBER(SEARCH(AX561,AU561)))),"INVALID – verifier must be a different, named person (not the PIC or a role)",IF(BH561=1,"INVALID – result not yet available (awaiting / TBC)",IF(BV561=1,"INVALID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future",IF(AND(ISNUMBER(BY561),AG561&lt;BY561),IF(H561="Physical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IF(ISNA(MATCH(TRIM(S561),L_EvidenceType,0)),0,BZ561)</f>
        <v>0</v>
      </c>
      <c r="BM561" s="61" t="str">
        <f aca="false">SUBSTITUTE(SUBSTITUTE(SUBSTITUTE(SUBSTITUTE(SUBSTITUTE(SUBSTITUTE(SUBSTITUTE(SUBSTITUTE(SUBSTITUTE(LOWER(Z561&amp;""),"1","0"),"2","0"),"3","0"),"4","0"),"5","0"),"6","0"),"7","0"),"8","0"),"9","0")</f>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561,"jan",""),"feb",""),"mar",""),"apr",""),"may",""),"jun",""),"jul",""),"aug",""),"sep",""),"oct",""),"nov",""),"dec",""),"hrs",""),"hr",""),"lt",""),"utc",""),"am",""),"pm",""),"rev",""),"ver",""),"b","a"),"c","a"),"d","a"),"e","a"),"f","a"),"g","a"),"h","a"),"i","a"),"j","a"),"k","a"),"l","a"),"m","a"),"n","a"),"o","a"),"p","a"),"q","a"),"r","a"),"s","a"),"t","a"),"u","a"),"v","a"),"w","a"),"x","a"),"y","a"),"z","a")</f>
        <v/>
      </c>
      <c r="BO561" s="61" t="str">
        <f aca="false">SUBSTITUTE(SUBSTITUTE(SUBSTITUTE(SUBSTITUTE(SUBSTITUTE(SUBSTITUTE(SUBSTITUTE(SUBSTITUTE(SUBSTITUTE(LOWER(W561&amp;""),"1","0"),"2","0"),"3","0"),"4","0"),"5","0"),"6","0"),"7","0"),"8","0"),"9","0")</f>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c>
      <c r="BQ561" s="61" t="n">
        <f aca="false">IFERROR(IF(AND(ISERROR(SEARCH(" mh"," "&amp;LOWER(W561))),ISNA(MATCH(LEFT(TRIM(BP561),255),{"0000a","000a","00a","0000aa","000aa","00.00.0000","00/00/0000","00-00-0000","0000-00-00","00.00.00","00/00/00","00-00-00","0.00.0000","0/00/0000","0-00-0000"},0)),OR(SUMPRODUCT(--ISNUMBER(SEARCH({"a0","a-0","a_0","a/0","a.0","a#0","0a","0-a","0_a","0/a"},BP561)))&gt;0,ISNUMBER(SEARCH("000000",BP561)))),1,0),0)</f>
        <v>0</v>
      </c>
      <c r="BR5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561,"supervisor",""),"inspector",""),"controller",""),"executive",""),"catering",""),"manager",""),"officer",""),"caterer",""),"station",""),"captain",""),"verified",""),"verifier",""),"checked",""),"senior",""),"leader",""),"cabin",""),"staff",""),"crew",""),"team",""),"duty",""),"lead",""),"head",""),"chef",""),"pasb",""),"mcat",""),"magcs",""),"qaqc",""),"ccic",""),"cic",""),"csm",""),"ops",""),"pic",""),"self",""),"qa",""),"qc",""),"by",""),"sr",""))</f>
        <v>0</v>
      </c>
      <c r="BS5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561,"supervisor",""),"inspector",""),"controller",""),"executive",""),"catering",""),"manager",""),"officer",""),"caterer",""),"station",""),"captain",""),"verified",""),"verifier",""),"checked",""),"senior",""),"leader",""),"cabin",""),"staff",""),"crew",""),"team",""),"duty",""),"lead",""),"head",""),"chef",""),"pasb",""),"mcat",""),"magcs",""),"qaqc",""),"ccic",""),"cic",""),"csm",""),"ops",""),"pic",""),"self",""),"qa",""),"qc",""),"by",""),"sr",""))</f>
        <v>0</v>
      </c>
      <c r="BT561" s="61"/>
      <c r="BU561" s="61"/>
      <c r="BV561" s="61" t="n">
        <f aca="false">IFERROR(IF(OR(SUMPRODUCT((LEN(BC561)-LEN(SUBSTITUTE(BC561," "&amp;L_NotLoaded&amp;" "," ")))/(LEN(L_NotLoaded)+1))&gt;SUMPRODUCT((LEN(BC561)-LEN(SUBSTITUTE(BC561," "&amp;L_NotLoadedNeg&amp;" "," ")))/(LEN(L_NotLoadedNeg)+1)),SUMPRODUCT((LEN(BD561)-LEN(SUBSTITUTE(BD561," "&amp;L_NotLoaded&amp;" "," ")))/(LEN(L_NotLoaded)+1))&gt;SUMPRODUCT((LEN(BD561)-LEN(SUBSTITUTE(BD561," "&amp;L_NotLoadedNeg&amp;" "," ")))/(LEN(L_NotLoadedNeg)+1))),1,0),0)</f>
        <v>0</v>
      </c>
      <c r="BW561" s="61"/>
      <c r="BX561" s="61"/>
      <c r="BY561" s="62" t="n">
        <f aca="false">IF(ISNUMBER(Flights!$AZ$21),MAX(Q561-UpliftWindowH/24,Flights!$AZ$21),Q561-UpliftWindowH/24)</f>
        <v>46322.0347222222</v>
      </c>
      <c r="BZ561" s="61" t="n">
        <f aca="false">IFERROR(IF(IF(TRIM(S561)="Link / file path",AND(LEN(TRIM(Z561))&gt;=5,SUMPRODUCT(--ISNUMBER(SEARCH({"http","www.","\\",":\",".pdf",".jpg",".jpeg",".png",".heic",".xls",".doc",".msg",".eml",".ppt",".txt",".zip"},Z561)))&gt;0),AND(ISERROR(FIND(" ",TRIM(Z561))),NOT(OR(LOWER(TRIM(Z561))=LOWER(Flights!$F$21),AND(LEFT(LOWER(TRIM(Z561)),2)="mh",(LEN(BN561)-LEN(SUBSTITUTE(BN561,"a","")))&lt;=2))),NOT(ISNUMBER(MATCH(LEFT(BN561,255),{"0000a","000a","00a","0000aa","000aa","00.00.0000","00/00/0000","00-00-0000","0000-00-00","00.00.00","00/00/00","00-00-00","0.00.0000","0/00/0000","0-00-0000"},0))),OR(AND((LEN(BN561)-LEN(SUBSTITUTE(BN561,"a","")))&gt;=1,(LEN(BN561)-LEN(SUBSTITUTE(BN561,"0","")))&gt;=2,SUMPRODUCT(--ISNUMBER(SEARCH({"a0","a-0","a_0","a/0","a.0","a#0","0a","0-a","0_a","0/a"},BN561)))&gt;0),AND((LEN(BN561)-LEN(SUBSTITUTE(BN561,"a","")))=0,(LEN(BN561)-LEN(SUBSTITUTE(BN561,"0","")))&gt;=5)))),1,0),0)</f>
        <v>0</v>
      </c>
    </row>
    <row r="562" customFormat="false" ht="41.25" hidden="false" customHeight="true" outlineLevel="0" collapsed="false">
      <c r="A562" s="57" t="s">
        <v>1249</v>
      </c>
      <c r="B562" s="57" t="s">
        <v>290</v>
      </c>
      <c r="C562" s="57" t="str">
        <f aca="false">Flights!$F$21</f>
        <v>MH0073</v>
      </c>
      <c r="D562" s="58" t="n">
        <f aca="false">Flights!$D$21</f>
        <v>46322</v>
      </c>
      <c r="E562" s="57" t="str">
        <f aca="false">Flights!$G$21&amp;"-"&amp;Flights!$H$21</f>
        <v>HKG-KUL</v>
      </c>
      <c r="F562" s="57" t="str">
        <f aca="false">Flights!$K$21</f>
        <v>BC</v>
      </c>
      <c r="G562" s="57" t="s">
        <v>459</v>
      </c>
      <c r="H562" s="57" t="s">
        <v>460</v>
      </c>
      <c r="I562" s="57" t="s">
        <v>411</v>
      </c>
      <c r="J562" s="57" t="s">
        <v>1250</v>
      </c>
      <c r="K562" s="67" t="s">
        <v>1251</v>
      </c>
      <c r="L562" s="67" t="s">
        <v>699</v>
      </c>
      <c r="M562" s="67"/>
      <c r="N562" s="67" t="s">
        <v>383</v>
      </c>
      <c r="O562" s="67" t="s">
        <v>700</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60"/>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open",IF(AND(NOT(OR(LEN(AZ562)&lt;15,ISNUMBER(MATCH(AZ562,L_Placeholder,0)))),BK562=0,NOT(OR(LEN(AU562)&lt;2,ISNUMBER(MATCH(AU562,L_Placeholder,0)))),NOT(OR(LEN(AX562)&lt;2,ISNUMBER(MATCH(AX562,L_Placeholder,0)))),TRIM(AE562)&lt;&gt;TRIM(T562)),"N/A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missing",IF(OR(OR(LEN(AU562)&lt;2,ISNUMBER(MATCH(AU562,L_Placeholder,0))),BR562&lt;3),"INVALID – PIC missing or not a named person (a role such as QA / CSM is not a name)",IF(OR(LEN(AV562)&lt;2,ISNUMBER(MATCH(AV562,L_Placeholder,0))),"INVALID – result / assessment missing",IF(OR(OR(LEN(AW562)&lt;3,ISNUMBER(MATCH(AW562,L_Placeholder,0))),SUMPRODUCT(--ISNUMBER(SEARCH(" "&amp;L_EvidencePhrase&amp;" ",BD562)))&gt;0,BI562=1),"INVALID – evidence missing, placeholder or not yet on file",IF(ISNA(MATCH(TRIM(S562),L_EvidenceType,0)),"INVALID – choose the evidence type from the list (column S)",IF(BL562=0,"INVALID – evidence ID must be the record's ID only (e.g. SF-2210, IMG_2231, 1045521), or a link / path for links",IF(OR(OR(LEN(AX562)&lt;2,ISNUMBER(MATCH(AX562,L_Placeholder,0))),BS562&lt;3),"INVALID – verifier missing or not a named person (a role such as QA / CSM is not a name)",IF(OR(AX562=AU562,AND(LEN(AU562)&gt;=4,ISNUMBER(SEARCH(AU562,AX562))),AND(LEN(AX562)&gt;=4,ISNUMBER(SEARCH(AX562,AU562)))),"INVALID – verifier must be a different, named person (not the PIC or a role)",IF(BH562=1,"INVALID – result not yet available (awaiting / TBC)",IF(BV562=1,"INVALID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future",IF(AND(ISNUMBER(BY562),AG562&lt;BY562),IF(H562="Physical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IF(ISNA(MATCH(TRIM(S562),L_EvidenceType,0)),0,BZ562)</f>
        <v>0</v>
      </c>
      <c r="BM562" s="61" t="str">
        <f aca="false">SUBSTITUTE(SUBSTITUTE(SUBSTITUTE(SUBSTITUTE(SUBSTITUTE(SUBSTITUTE(SUBSTITUTE(SUBSTITUTE(SUBSTITUTE(LOWER(Z562&amp;""),"1","0"),"2","0"),"3","0"),"4","0"),"5","0"),"6","0"),"7","0"),"8","0"),"9","0")</f>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562,"jan",""),"feb",""),"mar",""),"apr",""),"may",""),"jun",""),"jul",""),"aug",""),"sep",""),"oct",""),"nov",""),"dec",""),"hrs",""),"hr",""),"lt",""),"utc",""),"am",""),"pm",""),"rev",""),"ver",""),"b","a"),"c","a"),"d","a"),"e","a"),"f","a"),"g","a"),"h","a"),"i","a"),"j","a"),"k","a"),"l","a"),"m","a"),"n","a"),"o","a"),"p","a"),"q","a"),"r","a"),"s","a"),"t","a"),"u","a"),"v","a"),"w","a"),"x","a"),"y","a"),"z","a")</f>
        <v/>
      </c>
      <c r="BO562" s="61" t="str">
        <f aca="false">SUBSTITUTE(SUBSTITUTE(SUBSTITUTE(SUBSTITUTE(SUBSTITUTE(SUBSTITUTE(SUBSTITUTE(SUBSTITUTE(SUBSTITUTE(LOWER(W562&amp;""),"1","0"),"2","0"),"3","0"),"4","0"),"5","0"),"6","0"),"7","0"),"8","0"),"9","0")</f>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c>
      <c r="BQ562" s="61" t="n">
        <f aca="false">IFERROR(IF(AND(ISERROR(SEARCH(" mh"," "&amp;LOWER(W562))),ISNA(MATCH(LEFT(TRIM(BP562),255),{"0000a","000a","00a","0000aa","000aa","00.00.0000","00/00/0000","00-00-0000","0000-00-00","00.00.00","00/00/00","00-00-00","0.00.0000","0/00/0000","0-00-0000"},0)),OR(SUMPRODUCT(--ISNUMBER(SEARCH({"a0","a-0","a_0","a/0","a.0","a#0","0a","0-a","0_a","0/a"},BP562)))&gt;0,ISNUMBER(SEARCH("000000",BP562)))),1,0),0)</f>
        <v>0</v>
      </c>
      <c r="BR5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562,"supervisor",""),"inspector",""),"controller",""),"executive",""),"catering",""),"manager",""),"officer",""),"caterer",""),"station",""),"captain",""),"verified",""),"verifier",""),"checked",""),"senior",""),"leader",""),"cabin",""),"staff",""),"crew",""),"team",""),"duty",""),"lead",""),"head",""),"chef",""),"pasb",""),"mcat",""),"magcs",""),"qaqc",""),"ccic",""),"cic",""),"csm",""),"ops",""),"pic",""),"self",""),"qa",""),"qc",""),"by",""),"sr",""))</f>
        <v>0</v>
      </c>
      <c r="BS5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562,"supervisor",""),"inspector",""),"controller",""),"executive",""),"catering",""),"manager",""),"officer",""),"caterer",""),"station",""),"captain",""),"verified",""),"verifier",""),"checked",""),"senior",""),"leader",""),"cabin",""),"staff",""),"crew",""),"team",""),"duty",""),"lead",""),"head",""),"chef",""),"pasb",""),"mcat",""),"magcs",""),"qaqc",""),"ccic",""),"cic",""),"csm",""),"ops",""),"pic",""),"self",""),"qa",""),"qc",""),"by",""),"sr",""))</f>
        <v>0</v>
      </c>
      <c r="BT562" s="61"/>
      <c r="BU562" s="61"/>
      <c r="BV562" s="61" t="n">
        <f aca="false">IFERROR(IF(OR(SUMPRODUCT((LEN(BC562)-LEN(SUBSTITUTE(BC562," "&amp;L_NotLoaded&amp;" "," ")))/(LEN(L_NotLoaded)+1))&gt;SUMPRODUCT((LEN(BC562)-LEN(SUBSTITUTE(BC562," "&amp;L_NotLoadedNeg&amp;" "," ")))/(LEN(L_NotLoadedNeg)+1)),SUMPRODUCT((LEN(BD562)-LEN(SUBSTITUTE(BD562," "&amp;L_NotLoaded&amp;" "," ")))/(LEN(L_NotLoaded)+1))&gt;SUMPRODUCT((LEN(BD562)-LEN(SUBSTITUTE(BD562," "&amp;L_NotLoadedNeg&amp;" "," ")))/(LEN(L_NotLoadedNeg)+1))),1,0),0)</f>
        <v>0</v>
      </c>
      <c r="BW562" s="61"/>
      <c r="BX562" s="61"/>
      <c r="BY562" s="62" t="n">
        <f aca="false">Q562-UpliftWindowH/24</f>
        <v>46320.7986111111</v>
      </c>
      <c r="BZ562" s="61" t="n">
        <f aca="false">IFERROR(IF(IF(TRIM(S562)="Link / file path",AND(LEN(TRIM(Z562))&gt;=5,SUMPRODUCT(--ISNUMBER(SEARCH({"http","www.","\\",":\",".pdf",".jpg",".jpeg",".png",".heic",".xls",".doc",".msg",".eml",".ppt",".txt",".zip"},Z562)))&gt;0),AND(ISERROR(FIND(" ",TRIM(Z562))),NOT(OR(LOWER(TRIM(Z562))=LOWER(Flights!$F$21),AND(LEFT(LOWER(TRIM(Z562)),2)="mh",(LEN(BN562)-LEN(SUBSTITUTE(BN562,"a","")))&lt;=2))),NOT(ISNUMBER(MATCH(LEFT(BN562,255),{"0000a","000a","00a","0000aa","000aa","00.00.0000","00/00/0000","00-00-0000","0000-00-00","00.00.00","00/00/00","00-00-00","0.00.0000","0/00/0000","0-00-0000"},0))),OR(AND((LEN(BN562)-LEN(SUBSTITUTE(BN562,"a","")))&gt;=1,(LEN(BN562)-LEN(SUBSTITUTE(BN562,"0","")))&gt;=2,SUMPRODUCT(--ISNUMBER(SEARCH({"a0","a-0","a_0","a/0","a.0","a#0","0a","0-a","0_a","0/a"},BN562)))&gt;0),AND((LEN(BN562)-LEN(SUBSTITUTE(BN562,"a","")))=0,(LEN(BN562)-LEN(SUBSTITUTE(BN562,"0","")))&gt;=5)))),1,0),0)</f>
        <v>0</v>
      </c>
    </row>
    <row r="563" customFormat="false" ht="39.75" hidden="false" customHeight="true" outlineLevel="0" collapsed="false">
      <c r="A563" s="57" t="s">
        <v>1252</v>
      </c>
      <c r="B563" s="57" t="s">
        <v>290</v>
      </c>
      <c r="C563" s="57" t="str">
        <f aca="false">Flights!$F$21</f>
        <v>MH0073</v>
      </c>
      <c r="D563" s="58" t="n">
        <f aca="false">Flights!$D$21</f>
        <v>46322</v>
      </c>
      <c r="E563" s="57" t="str">
        <f aca="false">Flights!$G$21&amp;"-"&amp;Flights!$H$21</f>
        <v>HKG-KUL</v>
      </c>
      <c r="F563" s="57" t="str">
        <f aca="false">Flights!$K$21</f>
        <v>BC</v>
      </c>
      <c r="G563" s="57" t="s">
        <v>459</v>
      </c>
      <c r="H563" s="57" t="s">
        <v>460</v>
      </c>
      <c r="I563" s="57" t="s">
        <v>440</v>
      </c>
      <c r="J563" s="57" t="s">
        <v>1253</v>
      </c>
      <c r="K563" s="67" t="s">
        <v>501</v>
      </c>
      <c r="L563" s="67" t="s">
        <v>1222</v>
      </c>
      <c r="M563" s="67" t="s">
        <v>187</v>
      </c>
      <c r="N563" s="67" t="s">
        <v>383</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60"/>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open",IF(AND(NOT(OR(LEN(AZ563)&lt;15,ISNUMBER(MATCH(AZ563,L_Placeholder,0)))),BK563=0,NOT(OR(LEN(AU563)&lt;2,ISNUMBER(MATCH(AU563,L_Placeholder,0)))),NOT(OR(LEN(AX563)&lt;2,ISNUMBER(MATCH(AX563,L_Placeholder,0)))),TRIM(AE563)&lt;&gt;TRIM(T563)),"N/A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missing",IF(OR(OR(LEN(AU563)&lt;2,ISNUMBER(MATCH(AU563,L_Placeholder,0))),BR563&lt;3),"INVALID – PIC missing or not a named person (a role such as QA / CSM is not a name)",IF(OR(LEN(AV563)&lt;2,ISNUMBER(MATCH(AV563,L_Placeholder,0))),"INVALID – result / assessment missing",IF(OR(OR(LEN(AW563)&lt;3,ISNUMBER(MATCH(AW563,L_Placeholder,0))),SUMPRODUCT(--ISNUMBER(SEARCH(" "&amp;L_EvidencePhrase&amp;" ",BD563)))&gt;0,BI563=1),"INVALID – evidence missing, placeholder or not yet on file",IF(ISNA(MATCH(TRIM(S563),L_EvidenceType,0)),"INVALID – choose the evidence type from the list (column S)",IF(BL563=0,"INVALID – evidence ID must be the record's ID only (e.g. SF-2210, IMG_2231, 1045521), or a link / path for links",IF(OR(OR(LEN(AX563)&lt;2,ISNUMBER(MATCH(AX563,L_Placeholder,0))),BS563&lt;3),"INVALID – verifier missing or not a named person (a role such as QA / CSM is not a name)",IF(OR(AX563=AU563,AND(LEN(AU563)&gt;=4,ISNUMBER(SEARCH(AU563,AX563))),AND(LEN(AX563)&gt;=4,ISNUMBER(SEARCH(AX563,AU563)))),"INVALID – verifier must be a different, named person (not the PIC or a role)",IF(BH563=1,"INVALID – result not yet available (awaiting / TBC)",IF(BV563=1,"INVALID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future",IF(AND(ISNUMBER(BY563),AG563&lt;BY563),IF(H563="Physical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IF(ISNA(MATCH(TRIM(S563),L_EvidenceType,0)),0,BZ563)</f>
        <v>0</v>
      </c>
      <c r="BM563" s="61" t="str">
        <f aca="false">SUBSTITUTE(SUBSTITUTE(SUBSTITUTE(SUBSTITUTE(SUBSTITUTE(SUBSTITUTE(SUBSTITUTE(SUBSTITUTE(SUBSTITUTE(LOWER(Z563&amp;""),"1","0"),"2","0"),"3","0"),"4","0"),"5","0"),"6","0"),"7","0"),"8","0"),"9","0")</f>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563,"jan",""),"feb",""),"mar",""),"apr",""),"may",""),"jun",""),"jul",""),"aug",""),"sep",""),"oct",""),"nov",""),"dec",""),"hrs",""),"hr",""),"lt",""),"utc",""),"am",""),"pm",""),"rev",""),"ver",""),"b","a"),"c","a"),"d","a"),"e","a"),"f","a"),"g","a"),"h","a"),"i","a"),"j","a"),"k","a"),"l","a"),"m","a"),"n","a"),"o","a"),"p","a"),"q","a"),"r","a"),"s","a"),"t","a"),"u","a"),"v","a"),"w","a"),"x","a"),"y","a"),"z","a")</f>
        <v/>
      </c>
      <c r="BO563" s="61" t="str">
        <f aca="false">SUBSTITUTE(SUBSTITUTE(SUBSTITUTE(SUBSTITUTE(SUBSTITUTE(SUBSTITUTE(SUBSTITUTE(SUBSTITUTE(SUBSTITUTE(LOWER(W563&amp;""),"1","0"),"2","0"),"3","0"),"4","0"),"5","0"),"6","0"),"7","0"),"8","0"),"9","0")</f>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c>
      <c r="BQ563" s="61" t="n">
        <f aca="false">IFERROR(IF(AND(ISERROR(SEARCH(" mh"," "&amp;LOWER(W563))),ISNA(MATCH(LEFT(TRIM(BP563),255),{"0000a","000a","00a","0000aa","000aa","00.00.0000","00/00/0000","00-00-0000","0000-00-00","00.00.00","00/00/00","00-00-00","0.00.0000","0/00/0000","0-00-0000"},0)),OR(SUMPRODUCT(--ISNUMBER(SEARCH({"a0","a-0","a_0","a/0","a.0","a#0","0a","0-a","0_a","0/a"},BP563)))&gt;0,ISNUMBER(SEARCH("000000",BP563)))),1,0),0)</f>
        <v>0</v>
      </c>
      <c r="BR5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563,"supervisor",""),"inspector",""),"controller",""),"executive",""),"catering",""),"manager",""),"officer",""),"caterer",""),"station",""),"captain",""),"verified",""),"verifier",""),"checked",""),"senior",""),"leader",""),"cabin",""),"staff",""),"crew",""),"team",""),"duty",""),"lead",""),"head",""),"chef",""),"pasb",""),"mcat",""),"magcs",""),"qaqc",""),"ccic",""),"cic",""),"csm",""),"ops",""),"pic",""),"self",""),"qa",""),"qc",""),"by",""),"sr",""))</f>
        <v>0</v>
      </c>
      <c r="BS5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563,"supervisor",""),"inspector",""),"controller",""),"executive",""),"catering",""),"manager",""),"officer",""),"caterer",""),"station",""),"captain",""),"verified",""),"verifier",""),"checked",""),"senior",""),"leader",""),"cabin",""),"staff",""),"crew",""),"team",""),"duty",""),"lead",""),"head",""),"chef",""),"pasb",""),"mcat",""),"magcs",""),"qaqc",""),"ccic",""),"cic",""),"csm",""),"ops",""),"pic",""),"self",""),"qa",""),"qc",""),"by",""),"sr",""))</f>
        <v>0</v>
      </c>
      <c r="BT563" s="61"/>
      <c r="BU563" s="61"/>
      <c r="BV563" s="61" t="n">
        <f aca="false">IFERROR(IF(OR(SUMPRODUCT((LEN(BC563)-LEN(SUBSTITUTE(BC563," "&amp;L_NotLoaded&amp;" "," ")))/(LEN(L_NotLoaded)+1))&gt;SUMPRODUCT((LEN(BC563)-LEN(SUBSTITUTE(BC563," "&amp;L_NotLoadedNeg&amp;" "," ")))/(LEN(L_NotLoadedNeg)+1)),SUMPRODUCT((LEN(BD563)-LEN(SUBSTITUTE(BD563," "&amp;L_NotLoaded&amp;" "," ")))/(LEN(L_NotLoaded)+1))&gt;SUMPRODUCT((LEN(BD563)-LEN(SUBSTITUTE(BD563," "&amp;L_NotLoadedNeg&amp;" "," ")))/(LEN(L_NotLoadedNeg)+1))),1,0),0)</f>
        <v>0</v>
      </c>
      <c r="BW563" s="61"/>
      <c r="BX563" s="61"/>
      <c r="BY563" s="62" t="n">
        <f aca="false">IF(ISNUMBER(Flights!$AZ$21),MAX(Q563-UpliftWindowH/24,Flights!$AZ$21),Q563-UpliftWindowH/24)</f>
        <v>46322.0347222222</v>
      </c>
      <c r="BZ563" s="61" t="n">
        <f aca="false">IFERROR(IF(IF(TRIM(S563)="Link / file path",AND(LEN(TRIM(Z563))&gt;=5,SUMPRODUCT(--ISNUMBER(SEARCH({"http","www.","\\",":\",".pdf",".jpg",".jpeg",".png",".heic",".xls",".doc",".msg",".eml",".ppt",".txt",".zip"},Z563)))&gt;0),AND(ISERROR(FIND(" ",TRIM(Z563))),NOT(OR(LOWER(TRIM(Z563))=LOWER(Flights!$F$21),AND(LEFT(LOWER(TRIM(Z563)),2)="mh",(LEN(BN563)-LEN(SUBSTITUTE(BN563,"a","")))&lt;=2))),NOT(ISNUMBER(MATCH(LEFT(BN563,255),{"0000a","000a","00a","0000aa","000aa","00.00.0000","00/00/0000","00-00-0000","0000-00-00","00.00.00","00/00/00","00-00-00","0.00.0000","0/00/0000","0-00-0000"},0))),OR(AND((LEN(BN563)-LEN(SUBSTITUTE(BN563,"a","")))&gt;=1,(LEN(BN563)-LEN(SUBSTITUTE(BN563,"0","")))&gt;=2,SUMPRODUCT(--ISNUMBER(SEARCH({"a0","a-0","a_0","a/0","a.0","a#0","0a","0-a","0_a","0/a"},BN563)))&gt;0),AND((LEN(BN563)-LEN(SUBSTITUTE(BN563,"a","")))=0,(LEN(BN563)-LEN(SUBSTITUTE(BN563,"0","")))&gt;=5)))),1,0),0)</f>
        <v>0</v>
      </c>
    </row>
    <row r="564" customFormat="false" ht="39.75" hidden="false" customHeight="true" outlineLevel="0" collapsed="false">
      <c r="A564" s="57" t="s">
        <v>1254</v>
      </c>
      <c r="B564" s="57" t="s">
        <v>290</v>
      </c>
      <c r="C564" s="57" t="str">
        <f aca="false">Flights!$F$21</f>
        <v>MH0073</v>
      </c>
      <c r="D564" s="58" t="n">
        <f aca="false">Flights!$D$21</f>
        <v>46322</v>
      </c>
      <c r="E564" s="57" t="str">
        <f aca="false">Flights!$G$21&amp;"-"&amp;Flights!$H$21</f>
        <v>HKG-KUL</v>
      </c>
      <c r="F564" s="57" t="str">
        <f aca="false">Flights!$K$21</f>
        <v>BC</v>
      </c>
      <c r="G564" s="57" t="s">
        <v>459</v>
      </c>
      <c r="H564" s="57" t="s">
        <v>460</v>
      </c>
      <c r="I564" s="57" t="s">
        <v>499</v>
      </c>
      <c r="J564" s="57" t="s">
        <v>537</v>
      </c>
      <c r="K564" s="67" t="s">
        <v>501</v>
      </c>
      <c r="L564" s="67" t="s">
        <v>1225</v>
      </c>
      <c r="M564" s="67" t="s">
        <v>451</v>
      </c>
      <c r="N564" s="67" t="s">
        <v>383</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60"/>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open",IF(AND(NOT(OR(LEN(AZ564)&lt;15,ISNUMBER(MATCH(AZ564,L_Placeholder,0)))),BK564=0,NOT(OR(LEN(AU564)&lt;2,ISNUMBER(MATCH(AU564,L_Placeholder,0)))),NOT(OR(LEN(AX564)&lt;2,ISNUMBER(MATCH(AX564,L_Placeholder,0)))),TRIM(AE564)&lt;&gt;TRIM(T564)),"N/A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missing",IF(OR(OR(LEN(AU564)&lt;2,ISNUMBER(MATCH(AU564,L_Placeholder,0))),BR564&lt;3),"INVALID – PIC missing or not a named person (a role such as QA / CSM is not a name)",IF(OR(LEN(AV564)&lt;2,ISNUMBER(MATCH(AV564,L_Placeholder,0))),"INVALID – result / assessment missing",IF(OR(OR(LEN(AW564)&lt;3,ISNUMBER(MATCH(AW564,L_Placeholder,0))),SUMPRODUCT(--ISNUMBER(SEARCH(" "&amp;L_EvidencePhrase&amp;" ",BD564)))&gt;0,BI564=1),"INVALID – evidence missing, placeholder or not yet on file",IF(ISNA(MATCH(TRIM(S564),L_EvidenceType,0)),"INVALID – choose the evidence type from the list (column S)",IF(BL564=0,"INVALID – evidence ID must be the record's ID only (e.g. SF-2210, IMG_2231, 1045521), or a link / path for links",IF(OR(OR(LEN(AX564)&lt;2,ISNUMBER(MATCH(AX564,L_Placeholder,0))),BS564&lt;3),"INVALID – verifier missing or not a named person (a role such as QA / CSM is not a name)",IF(OR(AX564=AU564,AND(LEN(AU564)&gt;=4,ISNUMBER(SEARCH(AU564,AX564))),AND(LEN(AX564)&gt;=4,ISNUMBER(SEARCH(AX564,AU564)))),"INVALID – verifier must be a different, named person (not the PIC or a role)",IF(BH564=1,"INVALID – result not yet available (awaiting / TBC)",IF(BV564=1,"INVALID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future",IF(AND(ISNUMBER(BY564),AG564&lt;BY564),IF(H564="Physical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IF(ISNA(MATCH(TRIM(S564),L_EvidenceType,0)),0,BZ564)</f>
        <v>0</v>
      </c>
      <c r="BM564" s="61" t="str">
        <f aca="false">SUBSTITUTE(SUBSTITUTE(SUBSTITUTE(SUBSTITUTE(SUBSTITUTE(SUBSTITUTE(SUBSTITUTE(SUBSTITUTE(SUBSTITUTE(LOWER(Z564&amp;""),"1","0"),"2","0"),"3","0"),"4","0"),"5","0"),"6","0"),"7","0"),"8","0"),"9","0")</f>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564,"jan",""),"feb",""),"mar",""),"apr",""),"may",""),"jun",""),"jul",""),"aug",""),"sep",""),"oct",""),"nov",""),"dec",""),"hrs",""),"hr",""),"lt",""),"utc",""),"am",""),"pm",""),"rev",""),"ver",""),"b","a"),"c","a"),"d","a"),"e","a"),"f","a"),"g","a"),"h","a"),"i","a"),"j","a"),"k","a"),"l","a"),"m","a"),"n","a"),"o","a"),"p","a"),"q","a"),"r","a"),"s","a"),"t","a"),"u","a"),"v","a"),"w","a"),"x","a"),"y","a"),"z","a")</f>
        <v/>
      </c>
      <c r="BO564" s="61" t="str">
        <f aca="false">SUBSTITUTE(SUBSTITUTE(SUBSTITUTE(SUBSTITUTE(SUBSTITUTE(SUBSTITUTE(SUBSTITUTE(SUBSTITUTE(SUBSTITUTE(LOWER(W564&amp;""),"1","0"),"2","0"),"3","0"),"4","0"),"5","0"),"6","0"),"7","0"),"8","0"),"9","0")</f>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c>
      <c r="BQ564" s="61" t="n">
        <f aca="false">IFERROR(IF(AND(ISERROR(SEARCH(" mh"," "&amp;LOWER(W564))),ISNA(MATCH(LEFT(TRIM(BP564),255),{"0000a","000a","00a","0000aa","000aa","00.00.0000","00/00/0000","00-00-0000","0000-00-00","00.00.00","00/00/00","00-00-00","0.00.0000","0/00/0000","0-00-0000"},0)),OR(SUMPRODUCT(--ISNUMBER(SEARCH({"a0","a-0","a_0","a/0","a.0","a#0","0a","0-a","0_a","0/a"},BP564)))&gt;0,ISNUMBER(SEARCH("000000",BP564)))),1,0),0)</f>
        <v>0</v>
      </c>
      <c r="BR5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564,"supervisor",""),"inspector",""),"controller",""),"executive",""),"catering",""),"manager",""),"officer",""),"caterer",""),"station",""),"captain",""),"verified",""),"verifier",""),"checked",""),"senior",""),"leader",""),"cabin",""),"staff",""),"crew",""),"team",""),"duty",""),"lead",""),"head",""),"chef",""),"pasb",""),"mcat",""),"magcs",""),"qaqc",""),"ccic",""),"cic",""),"csm",""),"ops",""),"pic",""),"self",""),"qa",""),"qc",""),"by",""),"sr",""))</f>
        <v>0</v>
      </c>
      <c r="BS5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564,"supervisor",""),"inspector",""),"controller",""),"executive",""),"catering",""),"manager",""),"officer",""),"caterer",""),"station",""),"captain",""),"verified",""),"verifier",""),"checked",""),"senior",""),"leader",""),"cabin",""),"staff",""),"crew",""),"team",""),"duty",""),"lead",""),"head",""),"chef",""),"pasb",""),"mcat",""),"magcs",""),"qaqc",""),"ccic",""),"cic",""),"csm",""),"ops",""),"pic",""),"self",""),"qa",""),"qc",""),"by",""),"sr",""))</f>
        <v>0</v>
      </c>
      <c r="BT564" s="61"/>
      <c r="BU564" s="61"/>
      <c r="BV564" s="61" t="n">
        <f aca="false">IFERROR(IF(OR(SUMPRODUCT((LEN(BC564)-LEN(SUBSTITUTE(BC564," "&amp;L_NotLoaded&amp;" "," ")))/(LEN(L_NotLoaded)+1))&gt;SUMPRODUCT((LEN(BC564)-LEN(SUBSTITUTE(BC564," "&amp;L_NotLoadedNeg&amp;" "," ")))/(LEN(L_NotLoadedNeg)+1)),SUMPRODUCT((LEN(BD564)-LEN(SUBSTITUTE(BD564," "&amp;L_NotLoaded&amp;" "," ")))/(LEN(L_NotLoaded)+1))&gt;SUMPRODUCT((LEN(BD564)-LEN(SUBSTITUTE(BD564," "&amp;L_NotLoadedNeg&amp;" "," ")))/(LEN(L_NotLoadedNeg)+1))),1,0),0)</f>
        <v>0</v>
      </c>
      <c r="BW564" s="61"/>
      <c r="BX564" s="61"/>
      <c r="BY564" s="62" t="n">
        <f aca="false">IF(ISNUMBER(Flights!$AZ$21),MAX(Q564-UpliftWindowH/24,Flights!$AZ$21),Q564-UpliftWindowH/24)</f>
        <v>46322.0347222222</v>
      </c>
      <c r="BZ564" s="61" t="n">
        <f aca="false">IFERROR(IF(IF(TRIM(S564)="Link / file path",AND(LEN(TRIM(Z564))&gt;=5,SUMPRODUCT(--ISNUMBER(SEARCH({"http","www.","\\",":\",".pdf",".jpg",".jpeg",".png",".heic",".xls",".doc",".msg",".eml",".ppt",".txt",".zip"},Z564)))&gt;0),AND(ISERROR(FIND(" ",TRIM(Z564))),NOT(OR(LOWER(TRIM(Z564))=LOWER(Flights!$F$21),AND(LEFT(LOWER(TRIM(Z564)),2)="mh",(LEN(BN564)-LEN(SUBSTITUTE(BN564,"a","")))&lt;=2))),NOT(ISNUMBER(MATCH(LEFT(BN564,255),{"0000a","000a","00a","0000aa","000aa","00.00.0000","00/00/0000","00-00-0000","0000-00-00","00.00.00","00/00/00","00-00-00","0.00.0000","0/00/0000","0-00-0000"},0))),OR(AND((LEN(BN564)-LEN(SUBSTITUTE(BN564,"a","")))&gt;=1,(LEN(BN564)-LEN(SUBSTITUTE(BN564,"0","")))&gt;=2,SUMPRODUCT(--ISNUMBER(SEARCH({"a0","a-0","a_0","a/0","a.0","a#0","0a","0-a","0_a","0/a"},BN564)))&gt;0),AND((LEN(BN564)-LEN(SUBSTITUTE(BN564,"a","")))=0,(LEN(BN564)-LEN(SUBSTITUTE(BN564,"0","")))&gt;=5)))),1,0),0)</f>
        <v>0</v>
      </c>
    </row>
    <row r="565" customFormat="false" ht="39.75" hidden="false" customHeight="true" outlineLevel="0" collapsed="false">
      <c r="A565" s="57" t="s">
        <v>1255</v>
      </c>
      <c r="B565" s="57" t="s">
        <v>290</v>
      </c>
      <c r="C565" s="57" t="str">
        <f aca="false">Flights!$F$21</f>
        <v>MH0073</v>
      </c>
      <c r="D565" s="58" t="n">
        <f aca="false">Flights!$D$21</f>
        <v>46322</v>
      </c>
      <c r="E565" s="57" t="str">
        <f aca="false">Flights!$G$21&amp;"-"&amp;Flights!$H$21</f>
        <v>HKG-KUL</v>
      </c>
      <c r="F565" s="57" t="str">
        <f aca="false">Flights!$K$21</f>
        <v>BC</v>
      </c>
      <c r="G565" s="57" t="s">
        <v>459</v>
      </c>
      <c r="H565" s="57" t="s">
        <v>460</v>
      </c>
      <c r="I565" s="57" t="s">
        <v>499</v>
      </c>
      <c r="J565" s="57" t="s">
        <v>539</v>
      </c>
      <c r="K565" s="67" t="s">
        <v>501</v>
      </c>
      <c r="L565" s="67" t="s">
        <v>1228</v>
      </c>
      <c r="M565" s="67" t="s">
        <v>451</v>
      </c>
      <c r="N565" s="67" t="s">
        <v>383</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60"/>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open",IF(AND(NOT(OR(LEN(AZ565)&lt;15,ISNUMBER(MATCH(AZ565,L_Placeholder,0)))),BK565=0,NOT(OR(LEN(AU565)&lt;2,ISNUMBER(MATCH(AU565,L_Placeholder,0)))),NOT(OR(LEN(AX565)&lt;2,ISNUMBER(MATCH(AX565,L_Placeholder,0)))),TRIM(AE565)&lt;&gt;TRIM(T565)),"N/A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missing",IF(OR(OR(LEN(AU565)&lt;2,ISNUMBER(MATCH(AU565,L_Placeholder,0))),BR565&lt;3),"INVALID – PIC missing or not a named person (a role such as QA / CSM is not a name)",IF(OR(LEN(AV565)&lt;2,ISNUMBER(MATCH(AV565,L_Placeholder,0))),"INVALID – result / assessment missing",IF(OR(OR(LEN(AW565)&lt;3,ISNUMBER(MATCH(AW565,L_Placeholder,0))),SUMPRODUCT(--ISNUMBER(SEARCH(" "&amp;L_EvidencePhrase&amp;" ",BD565)))&gt;0,BI565=1),"INVALID – evidence missing, placeholder or not yet on file",IF(ISNA(MATCH(TRIM(S565),L_EvidenceType,0)),"INVALID – choose the evidence type from the list (column S)",IF(BL565=0,"INVALID – evidence ID must be the record's ID only (e.g. SF-2210, IMG_2231, 1045521), or a link / path for links",IF(OR(OR(LEN(AX565)&lt;2,ISNUMBER(MATCH(AX565,L_Placeholder,0))),BS565&lt;3),"INVALID – verifier missing or not a named person (a role such as QA / CSM is not a name)",IF(OR(AX565=AU565,AND(LEN(AU565)&gt;=4,ISNUMBER(SEARCH(AU565,AX565))),AND(LEN(AX565)&gt;=4,ISNUMBER(SEARCH(AX565,AU565)))),"INVALID – verifier must be a different, named person (not the PIC or a role)",IF(BH565=1,"INVALID – result not yet available (awaiting / TBC)",IF(BV565=1,"INVALID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future",IF(AND(ISNUMBER(BY565),AG565&lt;BY565),IF(H565="Physical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IF(ISNA(MATCH(TRIM(S565),L_EvidenceType,0)),0,BZ565)</f>
        <v>0</v>
      </c>
      <c r="BM565" s="61" t="str">
        <f aca="false">SUBSTITUTE(SUBSTITUTE(SUBSTITUTE(SUBSTITUTE(SUBSTITUTE(SUBSTITUTE(SUBSTITUTE(SUBSTITUTE(SUBSTITUTE(LOWER(Z565&amp;""),"1","0"),"2","0"),"3","0"),"4","0"),"5","0"),"6","0"),"7","0"),"8","0"),"9","0")</f>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565,"jan",""),"feb",""),"mar",""),"apr",""),"may",""),"jun",""),"jul",""),"aug",""),"sep",""),"oct",""),"nov",""),"dec",""),"hrs",""),"hr",""),"lt",""),"utc",""),"am",""),"pm",""),"rev",""),"ver",""),"b","a"),"c","a"),"d","a"),"e","a"),"f","a"),"g","a"),"h","a"),"i","a"),"j","a"),"k","a"),"l","a"),"m","a"),"n","a"),"o","a"),"p","a"),"q","a"),"r","a"),"s","a"),"t","a"),"u","a"),"v","a"),"w","a"),"x","a"),"y","a"),"z","a")</f>
        <v/>
      </c>
      <c r="BO565" s="61" t="str">
        <f aca="false">SUBSTITUTE(SUBSTITUTE(SUBSTITUTE(SUBSTITUTE(SUBSTITUTE(SUBSTITUTE(SUBSTITUTE(SUBSTITUTE(SUBSTITUTE(LOWER(W565&amp;""),"1","0"),"2","0"),"3","0"),"4","0"),"5","0"),"6","0"),"7","0"),"8","0"),"9","0")</f>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c>
      <c r="BQ565" s="61" t="n">
        <f aca="false">IFERROR(IF(AND(ISERROR(SEARCH(" mh"," "&amp;LOWER(W565))),ISNA(MATCH(LEFT(TRIM(BP565),255),{"0000a","000a","00a","0000aa","000aa","00.00.0000","00/00/0000","00-00-0000","0000-00-00","00.00.00","00/00/00","00-00-00","0.00.0000","0/00/0000","0-00-0000"},0)),OR(SUMPRODUCT(--ISNUMBER(SEARCH({"a0","a-0","a_0","a/0","a.0","a#0","0a","0-a","0_a","0/a"},BP565)))&gt;0,ISNUMBER(SEARCH("000000",BP565)))),1,0),0)</f>
        <v>0</v>
      </c>
      <c r="BR5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565,"supervisor",""),"inspector",""),"controller",""),"executive",""),"catering",""),"manager",""),"officer",""),"caterer",""),"station",""),"captain",""),"verified",""),"verifier",""),"checked",""),"senior",""),"leader",""),"cabin",""),"staff",""),"crew",""),"team",""),"duty",""),"lead",""),"head",""),"chef",""),"pasb",""),"mcat",""),"magcs",""),"qaqc",""),"ccic",""),"cic",""),"csm",""),"ops",""),"pic",""),"self",""),"qa",""),"qc",""),"by",""),"sr",""))</f>
        <v>0</v>
      </c>
      <c r="BS5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565,"supervisor",""),"inspector",""),"controller",""),"executive",""),"catering",""),"manager",""),"officer",""),"caterer",""),"station",""),"captain",""),"verified",""),"verifier",""),"checked",""),"senior",""),"leader",""),"cabin",""),"staff",""),"crew",""),"team",""),"duty",""),"lead",""),"head",""),"chef",""),"pasb",""),"mcat",""),"magcs",""),"qaqc",""),"ccic",""),"cic",""),"csm",""),"ops",""),"pic",""),"self",""),"qa",""),"qc",""),"by",""),"sr",""))</f>
        <v>0</v>
      </c>
      <c r="BT565" s="61"/>
      <c r="BU565" s="61"/>
      <c r="BV565" s="61" t="n">
        <f aca="false">IFERROR(IF(OR(SUMPRODUCT((LEN(BC565)-LEN(SUBSTITUTE(BC565," "&amp;L_NotLoaded&amp;" "," ")))/(LEN(L_NotLoaded)+1))&gt;SUMPRODUCT((LEN(BC565)-LEN(SUBSTITUTE(BC565," "&amp;L_NotLoadedNeg&amp;" "," ")))/(LEN(L_NotLoadedNeg)+1)),SUMPRODUCT((LEN(BD565)-LEN(SUBSTITUTE(BD565," "&amp;L_NotLoaded&amp;" "," ")))/(LEN(L_NotLoaded)+1))&gt;SUMPRODUCT((LEN(BD565)-LEN(SUBSTITUTE(BD565," "&amp;L_NotLoadedNeg&amp;" "," ")))/(LEN(L_NotLoadedNeg)+1))),1,0),0)</f>
        <v>0</v>
      </c>
      <c r="BW565" s="61"/>
      <c r="BX565" s="61"/>
      <c r="BY565" s="62" t="n">
        <f aca="false">IF(ISNUMBER(Flights!$AZ$21),MAX(Q565-UpliftWindowH/24,Flights!$AZ$21),Q565-UpliftWindowH/24)</f>
        <v>46322.0347222222</v>
      </c>
      <c r="BZ565" s="61" t="n">
        <f aca="false">IFERROR(IF(IF(TRIM(S565)="Link / file path",AND(LEN(TRIM(Z565))&gt;=5,SUMPRODUCT(--ISNUMBER(SEARCH({"http","www.","\\",":\",".pdf",".jpg",".jpeg",".png",".heic",".xls",".doc",".msg",".eml",".ppt",".txt",".zip"},Z565)))&gt;0),AND(ISERROR(FIND(" ",TRIM(Z565))),NOT(OR(LOWER(TRIM(Z565))=LOWER(Flights!$F$21),AND(LEFT(LOWER(TRIM(Z565)),2)="mh",(LEN(BN565)-LEN(SUBSTITUTE(BN565,"a","")))&lt;=2))),NOT(ISNUMBER(MATCH(LEFT(BN565,255),{"0000a","000a","00a","0000aa","000aa","00.00.0000","00/00/0000","00-00-0000","0000-00-00","00.00.00","00/00/00","00-00-00","0.00.0000","0/00/0000","0-00-0000"},0))),OR(AND((LEN(BN565)-LEN(SUBSTITUTE(BN565,"a","")))&gt;=1,(LEN(BN565)-LEN(SUBSTITUTE(BN565,"0","")))&gt;=2,SUMPRODUCT(--ISNUMBER(SEARCH({"a0","a-0","a_0","a/0","a.0","a#0","0a","0-a","0_a","0/a"},BN565)))&gt;0),AND((LEN(BN565)-LEN(SUBSTITUTE(BN565,"a","")))=0,(LEN(BN565)-LEN(SUBSTITUTE(BN565,"0","")))&gt;=5)))),1,0),0)</f>
        <v>0</v>
      </c>
    </row>
    <row r="566" customFormat="false" ht="39.75" hidden="false" customHeight="true" outlineLevel="0" collapsed="false">
      <c r="A566" s="57" t="s">
        <v>1256</v>
      </c>
      <c r="B566" s="57" t="s">
        <v>290</v>
      </c>
      <c r="C566" s="57" t="str">
        <f aca="false">Flights!$F$21</f>
        <v>MH0073</v>
      </c>
      <c r="D566" s="58" t="n">
        <f aca="false">Flights!$D$21</f>
        <v>46322</v>
      </c>
      <c r="E566" s="57" t="str">
        <f aca="false">Flights!$G$21&amp;"-"&amp;Flights!$H$21</f>
        <v>HKG-KUL</v>
      </c>
      <c r="F566" s="57" t="str">
        <f aca="false">Flights!$K$21</f>
        <v>BC</v>
      </c>
      <c r="G566" s="57" t="s">
        <v>459</v>
      </c>
      <c r="H566" s="57" t="s">
        <v>460</v>
      </c>
      <c r="I566" s="57" t="s">
        <v>499</v>
      </c>
      <c r="J566" s="57" t="s">
        <v>541</v>
      </c>
      <c r="K566" s="67" t="s">
        <v>501</v>
      </c>
      <c r="L566" s="67" t="s">
        <v>1230</v>
      </c>
      <c r="M566" s="67" t="s">
        <v>451</v>
      </c>
      <c r="N566" s="67" t="s">
        <v>383</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60"/>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open",IF(AND(NOT(OR(LEN(AZ566)&lt;15,ISNUMBER(MATCH(AZ566,L_Placeholder,0)))),BK566=0,NOT(OR(LEN(AU566)&lt;2,ISNUMBER(MATCH(AU566,L_Placeholder,0)))),NOT(OR(LEN(AX566)&lt;2,ISNUMBER(MATCH(AX566,L_Placeholder,0)))),TRIM(AE566)&lt;&gt;TRIM(T566)),"N/A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missing",IF(OR(OR(LEN(AU566)&lt;2,ISNUMBER(MATCH(AU566,L_Placeholder,0))),BR566&lt;3),"INVALID – PIC missing or not a named person (a role such as QA / CSM is not a name)",IF(OR(LEN(AV566)&lt;2,ISNUMBER(MATCH(AV566,L_Placeholder,0))),"INVALID – result / assessment missing",IF(OR(OR(LEN(AW566)&lt;3,ISNUMBER(MATCH(AW566,L_Placeholder,0))),SUMPRODUCT(--ISNUMBER(SEARCH(" "&amp;L_EvidencePhrase&amp;" ",BD566)))&gt;0,BI566=1),"INVALID – evidence missing, placeholder or not yet on file",IF(ISNA(MATCH(TRIM(S566),L_EvidenceType,0)),"INVALID – choose the evidence type from the list (column S)",IF(BL566=0,"INVALID – evidence ID must be the record's ID only (e.g. SF-2210, IMG_2231, 1045521), or a link / path for links",IF(OR(OR(LEN(AX566)&lt;2,ISNUMBER(MATCH(AX566,L_Placeholder,0))),BS566&lt;3),"INVALID – verifier missing or not a named person (a role such as QA / CSM is not a name)",IF(OR(AX566=AU566,AND(LEN(AU566)&gt;=4,ISNUMBER(SEARCH(AU566,AX566))),AND(LEN(AX566)&gt;=4,ISNUMBER(SEARCH(AX566,AU566)))),"INVALID – verifier must be a different, named person (not the PIC or a role)",IF(BH566=1,"INVALID – result not yet available (awaiting / TBC)",IF(BV566=1,"INVALID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future",IF(AND(ISNUMBER(BY566),AG566&lt;BY566),IF(H566="Physical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IF(ISNA(MATCH(TRIM(S566),L_EvidenceType,0)),0,BZ566)</f>
        <v>0</v>
      </c>
      <c r="BM566" s="61" t="str">
        <f aca="false">SUBSTITUTE(SUBSTITUTE(SUBSTITUTE(SUBSTITUTE(SUBSTITUTE(SUBSTITUTE(SUBSTITUTE(SUBSTITUTE(SUBSTITUTE(LOWER(Z566&amp;""),"1","0"),"2","0"),"3","0"),"4","0"),"5","0"),"6","0"),"7","0"),"8","0"),"9","0")</f>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566,"jan",""),"feb",""),"mar",""),"apr",""),"may",""),"jun",""),"jul",""),"aug",""),"sep",""),"oct",""),"nov",""),"dec",""),"hrs",""),"hr",""),"lt",""),"utc",""),"am",""),"pm",""),"rev",""),"ver",""),"b","a"),"c","a"),"d","a"),"e","a"),"f","a"),"g","a"),"h","a"),"i","a"),"j","a"),"k","a"),"l","a"),"m","a"),"n","a"),"o","a"),"p","a"),"q","a"),"r","a"),"s","a"),"t","a"),"u","a"),"v","a"),"w","a"),"x","a"),"y","a"),"z","a")</f>
        <v/>
      </c>
      <c r="BO566" s="61" t="str">
        <f aca="false">SUBSTITUTE(SUBSTITUTE(SUBSTITUTE(SUBSTITUTE(SUBSTITUTE(SUBSTITUTE(SUBSTITUTE(SUBSTITUTE(SUBSTITUTE(LOWER(W566&amp;""),"1","0"),"2","0"),"3","0"),"4","0"),"5","0"),"6","0"),"7","0"),"8","0"),"9","0")</f>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c>
      <c r="BQ566" s="61" t="n">
        <f aca="false">IFERROR(IF(AND(ISERROR(SEARCH(" mh"," "&amp;LOWER(W566))),ISNA(MATCH(LEFT(TRIM(BP566),255),{"0000a","000a","00a","0000aa","000aa","00.00.0000","00/00/0000","00-00-0000","0000-00-00","00.00.00","00/00/00","00-00-00","0.00.0000","0/00/0000","0-00-0000"},0)),OR(SUMPRODUCT(--ISNUMBER(SEARCH({"a0","a-0","a_0","a/0","a.0","a#0","0a","0-a","0_a","0/a"},BP566)))&gt;0,ISNUMBER(SEARCH("000000",BP566)))),1,0),0)</f>
        <v>0</v>
      </c>
      <c r="BR5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566,"supervisor",""),"inspector",""),"controller",""),"executive",""),"catering",""),"manager",""),"officer",""),"caterer",""),"station",""),"captain",""),"verified",""),"verifier",""),"checked",""),"senior",""),"leader",""),"cabin",""),"staff",""),"crew",""),"team",""),"duty",""),"lead",""),"head",""),"chef",""),"pasb",""),"mcat",""),"magcs",""),"qaqc",""),"ccic",""),"cic",""),"csm",""),"ops",""),"pic",""),"self",""),"qa",""),"qc",""),"by",""),"sr",""))</f>
        <v>0</v>
      </c>
      <c r="BS5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566,"supervisor",""),"inspector",""),"controller",""),"executive",""),"catering",""),"manager",""),"officer",""),"caterer",""),"station",""),"captain",""),"verified",""),"verifier",""),"checked",""),"senior",""),"leader",""),"cabin",""),"staff",""),"crew",""),"team",""),"duty",""),"lead",""),"head",""),"chef",""),"pasb",""),"mcat",""),"magcs",""),"qaqc",""),"ccic",""),"cic",""),"csm",""),"ops",""),"pic",""),"self",""),"qa",""),"qc",""),"by",""),"sr",""))</f>
        <v>0</v>
      </c>
      <c r="BT566" s="61"/>
      <c r="BU566" s="61"/>
      <c r="BV566" s="61" t="n">
        <f aca="false">IFERROR(IF(OR(SUMPRODUCT((LEN(BC566)-LEN(SUBSTITUTE(BC566," "&amp;L_NotLoaded&amp;" "," ")))/(LEN(L_NotLoaded)+1))&gt;SUMPRODUCT((LEN(BC566)-LEN(SUBSTITUTE(BC566," "&amp;L_NotLoadedNeg&amp;" "," ")))/(LEN(L_NotLoadedNeg)+1)),SUMPRODUCT((LEN(BD566)-LEN(SUBSTITUTE(BD566," "&amp;L_NotLoaded&amp;" "," ")))/(LEN(L_NotLoaded)+1))&gt;SUMPRODUCT((LEN(BD566)-LEN(SUBSTITUTE(BD566," "&amp;L_NotLoadedNeg&amp;" "," ")))/(LEN(L_NotLoadedNeg)+1))),1,0),0)</f>
        <v>0</v>
      </c>
      <c r="BW566" s="61"/>
      <c r="BX566" s="61"/>
      <c r="BY566" s="62" t="n">
        <f aca="false">IF(ISNUMBER(Flights!$AZ$21),MAX(Q566-UpliftWindowH/24,Flights!$AZ$21),Q566-UpliftWindowH/24)</f>
        <v>46322.0347222222</v>
      </c>
      <c r="BZ566" s="61" t="n">
        <f aca="false">IFERROR(IF(IF(TRIM(S566)="Link / file path",AND(LEN(TRIM(Z566))&gt;=5,SUMPRODUCT(--ISNUMBER(SEARCH({"http","www.","\\",":\",".pdf",".jpg",".jpeg",".png",".heic",".xls",".doc",".msg",".eml",".ppt",".txt",".zip"},Z566)))&gt;0),AND(ISERROR(FIND(" ",TRIM(Z566))),NOT(OR(LOWER(TRIM(Z566))=LOWER(Flights!$F$21),AND(LEFT(LOWER(TRIM(Z566)),2)="mh",(LEN(BN566)-LEN(SUBSTITUTE(BN566,"a","")))&lt;=2))),NOT(ISNUMBER(MATCH(LEFT(BN566,255),{"0000a","000a","00a","0000aa","000aa","00.00.0000","00/00/0000","00-00-0000","0000-00-00","00.00.00","00/00/00","00-00-00","0.00.0000","0/00/0000","0-00-0000"},0))),OR(AND((LEN(BN566)-LEN(SUBSTITUTE(BN566,"a","")))&gt;=1,(LEN(BN566)-LEN(SUBSTITUTE(BN566,"0","")))&gt;=2,SUMPRODUCT(--ISNUMBER(SEARCH({"a0","a-0","a_0","a/0","a.0","a#0","0a","0-a","0_a","0/a"},BN566)))&gt;0),AND((LEN(BN566)-LEN(SUBSTITUTE(BN566,"a","")))=0,(LEN(BN566)-LEN(SUBSTITUTE(BN566,"0","")))&gt;=5)))),1,0),0)</f>
        <v>0</v>
      </c>
    </row>
    <row r="567" customFormat="false" ht="78.75" hidden="false" customHeight="true" outlineLevel="0" collapsed="false">
      <c r="A567" s="57" t="s">
        <v>1257</v>
      </c>
      <c r="B567" s="57" t="s">
        <v>290</v>
      </c>
      <c r="C567" s="57" t="str">
        <f aca="false">Flights!$F$21</f>
        <v>MH0073</v>
      </c>
      <c r="D567" s="58" t="n">
        <f aca="false">Flights!$D$21</f>
        <v>46322</v>
      </c>
      <c r="E567" s="57" t="str">
        <f aca="false">Flights!$G$21&amp;"-"&amp;Flights!$H$21</f>
        <v>HKG-KUL</v>
      </c>
      <c r="F567" s="57" t="str">
        <f aca="false">Flights!$K$21</f>
        <v>BC</v>
      </c>
      <c r="G567" s="57" t="s">
        <v>459</v>
      </c>
      <c r="H567" s="57" t="s">
        <v>460</v>
      </c>
      <c r="I567" s="57" t="s">
        <v>499</v>
      </c>
      <c r="J567" s="57" t="s">
        <v>543</v>
      </c>
      <c r="K567" s="67" t="s">
        <v>501</v>
      </c>
      <c r="L567" s="67" t="s">
        <v>1232</v>
      </c>
      <c r="M567" s="67" t="s">
        <v>451</v>
      </c>
      <c r="N567" s="67" t="s">
        <v>444</v>
      </c>
      <c r="O567" s="67" t="s">
        <v>1258</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60"/>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open",IF(AND(NOT(OR(LEN(AZ567)&lt;15,ISNUMBER(MATCH(AZ567,L_Placeholder,0)))),BK567=0,NOT(OR(LEN(AU567)&lt;2,ISNUMBER(MATCH(AU567,L_Placeholder,0)))),NOT(OR(LEN(AX567)&lt;2,ISNUMBER(MATCH(AX567,L_Placeholder,0)))),TRIM(AE567)&lt;&gt;TRIM(T567)),"N/A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missing",IF(OR(OR(LEN(AU567)&lt;2,ISNUMBER(MATCH(AU567,L_Placeholder,0))),BR567&lt;3),"INVALID – PIC missing or not a named person (a role such as QA / CSM is not a name)",IF(OR(LEN(AV567)&lt;2,ISNUMBER(MATCH(AV567,L_Placeholder,0))),"INVALID – result / assessment missing",IF(OR(OR(LEN(AW567)&lt;3,ISNUMBER(MATCH(AW567,L_Placeholder,0))),SUMPRODUCT(--ISNUMBER(SEARCH(" "&amp;L_EvidencePhrase&amp;" ",BD567)))&gt;0,BI567=1),"INVALID – evidence missing, placeholder or not yet on file",IF(ISNA(MATCH(TRIM(S567),L_EvidenceType,0)),"INVALID – choose the evidence type from the list (column S)",IF(BL567=0,"INVALID – evidence ID must be the record's ID only (e.g. SF-2210, IMG_2231, 1045521), or a link / path for links",IF(OR(OR(LEN(AX567)&lt;2,ISNUMBER(MATCH(AX567,L_Placeholder,0))),BS567&lt;3),"INVALID – verifier missing or not a named person (a role such as QA / CSM is not a name)",IF(OR(AX567=AU567,AND(LEN(AU567)&gt;=4,ISNUMBER(SEARCH(AU567,AX567))),AND(LEN(AX567)&gt;=4,ISNUMBER(SEARCH(AX567,AU567)))),"INVALID – verifier must be a different, named person (not the PIC or a role)",IF(BH567=1,"INVALID – result not yet available (awaiting / TBC)",IF(BV567=1,"INVALID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future",IF(AND(ISNUMBER(BY567),AG567&lt;BY567),IF(H567="Physical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IF(ISNA(MATCH(TRIM(S567),L_EvidenceType,0)),0,BZ567)</f>
        <v>0</v>
      </c>
      <c r="BM567" s="61" t="str">
        <f aca="false">SUBSTITUTE(SUBSTITUTE(SUBSTITUTE(SUBSTITUTE(SUBSTITUTE(SUBSTITUTE(SUBSTITUTE(SUBSTITUTE(SUBSTITUTE(LOWER(Z567&amp;""),"1","0"),"2","0"),"3","0"),"4","0"),"5","0"),"6","0"),"7","0"),"8","0"),"9","0")</f>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567,"jan",""),"feb",""),"mar",""),"apr",""),"may",""),"jun",""),"jul",""),"aug",""),"sep",""),"oct",""),"nov",""),"dec",""),"hrs",""),"hr",""),"lt",""),"utc",""),"am",""),"pm",""),"rev",""),"ver",""),"b","a"),"c","a"),"d","a"),"e","a"),"f","a"),"g","a"),"h","a"),"i","a"),"j","a"),"k","a"),"l","a"),"m","a"),"n","a"),"o","a"),"p","a"),"q","a"),"r","a"),"s","a"),"t","a"),"u","a"),"v","a"),"w","a"),"x","a"),"y","a"),"z","a")</f>
        <v/>
      </c>
      <c r="BO567" s="61" t="str">
        <f aca="false">SUBSTITUTE(SUBSTITUTE(SUBSTITUTE(SUBSTITUTE(SUBSTITUTE(SUBSTITUTE(SUBSTITUTE(SUBSTITUTE(SUBSTITUTE(LOWER(W567&amp;""),"1","0"),"2","0"),"3","0"),"4","0"),"5","0"),"6","0"),"7","0"),"8","0"),"9","0")</f>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c>
      <c r="BQ567" s="61" t="n">
        <f aca="false">IFERROR(IF(AND(ISERROR(SEARCH(" mh"," "&amp;LOWER(W567))),ISNA(MATCH(LEFT(TRIM(BP567),255),{"0000a","000a","00a","0000aa","000aa","00.00.0000","00/00/0000","00-00-0000","0000-00-00","00.00.00","00/00/00","00-00-00","0.00.0000","0/00/0000","0-00-0000"},0)),OR(SUMPRODUCT(--ISNUMBER(SEARCH({"a0","a-0","a_0","a/0","a.0","a#0","0a","0-a","0_a","0/a"},BP567)))&gt;0,ISNUMBER(SEARCH("000000",BP567)))),1,0),0)</f>
        <v>0</v>
      </c>
      <c r="BR5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567,"supervisor",""),"inspector",""),"controller",""),"executive",""),"catering",""),"manager",""),"officer",""),"caterer",""),"station",""),"captain",""),"verified",""),"verifier",""),"checked",""),"senior",""),"leader",""),"cabin",""),"staff",""),"crew",""),"team",""),"duty",""),"lead",""),"head",""),"chef",""),"pasb",""),"mcat",""),"magcs",""),"qaqc",""),"ccic",""),"cic",""),"csm",""),"ops",""),"pic",""),"self",""),"qa",""),"qc",""),"by",""),"sr",""))</f>
        <v>0</v>
      </c>
      <c r="BS5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567,"supervisor",""),"inspector",""),"controller",""),"executive",""),"catering",""),"manager",""),"officer",""),"caterer",""),"station",""),"captain",""),"verified",""),"verifier",""),"checked",""),"senior",""),"leader",""),"cabin",""),"staff",""),"crew",""),"team",""),"duty",""),"lead",""),"head",""),"chef",""),"pasb",""),"mcat",""),"magcs",""),"qaqc",""),"ccic",""),"cic",""),"csm",""),"ops",""),"pic",""),"self",""),"qa",""),"qc",""),"by",""),"sr",""))</f>
        <v>0</v>
      </c>
      <c r="BT567" s="61"/>
      <c r="BU567" s="61"/>
      <c r="BV567" s="61" t="n">
        <f aca="false">IFERROR(IF(OR(SUMPRODUCT((LEN(BC567)-LEN(SUBSTITUTE(BC567," "&amp;L_NotLoaded&amp;" "," ")))/(LEN(L_NotLoaded)+1))&gt;SUMPRODUCT((LEN(BC567)-LEN(SUBSTITUTE(BC567," "&amp;L_NotLoadedNeg&amp;" "," ")))/(LEN(L_NotLoadedNeg)+1)),SUMPRODUCT((LEN(BD567)-LEN(SUBSTITUTE(BD567," "&amp;L_NotLoaded&amp;" "," ")))/(LEN(L_NotLoaded)+1))&gt;SUMPRODUCT((LEN(BD567)-LEN(SUBSTITUTE(BD567," "&amp;L_NotLoadedNeg&amp;" "," ")))/(LEN(L_NotLoadedNeg)+1))),1,0),0)</f>
        <v>0</v>
      </c>
      <c r="BW567" s="61"/>
      <c r="BX567" s="61"/>
      <c r="BY567" s="62" t="n">
        <f aca="false">IF(ISNUMBER(Flights!$AZ$21),MAX(Q567-UpliftWindowH/24,Flights!$AZ$21),Q567-UpliftWindowH/24)</f>
        <v>46322.0347222222</v>
      </c>
      <c r="BZ567" s="61" t="n">
        <f aca="false">IFERROR(IF(IF(TRIM(S567)="Link / file path",AND(LEN(TRIM(Z567))&gt;=5,SUMPRODUCT(--ISNUMBER(SEARCH({"http","www.","\\",":\",".pdf",".jpg",".jpeg",".png",".heic",".xls",".doc",".msg",".eml",".ppt",".txt",".zip"},Z567)))&gt;0),AND(ISERROR(FIND(" ",TRIM(Z567))),NOT(OR(LOWER(TRIM(Z567))=LOWER(Flights!$F$21),AND(LEFT(LOWER(TRIM(Z567)),2)="mh",(LEN(BN567)-LEN(SUBSTITUTE(BN567,"a","")))&lt;=2))),NOT(ISNUMBER(MATCH(LEFT(BN567,255),{"0000a","000a","00a","0000aa","000aa","00.00.0000","00/00/0000","00-00-0000","0000-00-00","00.00.00","00/00/00","00-00-00","0.00.0000","0/00/0000","0-00-0000"},0))),OR(AND((LEN(BN567)-LEN(SUBSTITUTE(BN567,"a","")))&gt;=1,(LEN(BN567)-LEN(SUBSTITUTE(BN567,"0","")))&gt;=2,SUMPRODUCT(--ISNUMBER(SEARCH({"a0","a-0","a_0","a/0","a.0","a#0","0a","0-a","0_a","0/a"},BN567)))&gt;0),AND((LEN(BN567)-LEN(SUBSTITUTE(BN567,"a","")))=0,(LEN(BN567)-LEN(SUBSTITUTE(BN567,"0","")))&gt;=5)))),1,0),0)</f>
        <v>0</v>
      </c>
    </row>
    <row r="568" customFormat="false" ht="78.75" hidden="false" customHeight="true" outlineLevel="0" collapsed="false">
      <c r="A568" s="57" t="s">
        <v>1259</v>
      </c>
      <c r="B568" s="57" t="s">
        <v>290</v>
      </c>
      <c r="C568" s="57" t="str">
        <f aca="false">Flights!$F$21</f>
        <v>MH0073</v>
      </c>
      <c r="D568" s="58" t="n">
        <f aca="false">Flights!$D$21</f>
        <v>46322</v>
      </c>
      <c r="E568" s="57" t="str">
        <f aca="false">Flights!$G$21&amp;"-"&amp;Flights!$H$21</f>
        <v>HKG-KUL</v>
      </c>
      <c r="F568" s="57" t="str">
        <f aca="false">Flights!$K$21</f>
        <v>BC</v>
      </c>
      <c r="G568" s="57" t="s">
        <v>459</v>
      </c>
      <c r="H568" s="57" t="s">
        <v>460</v>
      </c>
      <c r="I568" s="57" t="s">
        <v>499</v>
      </c>
      <c r="J568" s="57" t="s">
        <v>546</v>
      </c>
      <c r="K568" s="67" t="s">
        <v>501</v>
      </c>
      <c r="L568" s="67" t="s">
        <v>1235</v>
      </c>
      <c r="M568" s="67" t="s">
        <v>451</v>
      </c>
      <c r="N568" s="67" t="s">
        <v>444</v>
      </c>
      <c r="O568" s="67" t="s">
        <v>1258</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60"/>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open",IF(AND(NOT(OR(LEN(AZ568)&lt;15,ISNUMBER(MATCH(AZ568,L_Placeholder,0)))),BK568=0,NOT(OR(LEN(AU568)&lt;2,ISNUMBER(MATCH(AU568,L_Placeholder,0)))),NOT(OR(LEN(AX568)&lt;2,ISNUMBER(MATCH(AX568,L_Placeholder,0)))),TRIM(AE568)&lt;&gt;TRIM(T568)),"N/A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missing",IF(OR(OR(LEN(AU568)&lt;2,ISNUMBER(MATCH(AU568,L_Placeholder,0))),BR568&lt;3),"INVALID – PIC missing or not a named person (a role such as QA / CSM is not a name)",IF(OR(LEN(AV568)&lt;2,ISNUMBER(MATCH(AV568,L_Placeholder,0))),"INVALID – result / assessment missing",IF(OR(OR(LEN(AW568)&lt;3,ISNUMBER(MATCH(AW568,L_Placeholder,0))),SUMPRODUCT(--ISNUMBER(SEARCH(" "&amp;L_EvidencePhrase&amp;" ",BD568)))&gt;0,BI568=1),"INVALID – evidence missing, placeholder or not yet on file",IF(ISNA(MATCH(TRIM(S568),L_EvidenceType,0)),"INVALID – choose the evidence type from the list (column S)",IF(BL568=0,"INVALID – evidence ID must be the record's ID only (e.g. SF-2210, IMG_2231, 1045521), or a link / path for links",IF(OR(OR(LEN(AX568)&lt;2,ISNUMBER(MATCH(AX568,L_Placeholder,0))),BS568&lt;3),"INVALID – verifier missing or not a named person (a role such as QA / CSM is not a name)",IF(OR(AX568=AU568,AND(LEN(AU568)&gt;=4,ISNUMBER(SEARCH(AU568,AX568))),AND(LEN(AX568)&gt;=4,ISNUMBER(SEARCH(AX568,AU568)))),"INVALID – verifier must be a different, named person (not the PIC or a role)",IF(BH568=1,"INVALID – result not yet available (awaiting / TBC)",IF(BV568=1,"INVALID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future",IF(AND(ISNUMBER(BY568),AG568&lt;BY568),IF(H568="Physical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IF(ISNA(MATCH(TRIM(S568),L_EvidenceType,0)),0,BZ568)</f>
        <v>0</v>
      </c>
      <c r="BM568" s="61" t="str">
        <f aca="false">SUBSTITUTE(SUBSTITUTE(SUBSTITUTE(SUBSTITUTE(SUBSTITUTE(SUBSTITUTE(SUBSTITUTE(SUBSTITUTE(SUBSTITUTE(LOWER(Z568&amp;""),"1","0"),"2","0"),"3","0"),"4","0"),"5","0"),"6","0"),"7","0"),"8","0"),"9","0")</f>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568,"jan",""),"feb",""),"mar",""),"apr",""),"may",""),"jun",""),"jul",""),"aug",""),"sep",""),"oct",""),"nov",""),"dec",""),"hrs",""),"hr",""),"lt",""),"utc",""),"am",""),"pm",""),"rev",""),"ver",""),"b","a"),"c","a"),"d","a"),"e","a"),"f","a"),"g","a"),"h","a"),"i","a"),"j","a"),"k","a"),"l","a"),"m","a"),"n","a"),"o","a"),"p","a"),"q","a"),"r","a"),"s","a"),"t","a"),"u","a"),"v","a"),"w","a"),"x","a"),"y","a"),"z","a")</f>
        <v/>
      </c>
      <c r="BO568" s="61" t="str">
        <f aca="false">SUBSTITUTE(SUBSTITUTE(SUBSTITUTE(SUBSTITUTE(SUBSTITUTE(SUBSTITUTE(SUBSTITUTE(SUBSTITUTE(SUBSTITUTE(LOWER(W568&amp;""),"1","0"),"2","0"),"3","0"),"4","0"),"5","0"),"6","0"),"7","0"),"8","0"),"9","0")</f>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c>
      <c r="BQ568" s="61" t="n">
        <f aca="false">IFERROR(IF(AND(ISERROR(SEARCH(" mh"," "&amp;LOWER(W568))),ISNA(MATCH(LEFT(TRIM(BP568),255),{"0000a","000a","00a","0000aa","000aa","00.00.0000","00/00/0000","00-00-0000","0000-00-00","00.00.00","00/00/00","00-00-00","0.00.0000","0/00/0000","0-00-0000"},0)),OR(SUMPRODUCT(--ISNUMBER(SEARCH({"a0","a-0","a_0","a/0","a.0","a#0","0a","0-a","0_a","0/a"},BP568)))&gt;0,ISNUMBER(SEARCH("000000",BP568)))),1,0),0)</f>
        <v>0</v>
      </c>
      <c r="BR5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568,"supervisor",""),"inspector",""),"controller",""),"executive",""),"catering",""),"manager",""),"officer",""),"caterer",""),"station",""),"captain",""),"verified",""),"verifier",""),"checked",""),"senior",""),"leader",""),"cabin",""),"staff",""),"crew",""),"team",""),"duty",""),"lead",""),"head",""),"chef",""),"pasb",""),"mcat",""),"magcs",""),"qaqc",""),"ccic",""),"cic",""),"csm",""),"ops",""),"pic",""),"self",""),"qa",""),"qc",""),"by",""),"sr",""))</f>
        <v>0</v>
      </c>
      <c r="BS5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568,"supervisor",""),"inspector",""),"controller",""),"executive",""),"catering",""),"manager",""),"officer",""),"caterer",""),"station",""),"captain",""),"verified",""),"verifier",""),"checked",""),"senior",""),"leader",""),"cabin",""),"staff",""),"crew",""),"team",""),"duty",""),"lead",""),"head",""),"chef",""),"pasb",""),"mcat",""),"magcs",""),"qaqc",""),"ccic",""),"cic",""),"csm",""),"ops",""),"pic",""),"self",""),"qa",""),"qc",""),"by",""),"sr",""))</f>
        <v>0</v>
      </c>
      <c r="BT568" s="61"/>
      <c r="BU568" s="61"/>
      <c r="BV568" s="61" t="n">
        <f aca="false">IFERROR(IF(OR(SUMPRODUCT((LEN(BC568)-LEN(SUBSTITUTE(BC568," "&amp;L_NotLoaded&amp;" "," ")))/(LEN(L_NotLoaded)+1))&gt;SUMPRODUCT((LEN(BC568)-LEN(SUBSTITUTE(BC568," "&amp;L_NotLoadedNeg&amp;" "," ")))/(LEN(L_NotLoadedNeg)+1)),SUMPRODUCT((LEN(BD568)-LEN(SUBSTITUTE(BD568," "&amp;L_NotLoaded&amp;" "," ")))/(LEN(L_NotLoaded)+1))&gt;SUMPRODUCT((LEN(BD568)-LEN(SUBSTITUTE(BD568," "&amp;L_NotLoadedNeg&amp;" "," ")))/(LEN(L_NotLoadedNeg)+1))),1,0),0)</f>
        <v>0</v>
      </c>
      <c r="BW568" s="61"/>
      <c r="BX568" s="61"/>
      <c r="BY568" s="62" t="n">
        <f aca="false">IF(ISNUMBER(Flights!$AZ$21),MAX(Q568-UpliftWindowH/24,Flights!$AZ$21),Q568-UpliftWindowH/24)</f>
        <v>46322.0347222222</v>
      </c>
      <c r="BZ568" s="61" t="n">
        <f aca="false">IFERROR(IF(IF(TRIM(S568)="Link / file path",AND(LEN(TRIM(Z568))&gt;=5,SUMPRODUCT(--ISNUMBER(SEARCH({"http","www.","\\",":\",".pdf",".jpg",".jpeg",".png",".heic",".xls",".doc",".msg",".eml",".ppt",".txt",".zip"},Z568)))&gt;0),AND(ISERROR(FIND(" ",TRIM(Z568))),NOT(OR(LOWER(TRIM(Z568))=LOWER(Flights!$F$21),AND(LEFT(LOWER(TRIM(Z568)),2)="mh",(LEN(BN568)-LEN(SUBSTITUTE(BN568,"a","")))&lt;=2))),NOT(ISNUMBER(MATCH(LEFT(BN568,255),{"0000a","000a","00a","0000aa","000aa","00.00.0000","00/00/0000","00-00-0000","0000-00-00","00.00.00","00/00/00","00-00-00","0.00.0000","0/00/0000","0-00-0000"},0))),OR(AND((LEN(BN568)-LEN(SUBSTITUTE(BN568,"a","")))&gt;=1,(LEN(BN568)-LEN(SUBSTITUTE(BN568,"0","")))&gt;=2,SUMPRODUCT(--ISNUMBER(SEARCH({"a0","a-0","a_0","a/0","a.0","a#0","0a","0-a","0_a","0/a"},BN568)))&gt;0),AND((LEN(BN568)-LEN(SUBSTITUTE(BN568,"a","")))=0,(LEN(BN568)-LEN(SUBSTITUTE(BN568,"0","")))&gt;=5)))),1,0),0)</f>
        <v>0</v>
      </c>
    </row>
    <row r="569" customFormat="false" ht="39.75" hidden="false" customHeight="true" outlineLevel="0" collapsed="false">
      <c r="A569" s="57" t="s">
        <v>1260</v>
      </c>
      <c r="B569" s="57" t="s">
        <v>290</v>
      </c>
      <c r="C569" s="57" t="str">
        <f aca="false">Flights!$F$21</f>
        <v>MH0073</v>
      </c>
      <c r="D569" s="58" t="n">
        <f aca="false">Flights!$D$21</f>
        <v>46322</v>
      </c>
      <c r="E569" s="57" t="str">
        <f aca="false">Flights!$G$21&amp;"-"&amp;Flights!$H$21</f>
        <v>HKG-KUL</v>
      </c>
      <c r="F569" s="57" t="str">
        <f aca="false">Flights!$K$21</f>
        <v>BC</v>
      </c>
      <c r="G569" s="57" t="s">
        <v>459</v>
      </c>
      <c r="H569" s="57" t="s">
        <v>460</v>
      </c>
      <c r="I569" s="57" t="s">
        <v>499</v>
      </c>
      <c r="J569" s="57" t="s">
        <v>548</v>
      </c>
      <c r="K569" s="67" t="s">
        <v>519</v>
      </c>
      <c r="L569" s="67" t="s">
        <v>1237</v>
      </c>
      <c r="M569" s="67" t="s">
        <v>451</v>
      </c>
      <c r="N569" s="67" t="s">
        <v>383</v>
      </c>
      <c r="O569" s="67" t="s">
        <v>549</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60"/>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open",IF(AND(NOT(OR(LEN(AZ569)&lt;15,ISNUMBER(MATCH(AZ569,L_Placeholder,0)))),BK569=0,NOT(OR(LEN(AU569)&lt;2,ISNUMBER(MATCH(AU569,L_Placeholder,0)))),NOT(OR(LEN(AX569)&lt;2,ISNUMBER(MATCH(AX569,L_Placeholder,0)))),TRIM(AE569)&lt;&gt;TRIM(T569)),"N/A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missing",IF(OR(OR(LEN(AU569)&lt;2,ISNUMBER(MATCH(AU569,L_Placeholder,0))),BR569&lt;3),"INVALID – PIC missing or not a named person (a role such as QA / CSM is not a name)",IF(OR(LEN(AV569)&lt;2,ISNUMBER(MATCH(AV569,L_Placeholder,0))),"INVALID – result / assessment missing",IF(OR(OR(LEN(AW569)&lt;3,ISNUMBER(MATCH(AW569,L_Placeholder,0))),SUMPRODUCT(--ISNUMBER(SEARCH(" "&amp;L_EvidencePhrase&amp;" ",BD569)))&gt;0,BI569=1),"INVALID – evidence missing, placeholder or not yet on file",IF(ISNA(MATCH(TRIM(S569),L_EvidenceType,0)),"INVALID – choose the evidence type from the list (column S)",IF(BL569=0,"INVALID – evidence ID must be the record's ID only (e.g. SF-2210, IMG_2231, 1045521), or a link / path for links",IF(OR(OR(LEN(AX569)&lt;2,ISNUMBER(MATCH(AX569,L_Placeholder,0))),BS569&lt;3),"INVALID – verifier missing or not a named person (a role such as QA / CSM is not a name)",IF(OR(AX569=AU569,AND(LEN(AU569)&gt;=4,ISNUMBER(SEARCH(AU569,AX569))),AND(LEN(AX569)&gt;=4,ISNUMBER(SEARCH(AX569,AU569)))),"INVALID – verifier must be a different, named person (not the PIC or a role)",IF(BH569=1,"INVALID – result not yet available (awaiting / TBC)",IF(BV569=1,"INVALID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future",IF(AND(ISNUMBER(BY569),AG569&lt;BY569),IF(H569="Physical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IF(ISNA(MATCH(TRIM(S569),L_EvidenceType,0)),0,BZ569)</f>
        <v>0</v>
      </c>
      <c r="BM569" s="61" t="str">
        <f aca="false">SUBSTITUTE(SUBSTITUTE(SUBSTITUTE(SUBSTITUTE(SUBSTITUTE(SUBSTITUTE(SUBSTITUTE(SUBSTITUTE(SUBSTITUTE(LOWER(Z569&amp;""),"1","0"),"2","0"),"3","0"),"4","0"),"5","0"),"6","0"),"7","0"),"8","0"),"9","0")</f>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569,"jan",""),"feb",""),"mar",""),"apr",""),"may",""),"jun",""),"jul",""),"aug",""),"sep",""),"oct",""),"nov",""),"dec",""),"hrs",""),"hr",""),"lt",""),"utc",""),"am",""),"pm",""),"rev",""),"ver",""),"b","a"),"c","a"),"d","a"),"e","a"),"f","a"),"g","a"),"h","a"),"i","a"),"j","a"),"k","a"),"l","a"),"m","a"),"n","a"),"o","a"),"p","a"),"q","a"),"r","a"),"s","a"),"t","a"),"u","a"),"v","a"),"w","a"),"x","a"),"y","a"),"z","a")</f>
        <v/>
      </c>
      <c r="BO569" s="61" t="str">
        <f aca="false">SUBSTITUTE(SUBSTITUTE(SUBSTITUTE(SUBSTITUTE(SUBSTITUTE(SUBSTITUTE(SUBSTITUTE(SUBSTITUTE(SUBSTITUTE(LOWER(W569&amp;""),"1","0"),"2","0"),"3","0"),"4","0"),"5","0"),"6","0"),"7","0"),"8","0"),"9","0")</f>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c>
      <c r="BQ569" s="61" t="n">
        <f aca="false">IFERROR(IF(AND(ISERROR(SEARCH(" mh"," "&amp;LOWER(W569))),ISNA(MATCH(LEFT(TRIM(BP569),255),{"0000a","000a","00a","0000aa","000aa","00.00.0000","00/00/0000","00-00-0000","0000-00-00","00.00.00","00/00/00","00-00-00","0.00.0000","0/00/0000","0-00-0000"},0)),OR(SUMPRODUCT(--ISNUMBER(SEARCH({"a0","a-0","a_0","a/0","a.0","a#0","0a","0-a","0_a","0/a"},BP569)))&gt;0,ISNUMBER(SEARCH("000000",BP569)))),1,0),0)</f>
        <v>0</v>
      </c>
      <c r="BR5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569,"supervisor",""),"inspector",""),"controller",""),"executive",""),"catering",""),"manager",""),"officer",""),"caterer",""),"station",""),"captain",""),"verified",""),"verifier",""),"checked",""),"senior",""),"leader",""),"cabin",""),"staff",""),"crew",""),"team",""),"duty",""),"lead",""),"head",""),"chef",""),"pasb",""),"mcat",""),"magcs",""),"qaqc",""),"ccic",""),"cic",""),"csm",""),"ops",""),"pic",""),"self",""),"qa",""),"qc",""),"by",""),"sr",""))</f>
        <v>0</v>
      </c>
      <c r="BS5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569,"supervisor",""),"inspector",""),"controller",""),"executive",""),"catering",""),"manager",""),"officer",""),"caterer",""),"station",""),"captain",""),"verified",""),"verifier",""),"checked",""),"senior",""),"leader",""),"cabin",""),"staff",""),"crew",""),"team",""),"duty",""),"lead",""),"head",""),"chef",""),"pasb",""),"mcat",""),"magcs",""),"qaqc",""),"ccic",""),"cic",""),"csm",""),"ops",""),"pic",""),"self",""),"qa",""),"qc",""),"by",""),"sr",""))</f>
        <v>0</v>
      </c>
      <c r="BT569" s="61"/>
      <c r="BU569" s="61"/>
      <c r="BV569" s="61" t="n">
        <f aca="false">IFERROR(IF(OR(SUMPRODUCT((LEN(BC569)-LEN(SUBSTITUTE(BC569," "&amp;L_NotLoaded&amp;" "," ")))/(LEN(L_NotLoaded)+1))&gt;SUMPRODUCT((LEN(BC569)-LEN(SUBSTITUTE(BC569," "&amp;L_NotLoadedNeg&amp;" "," ")))/(LEN(L_NotLoadedNeg)+1)),SUMPRODUCT((LEN(BD569)-LEN(SUBSTITUTE(BD569," "&amp;L_NotLoaded&amp;" "," ")))/(LEN(L_NotLoaded)+1))&gt;SUMPRODUCT((LEN(BD569)-LEN(SUBSTITUTE(BD569," "&amp;L_NotLoadedNeg&amp;" "," ")))/(LEN(L_NotLoadedNeg)+1))),1,0),0)</f>
        <v>0</v>
      </c>
      <c r="BW569" s="61"/>
      <c r="BX569" s="61"/>
      <c r="BY569" s="62" t="n">
        <f aca="false">IF(ISNUMBER(Flights!$AZ$21),MAX(Q569-UpliftWindowH/24,Flights!$AZ$21),Q569-UpliftWindowH/24)</f>
        <v>46322.0347222222</v>
      </c>
      <c r="BZ569" s="61" t="n">
        <f aca="false">IFERROR(IF(IF(TRIM(S569)="Link / file path",AND(LEN(TRIM(Z569))&gt;=5,SUMPRODUCT(--ISNUMBER(SEARCH({"http","www.","\\",":\",".pdf",".jpg",".jpeg",".png",".heic",".xls",".doc",".msg",".eml",".ppt",".txt",".zip"},Z569)))&gt;0),AND(ISERROR(FIND(" ",TRIM(Z569))),NOT(OR(LOWER(TRIM(Z569))=LOWER(Flights!$F$21),AND(LEFT(LOWER(TRIM(Z569)),2)="mh",(LEN(BN569)-LEN(SUBSTITUTE(BN569,"a","")))&lt;=2))),NOT(ISNUMBER(MATCH(LEFT(BN569,255),{"0000a","000a","00a","0000aa","000aa","00.00.0000","00/00/0000","00-00-0000","0000-00-00","00.00.00","00/00/00","00-00-00","0.00.0000","0/00/0000","0-00-0000"},0))),OR(AND((LEN(BN569)-LEN(SUBSTITUTE(BN569,"a","")))&gt;=1,(LEN(BN569)-LEN(SUBSTITUTE(BN569,"0","")))&gt;=2,SUMPRODUCT(--ISNUMBER(SEARCH({"a0","a-0","a_0","a/0","a.0","a#0","0a","0-a","0_a","0/a"},BN569)))&gt;0),AND((LEN(BN569)-LEN(SUBSTITUTE(BN569,"a","")))=0,(LEN(BN569)-LEN(SUBSTITUTE(BN569,"0","")))&gt;=5)))),1,0),0)</f>
        <v>0</v>
      </c>
    </row>
    <row r="570" customFormat="false" ht="39.75" hidden="false" customHeight="true" outlineLevel="0" collapsed="false">
      <c r="A570" s="57" t="s">
        <v>1261</v>
      </c>
      <c r="B570" s="57" t="s">
        <v>290</v>
      </c>
      <c r="C570" s="57" t="str">
        <f aca="false">Flights!$F$21</f>
        <v>MH0073</v>
      </c>
      <c r="D570" s="58" t="n">
        <f aca="false">Flights!$D$21</f>
        <v>46322</v>
      </c>
      <c r="E570" s="57" t="str">
        <f aca="false">Flights!$G$21&amp;"-"&amp;Flights!$H$21</f>
        <v>HKG-KUL</v>
      </c>
      <c r="F570" s="57" t="str">
        <f aca="false">Flights!$K$21</f>
        <v>BC</v>
      </c>
      <c r="G570" s="57" t="s">
        <v>459</v>
      </c>
      <c r="H570" s="57" t="s">
        <v>460</v>
      </c>
      <c r="I570" s="57" t="s">
        <v>499</v>
      </c>
      <c r="J570" s="57" t="s">
        <v>551</v>
      </c>
      <c r="K570" s="67" t="s">
        <v>501</v>
      </c>
      <c r="L570" s="67" t="s">
        <v>1240</v>
      </c>
      <c r="M570" s="67" t="s">
        <v>451</v>
      </c>
      <c r="N570" s="67" t="s">
        <v>383</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60"/>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open",IF(AND(NOT(OR(LEN(AZ570)&lt;15,ISNUMBER(MATCH(AZ570,L_Placeholder,0)))),BK570=0,NOT(OR(LEN(AU570)&lt;2,ISNUMBER(MATCH(AU570,L_Placeholder,0)))),NOT(OR(LEN(AX570)&lt;2,ISNUMBER(MATCH(AX570,L_Placeholder,0)))),TRIM(AE570)&lt;&gt;TRIM(T570)),"N/A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missing",IF(OR(OR(LEN(AU570)&lt;2,ISNUMBER(MATCH(AU570,L_Placeholder,0))),BR570&lt;3),"INVALID – PIC missing or not a named person (a role such as QA / CSM is not a name)",IF(OR(LEN(AV570)&lt;2,ISNUMBER(MATCH(AV570,L_Placeholder,0))),"INVALID – result / assessment missing",IF(OR(OR(LEN(AW570)&lt;3,ISNUMBER(MATCH(AW570,L_Placeholder,0))),SUMPRODUCT(--ISNUMBER(SEARCH(" "&amp;L_EvidencePhrase&amp;" ",BD570)))&gt;0,BI570=1),"INVALID – evidence missing, placeholder or not yet on file",IF(ISNA(MATCH(TRIM(S570),L_EvidenceType,0)),"INVALID – choose the evidence type from the list (column S)",IF(BL570=0,"INVALID – evidence ID must be the record's ID only (e.g. SF-2210, IMG_2231, 1045521), or a link / path for links",IF(OR(OR(LEN(AX570)&lt;2,ISNUMBER(MATCH(AX570,L_Placeholder,0))),BS570&lt;3),"INVALID – verifier missing or not a named person (a role such as QA / CSM is not a name)",IF(OR(AX570=AU570,AND(LEN(AU570)&gt;=4,ISNUMBER(SEARCH(AU570,AX570))),AND(LEN(AX570)&gt;=4,ISNUMBER(SEARCH(AX570,AU570)))),"INVALID – verifier must be a different, named person (not the PIC or a role)",IF(BH570=1,"INVALID – result not yet available (awaiting / TBC)",IF(BV570=1,"INVALID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future",IF(AND(ISNUMBER(BY570),AG570&lt;BY570),IF(H570="Physical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IF(ISNA(MATCH(TRIM(S570),L_EvidenceType,0)),0,BZ570)</f>
        <v>0</v>
      </c>
      <c r="BM570" s="61" t="str">
        <f aca="false">SUBSTITUTE(SUBSTITUTE(SUBSTITUTE(SUBSTITUTE(SUBSTITUTE(SUBSTITUTE(SUBSTITUTE(SUBSTITUTE(SUBSTITUTE(LOWER(Z570&amp;""),"1","0"),"2","0"),"3","0"),"4","0"),"5","0"),"6","0"),"7","0"),"8","0"),"9","0")</f>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570,"jan",""),"feb",""),"mar",""),"apr",""),"may",""),"jun",""),"jul",""),"aug",""),"sep",""),"oct",""),"nov",""),"dec",""),"hrs",""),"hr",""),"lt",""),"utc",""),"am",""),"pm",""),"rev",""),"ver",""),"b","a"),"c","a"),"d","a"),"e","a"),"f","a"),"g","a"),"h","a"),"i","a"),"j","a"),"k","a"),"l","a"),"m","a"),"n","a"),"o","a"),"p","a"),"q","a"),"r","a"),"s","a"),"t","a"),"u","a"),"v","a"),"w","a"),"x","a"),"y","a"),"z","a")</f>
        <v/>
      </c>
      <c r="BO570" s="61" t="str">
        <f aca="false">SUBSTITUTE(SUBSTITUTE(SUBSTITUTE(SUBSTITUTE(SUBSTITUTE(SUBSTITUTE(SUBSTITUTE(SUBSTITUTE(SUBSTITUTE(LOWER(W570&amp;""),"1","0"),"2","0"),"3","0"),"4","0"),"5","0"),"6","0"),"7","0"),"8","0"),"9","0")</f>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c>
      <c r="BQ570" s="61" t="n">
        <f aca="false">IFERROR(IF(AND(ISERROR(SEARCH(" mh"," "&amp;LOWER(W570))),ISNA(MATCH(LEFT(TRIM(BP570),255),{"0000a","000a","00a","0000aa","000aa","00.00.0000","00/00/0000","00-00-0000","0000-00-00","00.00.00","00/00/00","00-00-00","0.00.0000","0/00/0000","0-00-0000"},0)),OR(SUMPRODUCT(--ISNUMBER(SEARCH({"a0","a-0","a_0","a/0","a.0","a#0","0a","0-a","0_a","0/a"},BP570)))&gt;0,ISNUMBER(SEARCH("000000",BP570)))),1,0),0)</f>
        <v>0</v>
      </c>
      <c r="BR5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570,"supervisor",""),"inspector",""),"controller",""),"executive",""),"catering",""),"manager",""),"officer",""),"caterer",""),"station",""),"captain",""),"verified",""),"verifier",""),"checked",""),"senior",""),"leader",""),"cabin",""),"staff",""),"crew",""),"team",""),"duty",""),"lead",""),"head",""),"chef",""),"pasb",""),"mcat",""),"magcs",""),"qaqc",""),"ccic",""),"cic",""),"csm",""),"ops",""),"pic",""),"self",""),"qa",""),"qc",""),"by",""),"sr",""))</f>
        <v>0</v>
      </c>
      <c r="BS5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570,"supervisor",""),"inspector",""),"controller",""),"executive",""),"catering",""),"manager",""),"officer",""),"caterer",""),"station",""),"captain",""),"verified",""),"verifier",""),"checked",""),"senior",""),"leader",""),"cabin",""),"staff",""),"crew",""),"team",""),"duty",""),"lead",""),"head",""),"chef",""),"pasb",""),"mcat",""),"magcs",""),"qaqc",""),"ccic",""),"cic",""),"csm",""),"ops",""),"pic",""),"self",""),"qa",""),"qc",""),"by",""),"sr",""))</f>
        <v>0</v>
      </c>
      <c r="BT570" s="61"/>
      <c r="BU570" s="61"/>
      <c r="BV570" s="61" t="n">
        <f aca="false">IFERROR(IF(OR(SUMPRODUCT((LEN(BC570)-LEN(SUBSTITUTE(BC570," "&amp;L_NotLoaded&amp;" "," ")))/(LEN(L_NotLoaded)+1))&gt;SUMPRODUCT((LEN(BC570)-LEN(SUBSTITUTE(BC570," "&amp;L_NotLoadedNeg&amp;" "," ")))/(LEN(L_NotLoadedNeg)+1)),SUMPRODUCT((LEN(BD570)-LEN(SUBSTITUTE(BD570," "&amp;L_NotLoaded&amp;" "," ")))/(LEN(L_NotLoaded)+1))&gt;SUMPRODUCT((LEN(BD570)-LEN(SUBSTITUTE(BD570," "&amp;L_NotLoadedNeg&amp;" "," ")))/(LEN(L_NotLoadedNeg)+1))),1,0),0)</f>
        <v>0</v>
      </c>
      <c r="BW570" s="61"/>
      <c r="BX570" s="61"/>
      <c r="BY570" s="62" t="n">
        <f aca="false">IF(ISNUMBER(Flights!$AZ$21),MAX(Q570-UpliftWindowH/24,Flights!$AZ$21),Q570-UpliftWindowH/24)</f>
        <v>46322.0347222222</v>
      </c>
      <c r="BZ570" s="61" t="n">
        <f aca="false">IFERROR(IF(IF(TRIM(S570)="Link / file path",AND(LEN(TRIM(Z570))&gt;=5,SUMPRODUCT(--ISNUMBER(SEARCH({"http","www.","\\",":\",".pdf",".jpg",".jpeg",".png",".heic",".xls",".doc",".msg",".eml",".ppt",".txt",".zip"},Z570)))&gt;0),AND(ISERROR(FIND(" ",TRIM(Z570))),NOT(OR(LOWER(TRIM(Z570))=LOWER(Flights!$F$21),AND(LEFT(LOWER(TRIM(Z570)),2)="mh",(LEN(BN570)-LEN(SUBSTITUTE(BN570,"a","")))&lt;=2))),NOT(ISNUMBER(MATCH(LEFT(BN570,255),{"0000a","000a","00a","0000aa","000aa","00.00.0000","00/00/0000","00-00-0000","0000-00-00","00.00.00","00/00/00","00-00-00","0.00.0000","0/00/0000","0-00-0000"},0))),OR(AND((LEN(BN570)-LEN(SUBSTITUTE(BN570,"a","")))&gt;=1,(LEN(BN570)-LEN(SUBSTITUTE(BN570,"0","")))&gt;=2,SUMPRODUCT(--ISNUMBER(SEARCH({"a0","a-0","a_0","a/0","a.0","a#0","0a","0-a","0_a","0/a"},BN570)))&gt;0),AND((LEN(BN570)-LEN(SUBSTITUTE(BN570,"a","")))=0,(LEN(BN570)-LEN(SUBSTITUTE(BN570,"0","")))&gt;=5)))),1,0),0)</f>
        <v>0</v>
      </c>
    </row>
    <row r="571" customFormat="false" ht="39.75" hidden="false" customHeight="true" outlineLevel="0" collapsed="false">
      <c r="A571" s="57" t="s">
        <v>1262</v>
      </c>
      <c r="B571" s="57" t="s">
        <v>290</v>
      </c>
      <c r="C571" s="57" t="str">
        <f aca="false">Flights!$F$21</f>
        <v>MH0073</v>
      </c>
      <c r="D571" s="58" t="n">
        <f aca="false">Flights!$D$21</f>
        <v>46322</v>
      </c>
      <c r="E571" s="57" t="str">
        <f aca="false">Flights!$G$21&amp;"-"&amp;Flights!$H$21</f>
        <v>HKG-KUL</v>
      </c>
      <c r="F571" s="57" t="str">
        <f aca="false">Flights!$K$21</f>
        <v>BC</v>
      </c>
      <c r="G571" s="57" t="s">
        <v>459</v>
      </c>
      <c r="H571" s="57" t="s">
        <v>460</v>
      </c>
      <c r="I571" s="57" t="s">
        <v>447</v>
      </c>
      <c r="J571" s="57" t="s">
        <v>553</v>
      </c>
      <c r="K571" s="67" t="s">
        <v>449</v>
      </c>
      <c r="L571" s="67" t="s">
        <v>1242</v>
      </c>
      <c r="M571" s="67" t="s">
        <v>451</v>
      </c>
      <c r="N571" s="67" t="s">
        <v>383</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60"/>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open",IF(AND(NOT(OR(LEN(AZ571)&lt;15,ISNUMBER(MATCH(AZ571,L_Placeholder,0)))),BK571=0,NOT(OR(LEN(AU571)&lt;2,ISNUMBER(MATCH(AU571,L_Placeholder,0)))),NOT(OR(LEN(AX571)&lt;2,ISNUMBER(MATCH(AX571,L_Placeholder,0)))),TRIM(AE571)&lt;&gt;TRIM(T571)),"N/A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missing",IF(OR(OR(LEN(AU571)&lt;2,ISNUMBER(MATCH(AU571,L_Placeholder,0))),BR571&lt;3),"INVALID – PIC missing or not a named person (a role such as QA / CSM is not a name)",IF(OR(LEN(AV571)&lt;2,ISNUMBER(MATCH(AV571,L_Placeholder,0))),"INVALID – result / assessment missing",IF(OR(OR(LEN(AW571)&lt;3,ISNUMBER(MATCH(AW571,L_Placeholder,0))),SUMPRODUCT(--ISNUMBER(SEARCH(" "&amp;L_EvidencePhrase&amp;" ",BD571)))&gt;0,BI571=1),"INVALID – evidence missing, placeholder or not yet on file",IF(ISNA(MATCH(TRIM(S571),L_EvidenceType,0)),"INVALID – choose the evidence type from the list (column S)",IF(BL571=0,"INVALID – evidence ID must be the record's ID only (e.g. SF-2210, IMG_2231, 1045521), or a link / path for links",IF(OR(OR(LEN(AX571)&lt;2,ISNUMBER(MATCH(AX571,L_Placeholder,0))),BS571&lt;3),"INVALID – verifier missing or not a named person (a role such as QA / CSM is not a name)",IF(OR(AX571=AU571,AND(LEN(AU571)&gt;=4,ISNUMBER(SEARCH(AU571,AX571))),AND(LEN(AX571)&gt;=4,ISNUMBER(SEARCH(AX571,AU571)))),"INVALID – verifier must be a different, named person (not the PIC or a role)",IF(BH571=1,"INVALID – result not yet available (awaiting / TBC)",IF(BV571=1,"INVALID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future",IF(AND(ISNUMBER(BY571),AG571&lt;BY571),IF(H571="Physical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IF(ISNA(MATCH(TRIM(S571),L_EvidenceType,0)),0,BZ571)</f>
        <v>0</v>
      </c>
      <c r="BM571" s="61" t="str">
        <f aca="false">SUBSTITUTE(SUBSTITUTE(SUBSTITUTE(SUBSTITUTE(SUBSTITUTE(SUBSTITUTE(SUBSTITUTE(SUBSTITUTE(SUBSTITUTE(LOWER(Z571&amp;""),"1","0"),"2","0"),"3","0"),"4","0"),"5","0"),"6","0"),"7","0"),"8","0"),"9","0")</f>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571,"jan",""),"feb",""),"mar",""),"apr",""),"may",""),"jun",""),"jul",""),"aug",""),"sep",""),"oct",""),"nov",""),"dec",""),"hrs",""),"hr",""),"lt",""),"utc",""),"am",""),"pm",""),"rev",""),"ver",""),"b","a"),"c","a"),"d","a"),"e","a"),"f","a"),"g","a"),"h","a"),"i","a"),"j","a"),"k","a"),"l","a"),"m","a"),"n","a"),"o","a"),"p","a"),"q","a"),"r","a"),"s","a"),"t","a"),"u","a"),"v","a"),"w","a"),"x","a"),"y","a"),"z","a")</f>
        <v/>
      </c>
      <c r="BO571" s="61" t="str">
        <f aca="false">SUBSTITUTE(SUBSTITUTE(SUBSTITUTE(SUBSTITUTE(SUBSTITUTE(SUBSTITUTE(SUBSTITUTE(SUBSTITUTE(SUBSTITUTE(LOWER(W571&amp;""),"1","0"),"2","0"),"3","0"),"4","0"),"5","0"),"6","0"),"7","0"),"8","0"),"9","0")</f>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c>
      <c r="BQ571" s="61" t="n">
        <f aca="false">IFERROR(IF(AND(ISERROR(SEARCH(" mh"," "&amp;LOWER(W571))),ISNA(MATCH(LEFT(TRIM(BP571),255),{"0000a","000a","00a","0000aa","000aa","00.00.0000","00/00/0000","00-00-0000","0000-00-00","00.00.00","00/00/00","00-00-00","0.00.0000","0/00/0000","0-00-0000"},0)),OR(SUMPRODUCT(--ISNUMBER(SEARCH({"a0","a-0","a_0","a/0","a.0","a#0","0a","0-a","0_a","0/a"},BP571)))&gt;0,ISNUMBER(SEARCH("000000",BP571)))),1,0),0)</f>
        <v>0</v>
      </c>
      <c r="BR5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571,"supervisor",""),"inspector",""),"controller",""),"executive",""),"catering",""),"manager",""),"officer",""),"caterer",""),"station",""),"captain",""),"verified",""),"verifier",""),"checked",""),"senior",""),"leader",""),"cabin",""),"staff",""),"crew",""),"team",""),"duty",""),"lead",""),"head",""),"chef",""),"pasb",""),"mcat",""),"magcs",""),"qaqc",""),"ccic",""),"cic",""),"csm",""),"ops",""),"pic",""),"self",""),"qa",""),"qc",""),"by",""),"sr",""))</f>
        <v>0</v>
      </c>
      <c r="BS5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571,"supervisor",""),"inspector",""),"controller",""),"executive",""),"catering",""),"manager",""),"officer",""),"caterer",""),"station",""),"captain",""),"verified",""),"verifier",""),"checked",""),"senior",""),"leader",""),"cabin",""),"staff",""),"crew",""),"team",""),"duty",""),"lead",""),"head",""),"chef",""),"pasb",""),"mcat",""),"magcs",""),"qaqc",""),"ccic",""),"cic",""),"csm",""),"ops",""),"pic",""),"self",""),"qa",""),"qc",""),"by",""),"sr",""))</f>
        <v>0</v>
      </c>
      <c r="BT571" s="61"/>
      <c r="BU571" s="61"/>
      <c r="BV571" s="61" t="n">
        <f aca="false">IFERROR(IF(OR(SUMPRODUCT((LEN(BC571)-LEN(SUBSTITUTE(BC571," "&amp;L_NotLoaded&amp;" "," ")))/(LEN(L_NotLoaded)+1))&gt;SUMPRODUCT((LEN(BC571)-LEN(SUBSTITUTE(BC571," "&amp;L_NotLoadedNeg&amp;" "," ")))/(LEN(L_NotLoadedNeg)+1)),SUMPRODUCT((LEN(BD571)-LEN(SUBSTITUTE(BD571," "&amp;L_NotLoaded&amp;" "," ")))/(LEN(L_NotLoaded)+1))&gt;SUMPRODUCT((LEN(BD571)-LEN(SUBSTITUTE(BD571," "&amp;L_NotLoadedNeg&amp;" "," ")))/(LEN(L_NotLoadedNeg)+1))),1,0),0)</f>
        <v>0</v>
      </c>
      <c r="BW571" s="61"/>
      <c r="BX571" s="61"/>
      <c r="BY571" s="62" t="n">
        <f aca="false">IF(ISNUMBER(Flights!$AZ$21),MAX(Q571-UpliftWindowH/24,Flights!$AZ$21),Q571-UpliftWindowH/24)</f>
        <v>46322.0347222222</v>
      </c>
      <c r="BZ571" s="61" t="n">
        <f aca="false">IFERROR(IF(IF(TRIM(S571)="Link / file path",AND(LEN(TRIM(Z571))&gt;=5,SUMPRODUCT(--ISNUMBER(SEARCH({"http","www.","\\",":\",".pdf",".jpg",".jpeg",".png",".heic",".xls",".doc",".msg",".eml",".ppt",".txt",".zip"},Z571)))&gt;0),AND(ISERROR(FIND(" ",TRIM(Z571))),NOT(OR(LOWER(TRIM(Z571))=LOWER(Flights!$F$21),AND(LEFT(LOWER(TRIM(Z571)),2)="mh",(LEN(BN571)-LEN(SUBSTITUTE(BN571,"a","")))&lt;=2))),NOT(ISNUMBER(MATCH(LEFT(BN571,255),{"0000a","000a","00a","0000aa","000aa","00.00.0000","00/00/0000","00-00-0000","0000-00-00","00.00.00","00/00/00","00-00-00","0.00.0000","0/00/0000","0-00-0000"},0))),OR(AND((LEN(BN571)-LEN(SUBSTITUTE(BN571,"a","")))&gt;=1,(LEN(BN571)-LEN(SUBSTITUTE(BN571,"0","")))&gt;=2,SUMPRODUCT(--ISNUMBER(SEARCH({"a0","a-0","a_0","a/0","a.0","a#0","0a","0-a","0_a","0/a"},BN571)))&gt;0),AND((LEN(BN571)-LEN(SUBSTITUTE(BN571,"a","")))=0,(LEN(BN571)-LEN(SUBSTITUTE(BN571,"0","")))&gt;=5)))),1,0),0)</f>
        <v>0</v>
      </c>
    </row>
    <row r="572" customFormat="false" ht="39.75" hidden="false" customHeight="true" outlineLevel="0" collapsed="false">
      <c r="A572" s="57" t="s">
        <v>1263</v>
      </c>
      <c r="B572" s="57" t="s">
        <v>290</v>
      </c>
      <c r="C572" s="57" t="str">
        <f aca="false">Flights!$F$21</f>
        <v>MH0073</v>
      </c>
      <c r="D572" s="58" t="n">
        <f aca="false">Flights!$D$21</f>
        <v>46322</v>
      </c>
      <c r="E572" s="57" t="str">
        <f aca="false">Flights!$G$21&amp;"-"&amp;Flights!$H$21</f>
        <v>HKG-KUL</v>
      </c>
      <c r="F572" s="57" t="str">
        <f aca="false">Flights!$K$21</f>
        <v>BC</v>
      </c>
      <c r="G572" s="57" t="s">
        <v>459</v>
      </c>
      <c r="H572" s="57" t="s">
        <v>460</v>
      </c>
      <c r="I572" s="57" t="s">
        <v>447</v>
      </c>
      <c r="J572" s="57" t="s">
        <v>555</v>
      </c>
      <c r="K572" s="67" t="s">
        <v>449</v>
      </c>
      <c r="L572" s="67" t="s">
        <v>1244</v>
      </c>
      <c r="M572" s="67" t="s">
        <v>451</v>
      </c>
      <c r="N572" s="67" t="s">
        <v>383</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60"/>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open",IF(AND(NOT(OR(LEN(AZ572)&lt;15,ISNUMBER(MATCH(AZ572,L_Placeholder,0)))),BK572=0,NOT(OR(LEN(AU572)&lt;2,ISNUMBER(MATCH(AU572,L_Placeholder,0)))),NOT(OR(LEN(AX572)&lt;2,ISNUMBER(MATCH(AX572,L_Placeholder,0)))),TRIM(AE572)&lt;&gt;TRIM(T572)),"N/A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missing",IF(OR(OR(LEN(AU572)&lt;2,ISNUMBER(MATCH(AU572,L_Placeholder,0))),BR572&lt;3),"INVALID – PIC missing or not a named person (a role such as QA / CSM is not a name)",IF(OR(LEN(AV572)&lt;2,ISNUMBER(MATCH(AV572,L_Placeholder,0))),"INVALID – result / assessment missing",IF(OR(OR(LEN(AW572)&lt;3,ISNUMBER(MATCH(AW572,L_Placeholder,0))),SUMPRODUCT(--ISNUMBER(SEARCH(" "&amp;L_EvidencePhrase&amp;" ",BD572)))&gt;0,BI572=1),"INVALID – evidence missing, placeholder or not yet on file",IF(ISNA(MATCH(TRIM(S572),L_EvidenceType,0)),"INVALID – choose the evidence type from the list (column S)",IF(BL572=0,"INVALID – evidence ID must be the record's ID only (e.g. SF-2210, IMG_2231, 1045521), or a link / path for links",IF(OR(OR(LEN(AX572)&lt;2,ISNUMBER(MATCH(AX572,L_Placeholder,0))),BS572&lt;3),"INVALID – verifier missing or not a named person (a role such as QA / CSM is not a name)",IF(OR(AX572=AU572,AND(LEN(AU572)&gt;=4,ISNUMBER(SEARCH(AU572,AX572))),AND(LEN(AX572)&gt;=4,ISNUMBER(SEARCH(AX572,AU572)))),"INVALID – verifier must be a different, named person (not the PIC or a role)",IF(BH572=1,"INVALID – result not yet available (awaiting / TBC)",IF(BV572=1,"INVALID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future",IF(AND(ISNUMBER(BY572),AG572&lt;BY572),IF(H572="Physical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IF(ISNA(MATCH(TRIM(S572),L_EvidenceType,0)),0,BZ572)</f>
        <v>0</v>
      </c>
      <c r="BM572" s="61" t="str">
        <f aca="false">SUBSTITUTE(SUBSTITUTE(SUBSTITUTE(SUBSTITUTE(SUBSTITUTE(SUBSTITUTE(SUBSTITUTE(SUBSTITUTE(SUBSTITUTE(LOWER(Z572&amp;""),"1","0"),"2","0"),"3","0"),"4","0"),"5","0"),"6","0"),"7","0"),"8","0"),"9","0")</f>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572,"jan",""),"feb",""),"mar",""),"apr",""),"may",""),"jun",""),"jul",""),"aug",""),"sep",""),"oct",""),"nov",""),"dec",""),"hrs",""),"hr",""),"lt",""),"utc",""),"am",""),"pm",""),"rev",""),"ver",""),"b","a"),"c","a"),"d","a"),"e","a"),"f","a"),"g","a"),"h","a"),"i","a"),"j","a"),"k","a"),"l","a"),"m","a"),"n","a"),"o","a"),"p","a"),"q","a"),"r","a"),"s","a"),"t","a"),"u","a"),"v","a"),"w","a"),"x","a"),"y","a"),"z","a")</f>
        <v/>
      </c>
      <c r="BO572" s="61" t="str">
        <f aca="false">SUBSTITUTE(SUBSTITUTE(SUBSTITUTE(SUBSTITUTE(SUBSTITUTE(SUBSTITUTE(SUBSTITUTE(SUBSTITUTE(SUBSTITUTE(LOWER(W572&amp;""),"1","0"),"2","0"),"3","0"),"4","0"),"5","0"),"6","0"),"7","0"),"8","0"),"9","0")</f>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c>
      <c r="BQ572" s="61" t="n">
        <f aca="false">IFERROR(IF(AND(ISERROR(SEARCH(" mh"," "&amp;LOWER(W572))),ISNA(MATCH(LEFT(TRIM(BP572),255),{"0000a","000a","00a","0000aa","000aa","00.00.0000","00/00/0000","00-00-0000","0000-00-00","00.00.00","00/00/00","00-00-00","0.00.0000","0/00/0000","0-00-0000"},0)),OR(SUMPRODUCT(--ISNUMBER(SEARCH({"a0","a-0","a_0","a/0","a.0","a#0","0a","0-a","0_a","0/a"},BP572)))&gt;0,ISNUMBER(SEARCH("000000",BP572)))),1,0),0)</f>
        <v>0</v>
      </c>
      <c r="BR5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572,"supervisor",""),"inspector",""),"controller",""),"executive",""),"catering",""),"manager",""),"officer",""),"caterer",""),"station",""),"captain",""),"verified",""),"verifier",""),"checked",""),"senior",""),"leader",""),"cabin",""),"staff",""),"crew",""),"team",""),"duty",""),"lead",""),"head",""),"chef",""),"pasb",""),"mcat",""),"magcs",""),"qaqc",""),"ccic",""),"cic",""),"csm",""),"ops",""),"pic",""),"self",""),"qa",""),"qc",""),"by",""),"sr",""))</f>
        <v>0</v>
      </c>
      <c r="BS5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572,"supervisor",""),"inspector",""),"controller",""),"executive",""),"catering",""),"manager",""),"officer",""),"caterer",""),"station",""),"captain",""),"verified",""),"verifier",""),"checked",""),"senior",""),"leader",""),"cabin",""),"staff",""),"crew",""),"team",""),"duty",""),"lead",""),"head",""),"chef",""),"pasb",""),"mcat",""),"magcs",""),"qaqc",""),"ccic",""),"cic",""),"csm",""),"ops",""),"pic",""),"self",""),"qa",""),"qc",""),"by",""),"sr",""))</f>
        <v>0</v>
      </c>
      <c r="BT572" s="61"/>
      <c r="BU572" s="61"/>
      <c r="BV572" s="61" t="n">
        <f aca="false">IFERROR(IF(OR(SUMPRODUCT((LEN(BC572)-LEN(SUBSTITUTE(BC572," "&amp;L_NotLoaded&amp;" "," ")))/(LEN(L_NotLoaded)+1))&gt;SUMPRODUCT((LEN(BC572)-LEN(SUBSTITUTE(BC572," "&amp;L_NotLoadedNeg&amp;" "," ")))/(LEN(L_NotLoadedNeg)+1)),SUMPRODUCT((LEN(BD572)-LEN(SUBSTITUTE(BD572," "&amp;L_NotLoaded&amp;" "," ")))/(LEN(L_NotLoaded)+1))&gt;SUMPRODUCT((LEN(BD572)-LEN(SUBSTITUTE(BD572," "&amp;L_NotLoadedNeg&amp;" "," ")))/(LEN(L_NotLoadedNeg)+1))),1,0),0)</f>
        <v>0</v>
      </c>
      <c r="BW572" s="61"/>
      <c r="BX572" s="61"/>
      <c r="BY572" s="62" t="n">
        <f aca="false">IF(ISNUMBER(Flights!$AZ$21),MAX(Q572-UpliftWindowH/24,Flights!$AZ$21),Q572-UpliftWindowH/24)</f>
        <v>46322.0347222222</v>
      </c>
      <c r="BZ572" s="61" t="n">
        <f aca="false">IFERROR(IF(IF(TRIM(S572)="Link / file path",AND(LEN(TRIM(Z572))&gt;=5,SUMPRODUCT(--ISNUMBER(SEARCH({"http","www.","\\",":\",".pdf",".jpg",".jpeg",".png",".heic",".xls",".doc",".msg",".eml",".ppt",".txt",".zip"},Z572)))&gt;0),AND(ISERROR(FIND(" ",TRIM(Z572))),NOT(OR(LOWER(TRIM(Z572))=LOWER(Flights!$F$21),AND(LEFT(LOWER(TRIM(Z572)),2)="mh",(LEN(BN572)-LEN(SUBSTITUTE(BN572,"a","")))&lt;=2))),NOT(ISNUMBER(MATCH(LEFT(BN572,255),{"0000a","000a","00a","0000aa","000aa","00.00.0000","00/00/0000","00-00-0000","0000-00-00","00.00.00","00/00/00","00-00-00","0.00.0000","0/00/0000","0-00-0000"},0))),OR(AND((LEN(BN572)-LEN(SUBSTITUTE(BN572,"a","")))&gt;=1,(LEN(BN572)-LEN(SUBSTITUTE(BN572,"0","")))&gt;=2,SUMPRODUCT(--ISNUMBER(SEARCH({"a0","a-0","a_0","a/0","a.0","a#0","0a","0-a","0_a","0/a"},BN572)))&gt;0),AND((LEN(BN572)-LEN(SUBSTITUTE(BN572,"a","")))=0,(LEN(BN572)-LEN(SUBSTITUTE(BN572,"0","")))&gt;=5)))),1,0),0)</f>
        <v>0</v>
      </c>
    </row>
    <row r="573" customFormat="false" ht="66" hidden="false" customHeight="true" outlineLevel="0" collapsed="false">
      <c r="A573" s="57" t="s">
        <v>1264</v>
      </c>
      <c r="B573" s="57" t="s">
        <v>290</v>
      </c>
      <c r="C573" s="57" t="str">
        <f aca="false">Flights!$F$21</f>
        <v>MH0073</v>
      </c>
      <c r="D573" s="58" t="n">
        <f aca="false">Flights!$D$21</f>
        <v>46322</v>
      </c>
      <c r="E573" s="57" t="str">
        <f aca="false">Flights!$G$21&amp;"-"&amp;Flights!$H$21</f>
        <v>HKG-KUL</v>
      </c>
      <c r="F573" s="57" t="str">
        <f aca="false">Flights!$K$21</f>
        <v>BC</v>
      </c>
      <c r="G573" s="57" t="s">
        <v>459</v>
      </c>
      <c r="H573" s="57" t="s">
        <v>460</v>
      </c>
      <c r="I573" s="57" t="s">
        <v>634</v>
      </c>
      <c r="J573" s="57" t="s">
        <v>1196</v>
      </c>
      <c r="K573" s="67" t="s">
        <v>1187</v>
      </c>
      <c r="L573" s="67" t="s">
        <v>1188</v>
      </c>
      <c r="M573" s="67" t="s">
        <v>451</v>
      </c>
      <c r="N573" s="67" t="s">
        <v>444</v>
      </c>
      <c r="O573" s="67" t="s">
        <v>1265</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60"/>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open",IF(AND(NOT(OR(LEN(AZ573)&lt;15,ISNUMBER(MATCH(AZ573,L_Placeholder,0)))),BK573=0,NOT(OR(LEN(AU573)&lt;2,ISNUMBER(MATCH(AU573,L_Placeholder,0)))),NOT(OR(LEN(AX573)&lt;2,ISNUMBER(MATCH(AX573,L_Placeholder,0)))),TRIM(AE573)&lt;&gt;TRIM(T573)),"N/A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missing",IF(OR(OR(LEN(AU573)&lt;2,ISNUMBER(MATCH(AU573,L_Placeholder,0))),BR573&lt;3),"INVALID – PIC missing or not a named person (a role such as QA / CSM is not a name)",IF(OR(LEN(AV573)&lt;2,ISNUMBER(MATCH(AV573,L_Placeholder,0))),"INVALID – result / assessment missing",IF(OR(OR(LEN(AW573)&lt;3,ISNUMBER(MATCH(AW573,L_Placeholder,0))),SUMPRODUCT(--ISNUMBER(SEARCH(" "&amp;L_EvidencePhrase&amp;" ",BD573)))&gt;0,BI573=1),"INVALID – evidence missing, placeholder or not yet on file",IF(ISNA(MATCH(TRIM(S573),L_EvidenceType,0)),"INVALID – choose the evidence type from the list (column S)",IF(BL573=0,"INVALID – evidence ID must be the record's ID only (e.g. SF-2210, IMG_2231, 1045521), or a link / path for links",IF(OR(OR(LEN(AX573)&lt;2,ISNUMBER(MATCH(AX573,L_Placeholder,0))),BS573&lt;3),"INVALID – verifier missing or not a named person (a role such as QA / CSM is not a name)",IF(OR(AX573=AU573,AND(LEN(AU573)&gt;=4,ISNUMBER(SEARCH(AU573,AX573))),AND(LEN(AX573)&gt;=4,ISNUMBER(SEARCH(AX573,AU573)))),"INVALID – verifier must be a different, named person (not the PIC or a role)",IF(BH573=1,"INVALID – result not yet available (awaiting / TBC)",IF(BV573=1,"INVALID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future",IF(AND(ISNUMBER(BY573),AG573&lt;BY573),IF(H573="Physical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IF(ISNA(MATCH(TRIM(S573),L_EvidenceType,0)),0,BZ573)</f>
        <v>0</v>
      </c>
      <c r="BM573" s="61" t="str">
        <f aca="false">SUBSTITUTE(SUBSTITUTE(SUBSTITUTE(SUBSTITUTE(SUBSTITUTE(SUBSTITUTE(SUBSTITUTE(SUBSTITUTE(SUBSTITUTE(LOWER(Z573&amp;""),"1","0"),"2","0"),"3","0"),"4","0"),"5","0"),"6","0"),"7","0"),"8","0"),"9","0")</f>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573,"jan",""),"feb",""),"mar",""),"apr",""),"may",""),"jun",""),"jul",""),"aug",""),"sep",""),"oct",""),"nov",""),"dec",""),"hrs",""),"hr",""),"lt",""),"utc",""),"am",""),"pm",""),"rev",""),"ver",""),"b","a"),"c","a"),"d","a"),"e","a"),"f","a"),"g","a"),"h","a"),"i","a"),"j","a"),"k","a"),"l","a"),"m","a"),"n","a"),"o","a"),"p","a"),"q","a"),"r","a"),"s","a"),"t","a"),"u","a"),"v","a"),"w","a"),"x","a"),"y","a"),"z","a")</f>
        <v/>
      </c>
      <c r="BO573" s="61" t="str">
        <f aca="false">SUBSTITUTE(SUBSTITUTE(SUBSTITUTE(SUBSTITUTE(SUBSTITUTE(SUBSTITUTE(SUBSTITUTE(SUBSTITUTE(SUBSTITUTE(LOWER(W573&amp;""),"1","0"),"2","0"),"3","0"),"4","0"),"5","0"),"6","0"),"7","0"),"8","0"),"9","0")</f>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c>
      <c r="BQ573" s="61" t="n">
        <f aca="false">IFERROR(IF(AND(ISERROR(SEARCH(" mh"," "&amp;LOWER(W573))),ISNA(MATCH(LEFT(TRIM(BP573),255),{"0000a","000a","00a","0000aa","000aa","00.00.0000","00/00/0000","00-00-0000","0000-00-00","00.00.00","00/00/00","00-00-00","0.00.0000","0/00/0000","0-00-0000"},0)),OR(SUMPRODUCT(--ISNUMBER(SEARCH({"a0","a-0","a_0","a/0","a.0","a#0","0a","0-a","0_a","0/a"},BP573)))&gt;0,ISNUMBER(SEARCH("000000",BP573)))),1,0),0)</f>
        <v>0</v>
      </c>
      <c r="BR5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573,"supervisor",""),"inspector",""),"controller",""),"executive",""),"catering",""),"manager",""),"officer",""),"caterer",""),"station",""),"captain",""),"verified",""),"verifier",""),"checked",""),"senior",""),"leader",""),"cabin",""),"staff",""),"crew",""),"team",""),"duty",""),"lead",""),"head",""),"chef",""),"pasb",""),"mcat",""),"magcs",""),"qaqc",""),"ccic",""),"cic",""),"csm",""),"ops",""),"pic",""),"self",""),"qa",""),"qc",""),"by",""),"sr",""))</f>
        <v>0</v>
      </c>
      <c r="BS5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573,"supervisor",""),"inspector",""),"controller",""),"executive",""),"catering",""),"manager",""),"officer",""),"caterer",""),"station",""),"captain",""),"verified",""),"verifier",""),"checked",""),"senior",""),"leader",""),"cabin",""),"staff",""),"crew",""),"team",""),"duty",""),"lead",""),"head",""),"chef",""),"pasb",""),"mcat",""),"magcs",""),"qaqc",""),"ccic",""),"cic",""),"csm",""),"ops",""),"pic",""),"self",""),"qa",""),"qc",""),"by",""),"sr",""))</f>
        <v>0</v>
      </c>
      <c r="BT573" s="61"/>
      <c r="BU573" s="61"/>
      <c r="BV573" s="61" t="n">
        <f aca="false">IFERROR(IF(OR(SUMPRODUCT((LEN(BC573)-LEN(SUBSTITUTE(BC573," "&amp;L_NotLoaded&amp;" "," ")))/(LEN(L_NotLoaded)+1))&gt;SUMPRODUCT((LEN(BC573)-LEN(SUBSTITUTE(BC573," "&amp;L_NotLoadedNeg&amp;" "," ")))/(LEN(L_NotLoadedNeg)+1)),SUMPRODUCT((LEN(BD573)-LEN(SUBSTITUTE(BD573," "&amp;L_NotLoaded&amp;" "," ")))/(LEN(L_NotLoaded)+1))&gt;SUMPRODUCT((LEN(BD573)-LEN(SUBSTITUTE(BD573," "&amp;L_NotLoadedNeg&amp;" "," ")))/(LEN(L_NotLoadedNeg)+1))),1,0),0)</f>
        <v>0</v>
      </c>
      <c r="BW573" s="61"/>
      <c r="BX573" s="61"/>
      <c r="BY573" s="62" t="n">
        <f aca="false">IF(ISNUMBER(Flights!$AZ$21),MAX(Q573-UpliftWindowH/24,Flights!$AZ$21),Q573-UpliftWindowH/24)</f>
        <v>46322.0347222222</v>
      </c>
      <c r="BZ573" s="61" t="n">
        <f aca="false">IFERROR(IF(IF(TRIM(S573)="Link / file path",AND(LEN(TRIM(Z573))&gt;=5,SUMPRODUCT(--ISNUMBER(SEARCH({"http","www.","\\",":\",".pdf",".jpg",".jpeg",".png",".heic",".xls",".doc",".msg",".eml",".ppt",".txt",".zip"},Z573)))&gt;0),AND(ISERROR(FIND(" ",TRIM(Z573))),NOT(OR(LOWER(TRIM(Z573))=LOWER(Flights!$F$21),AND(LEFT(LOWER(TRIM(Z573)),2)="mh",(LEN(BN573)-LEN(SUBSTITUTE(BN573,"a","")))&lt;=2))),NOT(ISNUMBER(MATCH(LEFT(BN573,255),{"0000a","000a","00a","0000aa","000aa","00.00.0000","00/00/0000","00-00-0000","0000-00-00","00.00.00","00/00/00","00-00-00","0.00.0000","0/00/0000","0-00-0000"},0))),OR(AND((LEN(BN573)-LEN(SUBSTITUTE(BN573,"a","")))&gt;=1,(LEN(BN573)-LEN(SUBSTITUTE(BN573,"0","")))&gt;=2,SUMPRODUCT(--ISNUMBER(SEARCH({"a0","a-0","a_0","a/0","a.0","a#0","0a","0-a","0_a","0/a"},BN573)))&gt;0),AND((LEN(BN573)-LEN(SUBSTITUTE(BN573,"a","")))=0,(LEN(BN573)-LEN(SUBSTITUTE(BN573,"0","")))&gt;=5)))),1,0),0)</f>
        <v>0</v>
      </c>
    </row>
    <row r="574" customFormat="false" ht="39.75" hidden="false" customHeight="true" outlineLevel="0" collapsed="false">
      <c r="A574" s="57" t="s">
        <v>1266</v>
      </c>
      <c r="B574" s="57" t="s">
        <v>293</v>
      </c>
      <c r="C574" s="57" t="str">
        <f aca="false">Flights!$F$22</f>
        <v>MH0052</v>
      </c>
      <c r="D574" s="58" t="n">
        <f aca="false">Flights!$D$22</f>
        <v>46322</v>
      </c>
      <c r="E574" s="57" t="str">
        <f aca="false">Flights!$G$22&amp;"-"&amp;Flights!$H$22</f>
        <v>KUL-KIX</v>
      </c>
      <c r="F574" s="57" t="str">
        <f aca="false">Flights!$K$22</f>
        <v>BC</v>
      </c>
      <c r="G574" s="57" t="s">
        <v>81</v>
      </c>
      <c r="H574" s="57" t="s">
        <v>378</v>
      </c>
      <c r="I574" s="57" t="s">
        <v>379</v>
      </c>
      <c r="J574" s="57" t="s">
        <v>380</v>
      </c>
      <c r="K574" s="67" t="s">
        <v>381</v>
      </c>
      <c r="L574" s="67" t="s">
        <v>382</v>
      </c>
      <c r="M574" s="67"/>
      <c r="N574" s="67" t="s">
        <v>383</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60"/>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open",IF(AND(NOT(OR(LEN(AZ574)&lt;15,ISNUMBER(MATCH(AZ574,L_Placeholder,0)))),BK574=0,NOT(OR(LEN(AU574)&lt;2,ISNUMBER(MATCH(AU574,L_Placeholder,0)))),NOT(OR(LEN(AX574)&lt;2,ISNUMBER(MATCH(AX574,L_Placeholder,0)))),TRIM(AE574)&lt;&gt;TRIM(T574)),"N/A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missing",IF(OR(OR(LEN(AU574)&lt;2,ISNUMBER(MATCH(AU574,L_Placeholder,0))),BR574&lt;3),"INVALID – PIC missing or not a named person (a role such as QA / CSM is not a name)",IF(OR(LEN(AV574)&lt;2,ISNUMBER(MATCH(AV574,L_Placeholder,0))),"INVALID – result / assessment missing",IF(OR(OR(LEN(AW574)&lt;3,ISNUMBER(MATCH(AW574,L_Placeholder,0))),SUMPRODUCT(--ISNUMBER(SEARCH(" "&amp;L_EvidencePhrase&amp;" ",BD574)))&gt;0,BI574=1),"INVALID – evidence missing, placeholder or not yet on file",IF(ISNA(MATCH(TRIM(S574),L_EvidenceType,0)),"INVALID – choose the evidence type from the list (column S)",IF(BL574=0,"INVALID – evidence ID must be the record's ID only (e.g. SF-2210, IMG_2231, 1045521), or a link / path for links",IF(OR(OR(LEN(AX574)&lt;2,ISNUMBER(MATCH(AX574,L_Placeholder,0))),BS574&lt;3),"INVALID – verifier missing or not a named person (a role such as QA / CSM is not a name)",IF(OR(AX574=AU574,AND(LEN(AU574)&gt;=4,ISNUMBER(SEARCH(AU574,AX574))),AND(LEN(AX574)&gt;=4,ISNUMBER(SEARCH(AX574,AU574)))),"INVALID – verifier must be a different, named person (not the PIC or a role)",IF(BH574=1,"INVALID – result not yet available (awaiting / TBC)",IF(BV574=1,"INVALID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future",IF(AND(ISNUMBER(BY574),AG574&lt;BY574),IF(H574="Physical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t="n">
        <f aca="false">IF(ISNA(MATCH(TRIM(S574),L_EvidenceType,0)),0,BZ574)</f>
        <v>0</v>
      </c>
      <c r="BM574" s="61" t="str">
        <f aca="false">SUBSTITUTE(SUBSTITUTE(SUBSTITUTE(SUBSTITUTE(SUBSTITUTE(SUBSTITUTE(SUBSTITUTE(SUBSTITUTE(SUBSTITUTE(LOWER(Z574&amp;""),"1","0"),"2","0"),"3","0"),"4","0"),"5","0"),"6","0"),"7","0"),"8","0"),"9","0")</f>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574,"jan",""),"feb",""),"mar",""),"apr",""),"may",""),"jun",""),"jul",""),"aug",""),"sep",""),"oct",""),"nov",""),"dec",""),"hrs",""),"hr",""),"lt",""),"utc",""),"am",""),"pm",""),"rev",""),"ver",""),"b","a"),"c","a"),"d","a"),"e","a"),"f","a"),"g","a"),"h","a"),"i","a"),"j","a"),"k","a"),"l","a"),"m","a"),"n","a"),"o","a"),"p","a"),"q","a"),"r","a"),"s","a"),"t","a"),"u","a"),"v","a"),"w","a"),"x","a"),"y","a"),"z","a")</f>
        <v/>
      </c>
      <c r="BO574" s="61" t="str">
        <f aca="false">SUBSTITUTE(SUBSTITUTE(SUBSTITUTE(SUBSTITUTE(SUBSTITUTE(SUBSTITUTE(SUBSTITUTE(SUBSTITUTE(SUBSTITUTE(LOWER(W574&amp;""),"1","0"),"2","0"),"3","0"),"4","0"),"5","0"),"6","0"),"7","0"),"8","0"),"9","0")</f>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c>
      <c r="BQ574" s="61" t="n">
        <f aca="false">IFERROR(IF(AND(ISERROR(SEARCH(" mh"," "&amp;LOWER(W574))),ISNA(MATCH(LEFT(TRIM(BP574),255),{"0000a","000a","00a","0000aa","000aa","00.00.0000","00/00/0000","00-00-0000","0000-00-00","00.00.00","00/00/00","00-00-00","0.00.0000","0/00/0000","0-00-0000"},0)),OR(SUMPRODUCT(--ISNUMBER(SEARCH({"a0","a-0","a_0","a/0","a.0","a#0","0a","0-a","0_a","0/a"},BP574)))&gt;0,ISNUMBER(SEARCH("000000",BP574)))),1,0),0)</f>
        <v>0</v>
      </c>
      <c r="BR5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574,"supervisor",""),"inspector",""),"controller",""),"executive",""),"catering",""),"manager",""),"officer",""),"caterer",""),"station",""),"captain",""),"verified",""),"verifier",""),"checked",""),"senior",""),"leader",""),"cabin",""),"staff",""),"crew",""),"team",""),"duty",""),"lead",""),"head",""),"chef",""),"pasb",""),"mcat",""),"magcs",""),"qaqc",""),"ccic",""),"cic",""),"csm",""),"ops",""),"pic",""),"self",""),"qa",""),"qc",""),"by",""),"sr",""))</f>
        <v>0</v>
      </c>
      <c r="BS5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574,"supervisor",""),"inspector",""),"controller",""),"executive",""),"catering",""),"manager",""),"officer",""),"caterer",""),"station",""),"captain",""),"verified",""),"verifier",""),"checked",""),"senior",""),"leader",""),"cabin",""),"staff",""),"crew",""),"team",""),"duty",""),"lead",""),"head",""),"chef",""),"pasb",""),"mcat",""),"magcs",""),"qaqc",""),"ccic",""),"cic",""),"csm",""),"ops",""),"pic",""),"self",""),"qa",""),"qc",""),"by",""),"sr",""))</f>
        <v>0</v>
      </c>
      <c r="BT574" s="61"/>
      <c r="BU574" s="61"/>
      <c r="BV574" s="61" t="n">
        <f aca="false">0</f>
        <v>0</v>
      </c>
      <c r="BW574" s="61"/>
      <c r="BX574" s="61"/>
      <c r="BY574" s="62" t="n">
        <f aca="false">Q574-T7EarlyD*24/24</f>
        <v>46301.6006944444</v>
      </c>
      <c r="BZ574" s="61" t="n">
        <f aca="false">IFERROR(IF(IF(TRIM(S574)="Link / file path",AND(LEN(TRIM(Z574))&gt;=5,SUMPRODUCT(--ISNUMBER(SEARCH({"http","www.","\\",":\",".pdf",".jpg",".jpeg",".png",".heic",".xls",".doc",".msg",".eml",".ppt",".txt",".zip"},Z574)))&gt;0),AND(ISERROR(FIND(" ",TRIM(Z574))),NOT(OR(LOWER(TRIM(Z574))=LOWER(Flights!$F$22),AND(LEFT(LOWER(TRIM(Z574)),2)="mh",(LEN(BN574)-LEN(SUBSTITUTE(BN574,"a","")))&lt;=2))),NOT(ISNUMBER(MATCH(LEFT(BN574,255),{"0000a","000a","00a","0000aa","000aa","00.00.0000","00/00/0000","00-00-0000","0000-00-00","00.00.00","00/00/00","00-00-00","0.00.0000","0/00/0000","0-00-0000"},0))),OR(AND((LEN(BN574)-LEN(SUBSTITUTE(BN574,"a","")))&gt;=1,(LEN(BN574)-LEN(SUBSTITUTE(BN574,"0","")))&gt;=2,SUMPRODUCT(--ISNUMBER(SEARCH({"a0","a-0","a_0","a/0","a.0","a#0","0a","0-a","0_a","0/a"},BN574)))&gt;0),AND((LEN(BN574)-LEN(SUBSTITUTE(BN574,"a","")))=0,(LEN(BN574)-LEN(SUBSTITUTE(BN574,"0","")))&gt;=5)))),1,0),0)</f>
        <v>0</v>
      </c>
    </row>
    <row r="575" customFormat="false" ht="39.75" hidden="false" customHeight="true" outlineLevel="0" collapsed="false">
      <c r="A575" s="57" t="s">
        <v>1267</v>
      </c>
      <c r="B575" s="57" t="s">
        <v>293</v>
      </c>
      <c r="C575" s="57" t="str">
        <f aca="false">Flights!$F$22</f>
        <v>MH0052</v>
      </c>
      <c r="D575" s="58" t="n">
        <f aca="false">Flights!$D$22</f>
        <v>46322</v>
      </c>
      <c r="E575" s="57" t="str">
        <f aca="false">Flights!$G$22&amp;"-"&amp;Flights!$H$22</f>
        <v>KUL-KIX</v>
      </c>
      <c r="F575" s="57" t="str">
        <f aca="false">Flights!$K$22</f>
        <v>BC</v>
      </c>
      <c r="G575" s="57" t="s">
        <v>81</v>
      </c>
      <c r="H575" s="57" t="s">
        <v>378</v>
      </c>
      <c r="I575" s="57" t="s">
        <v>385</v>
      </c>
      <c r="J575" s="57" t="s">
        <v>386</v>
      </c>
      <c r="K575" s="67" t="s">
        <v>387</v>
      </c>
      <c r="L575" s="67" t="s">
        <v>382</v>
      </c>
      <c r="M575" s="67"/>
      <c r="N575" s="67" t="s">
        <v>383</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60"/>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open",IF(AND(NOT(OR(LEN(AZ575)&lt;15,ISNUMBER(MATCH(AZ575,L_Placeholder,0)))),BK575=0,NOT(OR(LEN(AU575)&lt;2,ISNUMBER(MATCH(AU575,L_Placeholder,0)))),NOT(OR(LEN(AX575)&lt;2,ISNUMBER(MATCH(AX575,L_Placeholder,0)))),TRIM(AE575)&lt;&gt;TRIM(T575)),"N/A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missing",IF(OR(OR(LEN(AU575)&lt;2,ISNUMBER(MATCH(AU575,L_Placeholder,0))),BR575&lt;3),"INVALID – PIC missing or not a named person (a role such as QA / CSM is not a name)",IF(OR(LEN(AV575)&lt;2,ISNUMBER(MATCH(AV575,L_Placeholder,0))),"INVALID – result / assessment missing",IF(OR(OR(LEN(AW575)&lt;3,ISNUMBER(MATCH(AW575,L_Placeholder,0))),SUMPRODUCT(--ISNUMBER(SEARCH(" "&amp;L_EvidencePhrase&amp;" ",BD575)))&gt;0,BI575=1),"INVALID – evidence missing, placeholder or not yet on file",IF(ISNA(MATCH(TRIM(S575),L_EvidenceType,0)),"INVALID – choose the evidence type from the list (column S)",IF(BL575=0,"INVALID – evidence ID must be the record's ID only (e.g. SF-2210, IMG_2231, 1045521), or a link / path for links",IF(OR(OR(LEN(AX575)&lt;2,ISNUMBER(MATCH(AX575,L_Placeholder,0))),BS575&lt;3),"INVALID – verifier missing or not a named person (a role such as QA / CSM is not a name)",IF(OR(AX575=AU575,AND(LEN(AU575)&gt;=4,ISNUMBER(SEARCH(AU575,AX575))),AND(LEN(AX575)&gt;=4,ISNUMBER(SEARCH(AX575,AU575)))),"INVALID – verifier must be a different, named person (not the PIC or a role)",IF(BH575=1,"INVALID – result not yet available (awaiting / TBC)",IF(BV575=1,"INVALID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future",IF(AND(ISNUMBER(BY575),AG575&lt;BY575),IF(H575="Physical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t="n">
        <f aca="false">IF(ISNA(MATCH(TRIM(S575),L_EvidenceType,0)),0,BZ575)</f>
        <v>0</v>
      </c>
      <c r="BM575" s="61" t="str">
        <f aca="false">SUBSTITUTE(SUBSTITUTE(SUBSTITUTE(SUBSTITUTE(SUBSTITUTE(SUBSTITUTE(SUBSTITUTE(SUBSTITUTE(SUBSTITUTE(LOWER(Z575&amp;""),"1","0"),"2","0"),"3","0"),"4","0"),"5","0"),"6","0"),"7","0"),"8","0"),"9","0")</f>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575,"jan",""),"feb",""),"mar",""),"apr",""),"may",""),"jun",""),"jul",""),"aug",""),"sep",""),"oct",""),"nov",""),"dec",""),"hrs",""),"hr",""),"lt",""),"utc",""),"am",""),"pm",""),"rev",""),"ver",""),"b","a"),"c","a"),"d","a"),"e","a"),"f","a"),"g","a"),"h","a"),"i","a"),"j","a"),"k","a"),"l","a"),"m","a"),"n","a"),"o","a"),"p","a"),"q","a"),"r","a"),"s","a"),"t","a"),"u","a"),"v","a"),"w","a"),"x","a"),"y","a"),"z","a")</f>
        <v/>
      </c>
      <c r="BO575" s="61" t="str">
        <f aca="false">SUBSTITUTE(SUBSTITUTE(SUBSTITUTE(SUBSTITUTE(SUBSTITUTE(SUBSTITUTE(SUBSTITUTE(SUBSTITUTE(SUBSTITUTE(LOWER(W575&amp;""),"1","0"),"2","0"),"3","0"),"4","0"),"5","0"),"6","0"),"7","0"),"8","0"),"9","0")</f>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c>
      <c r="BQ575" s="61" t="n">
        <f aca="false">IFERROR(IF(AND(ISERROR(SEARCH(" mh"," "&amp;LOWER(W575))),ISNA(MATCH(LEFT(TRIM(BP575),255),{"0000a","000a","00a","0000aa","000aa","00.00.0000","00/00/0000","00-00-0000","0000-00-00","00.00.00","00/00/00","00-00-00","0.00.0000","0/00/0000","0-00-0000"},0)),OR(SUMPRODUCT(--ISNUMBER(SEARCH({"a0","a-0","a_0","a/0","a.0","a#0","0a","0-a","0_a","0/a"},BP575)))&gt;0,ISNUMBER(SEARCH("000000",BP575)))),1,0),0)</f>
        <v>0</v>
      </c>
      <c r="BR5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575,"supervisor",""),"inspector",""),"controller",""),"executive",""),"catering",""),"manager",""),"officer",""),"caterer",""),"station",""),"captain",""),"verified",""),"verifier",""),"checked",""),"senior",""),"leader",""),"cabin",""),"staff",""),"crew",""),"team",""),"duty",""),"lead",""),"head",""),"chef",""),"pasb",""),"mcat",""),"magcs",""),"qaqc",""),"ccic",""),"cic",""),"csm",""),"ops",""),"pic",""),"self",""),"qa",""),"qc",""),"by",""),"sr",""))</f>
        <v>0</v>
      </c>
      <c r="BS5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575,"supervisor",""),"inspector",""),"controller",""),"executive",""),"catering",""),"manager",""),"officer",""),"caterer",""),"station",""),"captain",""),"verified",""),"verifier",""),"checked",""),"senior",""),"leader",""),"cabin",""),"staff",""),"crew",""),"team",""),"duty",""),"lead",""),"head",""),"chef",""),"pasb",""),"mcat",""),"magcs",""),"qaqc",""),"ccic",""),"cic",""),"csm",""),"ops",""),"pic",""),"self",""),"qa",""),"qc",""),"by",""),"sr",""))</f>
        <v>0</v>
      </c>
      <c r="BT575" s="61"/>
      <c r="BU575" s="61"/>
      <c r="BV575" s="61" t="n">
        <f aca="false">0</f>
        <v>0</v>
      </c>
      <c r="BW575" s="61"/>
      <c r="BX575" s="61"/>
      <c r="BY575" s="62" t="n">
        <f aca="false">Q575-T7EarlyD*24/24</f>
        <v>46301.6006944444</v>
      </c>
      <c r="BZ575" s="61" t="n">
        <f aca="false">IFERROR(IF(IF(TRIM(S575)="Link / file path",AND(LEN(TRIM(Z575))&gt;=5,SUMPRODUCT(--ISNUMBER(SEARCH({"http","www.","\\",":\",".pdf",".jpg",".jpeg",".png",".heic",".xls",".doc",".msg",".eml",".ppt",".txt",".zip"},Z575)))&gt;0),AND(ISERROR(FIND(" ",TRIM(Z575))),NOT(OR(LOWER(TRIM(Z575))=LOWER(Flights!$F$22),AND(LEFT(LOWER(TRIM(Z575)),2)="mh",(LEN(BN575)-LEN(SUBSTITUTE(BN575,"a","")))&lt;=2))),NOT(ISNUMBER(MATCH(LEFT(BN575,255),{"0000a","000a","00a","0000aa","000aa","00.00.0000","00/00/0000","00-00-0000","0000-00-00","00.00.00","00/00/00","00-00-00","0.00.0000","0/00/0000","0-00-0000"},0))),OR(AND((LEN(BN575)-LEN(SUBSTITUTE(BN575,"a","")))&gt;=1,(LEN(BN575)-LEN(SUBSTITUTE(BN575,"0","")))&gt;=2,SUMPRODUCT(--ISNUMBER(SEARCH({"a0","a-0","a_0","a/0","a.0","a#0","0a","0-a","0_a","0/a"},BN575)))&gt;0),AND((LEN(BN575)-LEN(SUBSTITUTE(BN575,"a","")))=0,(LEN(BN575)-LEN(SUBSTITUTE(BN575,"0","")))&gt;=5)))),1,0),0)</f>
        <v>0</v>
      </c>
    </row>
    <row r="576" customFormat="false" ht="41.25" hidden="false" customHeight="true" outlineLevel="0" collapsed="false">
      <c r="A576" s="57" t="s">
        <v>1268</v>
      </c>
      <c r="B576" s="57" t="s">
        <v>293</v>
      </c>
      <c r="C576" s="57" t="str">
        <f aca="false">Flights!$F$22</f>
        <v>MH0052</v>
      </c>
      <c r="D576" s="58" t="n">
        <f aca="false">Flights!$D$22</f>
        <v>46322</v>
      </c>
      <c r="E576" s="57" t="str">
        <f aca="false">Flights!$G$22&amp;"-"&amp;Flights!$H$22</f>
        <v>KUL-KIX</v>
      </c>
      <c r="F576" s="57" t="str">
        <f aca="false">Flights!$K$22</f>
        <v>BC</v>
      </c>
      <c r="G576" s="57" t="s">
        <v>81</v>
      </c>
      <c r="H576" s="57" t="s">
        <v>378</v>
      </c>
      <c r="I576" s="57" t="s">
        <v>389</v>
      </c>
      <c r="J576" s="57" t="s">
        <v>390</v>
      </c>
      <c r="K576" s="67" t="s">
        <v>391</v>
      </c>
      <c r="L576" s="67" t="s">
        <v>382</v>
      </c>
      <c r="M576" s="67"/>
      <c r="N576" s="67" t="str">
        <f aca="false">IF(TRIM(Flights!$L$22)="A339","Required","N/A – rule")</f>
        <v>N/A – rule</v>
      </c>
      <c r="O576" s="67" t="s">
        <v>392</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60"/>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open",IF(AND(NOT(OR(LEN(AZ576)&lt;15,ISNUMBER(MATCH(AZ576,L_Placeholder,0)))),BK576=0,NOT(OR(LEN(AU576)&lt;2,ISNUMBER(MATCH(AU576,L_Placeholder,0)))),NOT(OR(LEN(AX576)&lt;2,ISNUMBER(MATCH(AX576,L_Placeholder,0)))),TRIM(AE576)&lt;&gt;TRIM(T576)),"N/A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missing",IF(OR(OR(LEN(AU576)&lt;2,ISNUMBER(MATCH(AU576,L_Placeholder,0))),BR576&lt;3),"INVALID – PIC missing or not a named person (a role such as QA / CSM is not a name)",IF(OR(LEN(AV576)&lt;2,ISNUMBER(MATCH(AV576,L_Placeholder,0))),"INVALID – result / assessment missing",IF(OR(OR(LEN(AW576)&lt;3,ISNUMBER(MATCH(AW576,L_Placeholder,0))),SUMPRODUCT(--ISNUMBER(SEARCH(" "&amp;L_EvidencePhrase&amp;" ",BD576)))&gt;0,BI576=1),"INVALID – evidence missing, placeholder or not yet on file",IF(ISNA(MATCH(TRIM(S576),L_EvidenceType,0)),"INVALID – choose the evidence type from the list (column S)",IF(BL576=0,"INVALID – evidence ID must be the record's ID only (e.g. SF-2210, IMG_2231, 1045521), or a link / path for links",IF(OR(OR(LEN(AX576)&lt;2,ISNUMBER(MATCH(AX576,L_Placeholder,0))),BS576&lt;3),"INVALID – verifier missing or not a named person (a role such as QA / CSM is not a name)",IF(OR(AX576=AU576,AND(LEN(AU576)&gt;=4,ISNUMBER(SEARCH(AU576,AX576))),AND(LEN(AX576)&gt;=4,ISNUMBER(SEARCH(AX576,AU576)))),"INVALID – verifier must be a different, named person (not the PIC or a role)",IF(BH576=1,"INVALID – result not yet available (awaiting / TBC)",IF(BV576=1,"INVALID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future",IF(AND(ISNUMBER(BY576),AG576&lt;BY576),IF(H576="Physical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t="n">
        <f aca="false">IF(ISNA(MATCH(TRIM(S576),L_EvidenceType,0)),0,BZ576)</f>
        <v>0</v>
      </c>
      <c r="BM576" s="61" t="str">
        <f aca="false">SUBSTITUTE(SUBSTITUTE(SUBSTITUTE(SUBSTITUTE(SUBSTITUTE(SUBSTITUTE(SUBSTITUTE(SUBSTITUTE(SUBSTITUTE(LOWER(Z576&amp;""),"1","0"),"2","0"),"3","0"),"4","0"),"5","0"),"6","0"),"7","0"),"8","0"),"9","0")</f>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576,"jan",""),"feb",""),"mar",""),"apr",""),"may",""),"jun",""),"jul",""),"aug",""),"sep",""),"oct",""),"nov",""),"dec",""),"hrs",""),"hr",""),"lt",""),"utc",""),"am",""),"pm",""),"rev",""),"ver",""),"b","a"),"c","a"),"d","a"),"e","a"),"f","a"),"g","a"),"h","a"),"i","a"),"j","a"),"k","a"),"l","a"),"m","a"),"n","a"),"o","a"),"p","a"),"q","a"),"r","a"),"s","a"),"t","a"),"u","a"),"v","a"),"w","a"),"x","a"),"y","a"),"z","a")</f>
        <v/>
      </c>
      <c r="BO576" s="61" t="str">
        <f aca="false">SUBSTITUTE(SUBSTITUTE(SUBSTITUTE(SUBSTITUTE(SUBSTITUTE(SUBSTITUTE(SUBSTITUTE(SUBSTITUTE(SUBSTITUTE(LOWER(W576&amp;""),"1","0"),"2","0"),"3","0"),"4","0"),"5","0"),"6","0"),"7","0"),"8","0"),"9","0")</f>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c>
      <c r="BQ576" s="61" t="n">
        <f aca="false">IFERROR(IF(AND(ISERROR(SEARCH(" mh"," "&amp;LOWER(W576))),ISNA(MATCH(LEFT(TRIM(BP576),255),{"0000a","000a","00a","0000aa","000aa","00.00.0000","00/00/0000","00-00-0000","0000-00-00","00.00.00","00/00/00","00-00-00","0.00.0000","0/00/0000","0-00-0000"},0)),OR(SUMPRODUCT(--ISNUMBER(SEARCH({"a0","a-0","a_0","a/0","a.0","a#0","0a","0-a","0_a","0/a"},BP576)))&gt;0,ISNUMBER(SEARCH("000000",BP576)))),1,0),0)</f>
        <v>0</v>
      </c>
      <c r="BR5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576,"supervisor",""),"inspector",""),"controller",""),"executive",""),"catering",""),"manager",""),"officer",""),"caterer",""),"station",""),"captain",""),"verified",""),"verifier",""),"checked",""),"senior",""),"leader",""),"cabin",""),"staff",""),"crew",""),"team",""),"duty",""),"lead",""),"head",""),"chef",""),"pasb",""),"mcat",""),"magcs",""),"qaqc",""),"ccic",""),"cic",""),"csm",""),"ops",""),"pic",""),"self",""),"qa",""),"qc",""),"by",""),"sr",""))</f>
        <v>0</v>
      </c>
      <c r="BS5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576,"supervisor",""),"inspector",""),"controller",""),"executive",""),"catering",""),"manager",""),"officer",""),"caterer",""),"station",""),"captain",""),"verified",""),"verifier",""),"checked",""),"senior",""),"leader",""),"cabin",""),"staff",""),"crew",""),"team",""),"duty",""),"lead",""),"head",""),"chef",""),"pasb",""),"mcat",""),"magcs",""),"qaqc",""),"ccic",""),"cic",""),"csm",""),"ops",""),"pic",""),"self",""),"qa",""),"qc",""),"by",""),"sr",""))</f>
        <v>0</v>
      </c>
      <c r="BT576" s="61"/>
      <c r="BU576" s="61"/>
      <c r="BV576" s="61" t="n">
        <f aca="false">0</f>
        <v>0</v>
      </c>
      <c r="BW576" s="61"/>
      <c r="BX576" s="61"/>
      <c r="BY576" s="62" t="n">
        <f aca="false">Q576-T7EarlyD*24/24</f>
        <v>46301.6006944444</v>
      </c>
      <c r="BZ576" s="61" t="n">
        <f aca="false">IFERROR(IF(IF(TRIM(S576)="Link / file path",AND(LEN(TRIM(Z576))&gt;=5,SUMPRODUCT(--ISNUMBER(SEARCH({"http","www.","\\",":\",".pdf",".jpg",".jpeg",".png",".heic",".xls",".doc",".msg",".eml",".ppt",".txt",".zip"},Z576)))&gt;0),AND(ISERROR(FIND(" ",TRIM(Z576))),NOT(OR(LOWER(TRIM(Z576))=LOWER(Flights!$F$22),AND(LEFT(LOWER(TRIM(Z576)),2)="mh",(LEN(BN576)-LEN(SUBSTITUTE(BN576,"a","")))&lt;=2))),NOT(ISNUMBER(MATCH(LEFT(BN576,255),{"0000a","000a","00a","0000aa","000aa","00.00.0000","00/00/0000","00-00-0000","0000-00-00","00.00.00","00/00/00","00-00-00","0.00.0000","0/00/0000","0-00-0000"},0))),OR(AND((LEN(BN576)-LEN(SUBSTITUTE(BN576,"a","")))&gt;=1,(LEN(BN576)-LEN(SUBSTITUTE(BN576,"0","")))&gt;=2,SUMPRODUCT(--ISNUMBER(SEARCH({"a0","a-0","a_0","a/0","a.0","a#0","0a","0-a","0_a","0/a"},BN576)))&gt;0),AND((LEN(BN576)-LEN(SUBSTITUTE(BN576,"a","")))=0,(LEN(BN576)-LEN(SUBSTITUTE(BN576,"0","")))&gt;=5)))),1,0),0)</f>
        <v>0</v>
      </c>
    </row>
    <row r="577" customFormat="false" ht="39.75" hidden="false" customHeight="true" outlineLevel="0" collapsed="false">
      <c r="A577" s="57" t="s">
        <v>1269</v>
      </c>
      <c r="B577" s="57" t="s">
        <v>293</v>
      </c>
      <c r="C577" s="57" t="str">
        <f aca="false">Flights!$F$22</f>
        <v>MH0052</v>
      </c>
      <c r="D577" s="58" t="n">
        <f aca="false">Flights!$D$22</f>
        <v>46322</v>
      </c>
      <c r="E577" s="57" t="str">
        <f aca="false">Flights!$G$22&amp;"-"&amp;Flights!$H$22</f>
        <v>KUL-KIX</v>
      </c>
      <c r="F577" s="57" t="str">
        <f aca="false">Flights!$K$22</f>
        <v>BC</v>
      </c>
      <c r="G577" s="57" t="s">
        <v>81</v>
      </c>
      <c r="H577" s="57" t="s">
        <v>378</v>
      </c>
      <c r="I577" s="57" t="s">
        <v>394</v>
      </c>
      <c r="J577" s="57" t="s">
        <v>395</v>
      </c>
      <c r="K577" s="67" t="s">
        <v>396</v>
      </c>
      <c r="L577" s="67" t="s">
        <v>382</v>
      </c>
      <c r="M577" s="67"/>
      <c r="N577" s="67" t="s">
        <v>383</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60"/>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open",IF(AND(NOT(OR(LEN(AZ577)&lt;15,ISNUMBER(MATCH(AZ577,L_Placeholder,0)))),BK577=0,NOT(OR(LEN(AU577)&lt;2,ISNUMBER(MATCH(AU577,L_Placeholder,0)))),NOT(OR(LEN(AX577)&lt;2,ISNUMBER(MATCH(AX577,L_Placeholder,0)))),TRIM(AE577)&lt;&gt;TRIM(T577)),"N/A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missing",IF(OR(OR(LEN(AU577)&lt;2,ISNUMBER(MATCH(AU577,L_Placeholder,0))),BR577&lt;3),"INVALID – PIC missing or not a named person (a role such as QA / CSM is not a name)",IF(OR(LEN(AV577)&lt;2,ISNUMBER(MATCH(AV577,L_Placeholder,0))),"INVALID – result / assessment missing",IF(OR(OR(LEN(AW577)&lt;3,ISNUMBER(MATCH(AW577,L_Placeholder,0))),SUMPRODUCT(--ISNUMBER(SEARCH(" "&amp;L_EvidencePhrase&amp;" ",BD577)))&gt;0,BI577=1),"INVALID – evidence missing, placeholder or not yet on file",IF(ISNA(MATCH(TRIM(S577),L_EvidenceType,0)),"INVALID – choose the evidence type from the list (column S)",IF(BL577=0,"INVALID – evidence ID must be the record's ID only (e.g. SF-2210, IMG_2231, 1045521), or a link / path for links",IF(OR(OR(LEN(AX577)&lt;2,ISNUMBER(MATCH(AX577,L_Placeholder,0))),BS577&lt;3),"INVALID – verifier missing or not a named person (a role such as QA / CSM is not a name)",IF(OR(AX577=AU577,AND(LEN(AU577)&gt;=4,ISNUMBER(SEARCH(AU577,AX577))),AND(LEN(AX577)&gt;=4,ISNUMBER(SEARCH(AX577,AU577)))),"INVALID – verifier must be a different, named person (not the PIC or a role)",IF(BH577=1,"INVALID – result not yet available (awaiting / TBC)",IF(BV577=1,"INVALID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future",IF(AND(ISNUMBER(BY577),AG577&lt;BY577),IF(H577="Physical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t="n">
        <f aca="false">IF(ISNA(MATCH(TRIM(S577),L_EvidenceType,0)),0,BZ577)</f>
        <v>0</v>
      </c>
      <c r="BM577" s="61" t="str">
        <f aca="false">SUBSTITUTE(SUBSTITUTE(SUBSTITUTE(SUBSTITUTE(SUBSTITUTE(SUBSTITUTE(SUBSTITUTE(SUBSTITUTE(SUBSTITUTE(LOWER(Z577&amp;""),"1","0"),"2","0"),"3","0"),"4","0"),"5","0"),"6","0"),"7","0"),"8","0"),"9","0")</f>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577,"jan",""),"feb",""),"mar",""),"apr",""),"may",""),"jun",""),"jul",""),"aug",""),"sep",""),"oct",""),"nov",""),"dec",""),"hrs",""),"hr",""),"lt",""),"utc",""),"am",""),"pm",""),"rev",""),"ver",""),"b","a"),"c","a"),"d","a"),"e","a"),"f","a"),"g","a"),"h","a"),"i","a"),"j","a"),"k","a"),"l","a"),"m","a"),"n","a"),"o","a"),"p","a"),"q","a"),"r","a"),"s","a"),"t","a"),"u","a"),"v","a"),"w","a"),"x","a"),"y","a"),"z","a")</f>
        <v/>
      </c>
      <c r="BO577" s="61" t="str">
        <f aca="false">SUBSTITUTE(SUBSTITUTE(SUBSTITUTE(SUBSTITUTE(SUBSTITUTE(SUBSTITUTE(SUBSTITUTE(SUBSTITUTE(SUBSTITUTE(LOWER(W577&amp;""),"1","0"),"2","0"),"3","0"),"4","0"),"5","0"),"6","0"),"7","0"),"8","0"),"9","0")</f>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c>
      <c r="BQ577" s="61" t="n">
        <f aca="false">IFERROR(IF(AND(ISERROR(SEARCH(" mh"," "&amp;LOWER(W577))),ISNA(MATCH(LEFT(TRIM(BP577),255),{"0000a","000a","00a","0000aa","000aa","00.00.0000","00/00/0000","00-00-0000","0000-00-00","00.00.00","00/00/00","00-00-00","0.00.0000","0/00/0000","0-00-0000"},0)),OR(SUMPRODUCT(--ISNUMBER(SEARCH({"a0","a-0","a_0","a/0","a.0","a#0","0a","0-a","0_a","0/a"},BP577)))&gt;0,ISNUMBER(SEARCH("000000",BP577)))),1,0),0)</f>
        <v>0</v>
      </c>
      <c r="BR5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577,"supervisor",""),"inspector",""),"controller",""),"executive",""),"catering",""),"manager",""),"officer",""),"caterer",""),"station",""),"captain",""),"verified",""),"verifier",""),"checked",""),"senior",""),"leader",""),"cabin",""),"staff",""),"crew",""),"team",""),"duty",""),"lead",""),"head",""),"chef",""),"pasb",""),"mcat",""),"magcs",""),"qaqc",""),"ccic",""),"cic",""),"csm",""),"ops",""),"pic",""),"self",""),"qa",""),"qc",""),"by",""),"sr",""))</f>
        <v>0</v>
      </c>
      <c r="BS5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577,"supervisor",""),"inspector",""),"controller",""),"executive",""),"catering",""),"manager",""),"officer",""),"caterer",""),"station",""),"captain",""),"verified",""),"verifier",""),"checked",""),"senior",""),"leader",""),"cabin",""),"staff",""),"crew",""),"team",""),"duty",""),"lead",""),"head",""),"chef",""),"pasb",""),"mcat",""),"magcs",""),"qaqc",""),"ccic",""),"cic",""),"csm",""),"ops",""),"pic",""),"self",""),"qa",""),"qc",""),"by",""),"sr",""))</f>
        <v>0</v>
      </c>
      <c r="BT577" s="61"/>
      <c r="BU577" s="61"/>
      <c r="BV577" s="61" t="n">
        <f aca="false">0</f>
        <v>0</v>
      </c>
      <c r="BW577" s="61"/>
      <c r="BX577" s="61"/>
      <c r="BY577" s="62" t="n">
        <f aca="false">Q577-T7EarlyD*24/24</f>
        <v>46301.6006944444</v>
      </c>
      <c r="BZ577" s="61" t="n">
        <f aca="false">IFERROR(IF(IF(TRIM(S577)="Link / file path",AND(LEN(TRIM(Z577))&gt;=5,SUMPRODUCT(--ISNUMBER(SEARCH({"http","www.","\\",":\",".pdf",".jpg",".jpeg",".png",".heic",".xls",".doc",".msg",".eml",".ppt",".txt",".zip"},Z577)))&gt;0),AND(ISERROR(FIND(" ",TRIM(Z577))),NOT(OR(LOWER(TRIM(Z577))=LOWER(Flights!$F$22),AND(LEFT(LOWER(TRIM(Z577)),2)="mh",(LEN(BN577)-LEN(SUBSTITUTE(BN577,"a","")))&lt;=2))),NOT(ISNUMBER(MATCH(LEFT(BN577,255),{"0000a","000a","00a","0000aa","000aa","00.00.0000","00/00/0000","00-00-0000","0000-00-00","00.00.00","00/00/00","00-00-00","0.00.0000","0/00/0000","0-00-0000"},0))),OR(AND((LEN(BN577)-LEN(SUBSTITUTE(BN577,"a","")))&gt;=1,(LEN(BN577)-LEN(SUBSTITUTE(BN577,"0","")))&gt;=2,SUMPRODUCT(--ISNUMBER(SEARCH({"a0","a-0","a_0","a/0","a.0","a#0","0a","0-a","0_a","0/a"},BN577)))&gt;0),AND((LEN(BN577)-LEN(SUBSTITUTE(BN577,"a","")))=0,(LEN(BN577)-LEN(SUBSTITUTE(BN577,"0","")))&gt;=5)))),1,0),0)</f>
        <v>0</v>
      </c>
    </row>
    <row r="578" customFormat="false" ht="39.75" hidden="false" customHeight="true" outlineLevel="0" collapsed="false">
      <c r="A578" s="57" t="s">
        <v>1270</v>
      </c>
      <c r="B578" s="57" t="s">
        <v>293</v>
      </c>
      <c r="C578" s="57" t="str">
        <f aca="false">Flights!$F$22</f>
        <v>MH0052</v>
      </c>
      <c r="D578" s="58" t="n">
        <f aca="false">Flights!$D$22</f>
        <v>46322</v>
      </c>
      <c r="E578" s="57" t="str">
        <f aca="false">Flights!$G$22&amp;"-"&amp;Flights!$H$22</f>
        <v>KUL-KIX</v>
      </c>
      <c r="F578" s="57" t="str">
        <f aca="false">Flights!$K$22</f>
        <v>BC</v>
      </c>
      <c r="G578" s="57" t="s">
        <v>81</v>
      </c>
      <c r="H578" s="57" t="s">
        <v>378</v>
      </c>
      <c r="I578" s="57" t="s">
        <v>398</v>
      </c>
      <c r="J578" s="57" t="s">
        <v>399</v>
      </c>
      <c r="K578" s="67" t="s">
        <v>400</v>
      </c>
      <c r="L578" s="67" t="s">
        <v>382</v>
      </c>
      <c r="M578" s="67"/>
      <c r="N578" s="67" t="s">
        <v>383</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60"/>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open",IF(AND(NOT(OR(LEN(AZ578)&lt;15,ISNUMBER(MATCH(AZ578,L_Placeholder,0)))),BK578=0,NOT(OR(LEN(AU578)&lt;2,ISNUMBER(MATCH(AU578,L_Placeholder,0)))),NOT(OR(LEN(AX578)&lt;2,ISNUMBER(MATCH(AX578,L_Placeholder,0)))),TRIM(AE578)&lt;&gt;TRIM(T578)),"N/A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missing",IF(OR(OR(LEN(AU578)&lt;2,ISNUMBER(MATCH(AU578,L_Placeholder,0))),BR578&lt;3),"INVALID – PIC missing or not a named person (a role such as QA / CSM is not a name)",IF(OR(LEN(AV578)&lt;2,ISNUMBER(MATCH(AV578,L_Placeholder,0))),"INVALID – result / assessment missing",IF(OR(OR(LEN(AW578)&lt;3,ISNUMBER(MATCH(AW578,L_Placeholder,0))),SUMPRODUCT(--ISNUMBER(SEARCH(" "&amp;L_EvidencePhrase&amp;" ",BD578)))&gt;0,BI578=1),"INVALID – evidence missing, placeholder or not yet on file",IF(ISNA(MATCH(TRIM(S578),L_EvidenceType,0)),"INVALID – choose the evidence type from the list (column S)",IF(BL578=0,"INVALID – evidence ID must be the record's ID only (e.g. SF-2210, IMG_2231, 1045521), or a link / path for links",IF(OR(OR(LEN(AX578)&lt;2,ISNUMBER(MATCH(AX578,L_Placeholder,0))),BS578&lt;3),"INVALID – verifier missing or not a named person (a role such as QA / CSM is not a name)",IF(OR(AX578=AU578,AND(LEN(AU578)&gt;=4,ISNUMBER(SEARCH(AU578,AX578))),AND(LEN(AX578)&gt;=4,ISNUMBER(SEARCH(AX578,AU578)))),"INVALID – verifier must be a different, named person (not the PIC or a role)",IF(BH578=1,"INVALID – result not yet available (awaiting / TBC)",IF(BV578=1,"INVALID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future",IF(AND(ISNUMBER(BY578),AG578&lt;BY578),IF(H578="Physical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t="n">
        <f aca="false">IF(ISNA(MATCH(TRIM(S578),L_EvidenceType,0)),0,BZ578)</f>
        <v>0</v>
      </c>
      <c r="BM578" s="61" t="str">
        <f aca="false">SUBSTITUTE(SUBSTITUTE(SUBSTITUTE(SUBSTITUTE(SUBSTITUTE(SUBSTITUTE(SUBSTITUTE(SUBSTITUTE(SUBSTITUTE(LOWER(Z578&amp;""),"1","0"),"2","0"),"3","0"),"4","0"),"5","0"),"6","0"),"7","0"),"8","0"),"9","0")</f>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578,"jan",""),"feb",""),"mar",""),"apr",""),"may",""),"jun",""),"jul",""),"aug",""),"sep",""),"oct",""),"nov",""),"dec",""),"hrs",""),"hr",""),"lt",""),"utc",""),"am",""),"pm",""),"rev",""),"ver",""),"b","a"),"c","a"),"d","a"),"e","a"),"f","a"),"g","a"),"h","a"),"i","a"),"j","a"),"k","a"),"l","a"),"m","a"),"n","a"),"o","a"),"p","a"),"q","a"),"r","a"),"s","a"),"t","a"),"u","a"),"v","a"),"w","a"),"x","a"),"y","a"),"z","a")</f>
        <v/>
      </c>
      <c r="BO578" s="61" t="str">
        <f aca="false">SUBSTITUTE(SUBSTITUTE(SUBSTITUTE(SUBSTITUTE(SUBSTITUTE(SUBSTITUTE(SUBSTITUTE(SUBSTITUTE(SUBSTITUTE(LOWER(W578&amp;""),"1","0"),"2","0"),"3","0"),"4","0"),"5","0"),"6","0"),"7","0"),"8","0"),"9","0")</f>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c>
      <c r="BQ578" s="61" t="n">
        <f aca="false">IFERROR(IF(AND(ISERROR(SEARCH(" mh"," "&amp;LOWER(W578))),ISNA(MATCH(LEFT(TRIM(BP578),255),{"0000a","000a","00a","0000aa","000aa","00.00.0000","00/00/0000","00-00-0000","0000-00-00","00.00.00","00/00/00","00-00-00","0.00.0000","0/00/0000","0-00-0000"},0)),OR(SUMPRODUCT(--ISNUMBER(SEARCH({"a0","a-0","a_0","a/0","a.0","a#0","0a","0-a","0_a","0/a"},BP578)))&gt;0,ISNUMBER(SEARCH("000000",BP578)))),1,0),0)</f>
        <v>0</v>
      </c>
      <c r="BR5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578,"supervisor",""),"inspector",""),"controller",""),"executive",""),"catering",""),"manager",""),"officer",""),"caterer",""),"station",""),"captain",""),"verified",""),"verifier",""),"checked",""),"senior",""),"leader",""),"cabin",""),"staff",""),"crew",""),"team",""),"duty",""),"lead",""),"head",""),"chef",""),"pasb",""),"mcat",""),"magcs",""),"qaqc",""),"ccic",""),"cic",""),"csm",""),"ops",""),"pic",""),"self",""),"qa",""),"qc",""),"by",""),"sr",""))</f>
        <v>0</v>
      </c>
      <c r="BS5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578,"supervisor",""),"inspector",""),"controller",""),"executive",""),"catering",""),"manager",""),"officer",""),"caterer",""),"station",""),"captain",""),"verified",""),"verifier",""),"checked",""),"senior",""),"leader",""),"cabin",""),"staff",""),"crew",""),"team",""),"duty",""),"lead",""),"head",""),"chef",""),"pasb",""),"mcat",""),"magcs",""),"qaqc",""),"ccic",""),"cic",""),"csm",""),"ops",""),"pic",""),"self",""),"qa",""),"qc",""),"by",""),"sr",""))</f>
        <v>0</v>
      </c>
      <c r="BT578" s="61"/>
      <c r="BU578" s="61"/>
      <c r="BV578" s="61" t="n">
        <f aca="false">0</f>
        <v>0</v>
      </c>
      <c r="BW578" s="61"/>
      <c r="BX578" s="61"/>
      <c r="BY578" s="62" t="n">
        <f aca="false">Q578-T7EarlyD*24/24</f>
        <v>46301.6006944444</v>
      </c>
      <c r="BZ578" s="61" t="n">
        <f aca="false">IFERROR(IF(IF(TRIM(S578)="Link / file path",AND(LEN(TRIM(Z578))&gt;=5,SUMPRODUCT(--ISNUMBER(SEARCH({"http","www.","\\",":\",".pdf",".jpg",".jpeg",".png",".heic",".xls",".doc",".msg",".eml",".ppt",".txt",".zip"},Z578)))&gt;0),AND(ISERROR(FIND(" ",TRIM(Z578))),NOT(OR(LOWER(TRIM(Z578))=LOWER(Flights!$F$22),AND(LEFT(LOWER(TRIM(Z578)),2)="mh",(LEN(BN578)-LEN(SUBSTITUTE(BN578,"a","")))&lt;=2))),NOT(ISNUMBER(MATCH(LEFT(BN578,255),{"0000a","000a","00a","0000aa","000aa","00.00.0000","00/00/0000","00-00-0000","0000-00-00","00.00.00","00/00/00","00-00-00","0.00.0000","0/00/0000","0-00-0000"},0))),OR(AND((LEN(BN578)-LEN(SUBSTITUTE(BN578,"a","")))&gt;=1,(LEN(BN578)-LEN(SUBSTITUTE(BN578,"0","")))&gt;=2,SUMPRODUCT(--ISNUMBER(SEARCH({"a0","a-0","a_0","a/0","a.0","a#0","0a","0-a","0_a","0/a"},BN578)))&gt;0),AND((LEN(BN578)-LEN(SUBSTITUTE(BN578,"a","")))=0,(LEN(BN578)-LEN(SUBSTITUTE(BN578,"0","")))&gt;=5)))),1,0),0)</f>
        <v>0</v>
      </c>
    </row>
    <row r="579" customFormat="false" ht="39.75" hidden="false" customHeight="true" outlineLevel="0" collapsed="false">
      <c r="A579" s="57" t="s">
        <v>1271</v>
      </c>
      <c r="B579" s="57" t="s">
        <v>293</v>
      </c>
      <c r="C579" s="57" t="str">
        <f aca="false">Flights!$F$22</f>
        <v>MH0052</v>
      </c>
      <c r="D579" s="58" t="n">
        <f aca="false">Flights!$D$22</f>
        <v>46322</v>
      </c>
      <c r="E579" s="57" t="str">
        <f aca="false">Flights!$G$22&amp;"-"&amp;Flights!$H$22</f>
        <v>KUL-KIX</v>
      </c>
      <c r="F579" s="57" t="str">
        <f aca="false">Flights!$K$22</f>
        <v>BC</v>
      </c>
      <c r="G579" s="57" t="s">
        <v>81</v>
      </c>
      <c r="H579" s="57" t="s">
        <v>378</v>
      </c>
      <c r="I579" s="57" t="s">
        <v>398</v>
      </c>
      <c r="J579" s="57" t="s">
        <v>402</v>
      </c>
      <c r="K579" s="67" t="s">
        <v>403</v>
      </c>
      <c r="L579" s="67" t="s">
        <v>382</v>
      </c>
      <c r="M579" s="67"/>
      <c r="N579" s="67" t="s">
        <v>383</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60"/>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open",IF(AND(NOT(OR(LEN(AZ579)&lt;15,ISNUMBER(MATCH(AZ579,L_Placeholder,0)))),BK579=0,NOT(OR(LEN(AU579)&lt;2,ISNUMBER(MATCH(AU579,L_Placeholder,0)))),NOT(OR(LEN(AX579)&lt;2,ISNUMBER(MATCH(AX579,L_Placeholder,0)))),TRIM(AE579)&lt;&gt;TRIM(T579)),"N/A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missing",IF(OR(OR(LEN(AU579)&lt;2,ISNUMBER(MATCH(AU579,L_Placeholder,0))),BR579&lt;3),"INVALID – PIC missing or not a named person (a role such as QA / CSM is not a name)",IF(OR(LEN(AV579)&lt;2,ISNUMBER(MATCH(AV579,L_Placeholder,0))),"INVALID – result / assessment missing",IF(OR(OR(LEN(AW579)&lt;3,ISNUMBER(MATCH(AW579,L_Placeholder,0))),SUMPRODUCT(--ISNUMBER(SEARCH(" "&amp;L_EvidencePhrase&amp;" ",BD579)))&gt;0,BI579=1),"INVALID – evidence missing, placeholder or not yet on file",IF(ISNA(MATCH(TRIM(S579),L_EvidenceType,0)),"INVALID – choose the evidence type from the list (column S)",IF(BL579=0,"INVALID – evidence ID must be the record's ID only (e.g. SF-2210, IMG_2231, 1045521), or a link / path for links",IF(OR(OR(LEN(AX579)&lt;2,ISNUMBER(MATCH(AX579,L_Placeholder,0))),BS579&lt;3),"INVALID – verifier missing or not a named person (a role such as QA / CSM is not a name)",IF(OR(AX579=AU579,AND(LEN(AU579)&gt;=4,ISNUMBER(SEARCH(AU579,AX579))),AND(LEN(AX579)&gt;=4,ISNUMBER(SEARCH(AX579,AU579)))),"INVALID – verifier must be a different, named person (not the PIC or a role)",IF(BH579=1,"INVALID – result not yet available (awaiting / TBC)",IF(BV579=1,"INVALID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future",IF(AND(ISNUMBER(BY579),AG579&lt;BY579),IF(H579="Physical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t="n">
        <f aca="false">IF(ISNA(MATCH(TRIM(S579),L_EvidenceType,0)),0,BZ579)</f>
        <v>0</v>
      </c>
      <c r="BM579" s="61" t="str">
        <f aca="false">SUBSTITUTE(SUBSTITUTE(SUBSTITUTE(SUBSTITUTE(SUBSTITUTE(SUBSTITUTE(SUBSTITUTE(SUBSTITUTE(SUBSTITUTE(LOWER(Z579&amp;""),"1","0"),"2","0"),"3","0"),"4","0"),"5","0"),"6","0"),"7","0"),"8","0"),"9","0")</f>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579,"jan",""),"feb",""),"mar",""),"apr",""),"may",""),"jun",""),"jul",""),"aug",""),"sep",""),"oct",""),"nov",""),"dec",""),"hrs",""),"hr",""),"lt",""),"utc",""),"am",""),"pm",""),"rev",""),"ver",""),"b","a"),"c","a"),"d","a"),"e","a"),"f","a"),"g","a"),"h","a"),"i","a"),"j","a"),"k","a"),"l","a"),"m","a"),"n","a"),"o","a"),"p","a"),"q","a"),"r","a"),"s","a"),"t","a"),"u","a"),"v","a"),"w","a"),"x","a"),"y","a"),"z","a")</f>
        <v/>
      </c>
      <c r="BO579" s="61" t="str">
        <f aca="false">SUBSTITUTE(SUBSTITUTE(SUBSTITUTE(SUBSTITUTE(SUBSTITUTE(SUBSTITUTE(SUBSTITUTE(SUBSTITUTE(SUBSTITUTE(LOWER(W579&amp;""),"1","0"),"2","0"),"3","0"),"4","0"),"5","0"),"6","0"),"7","0"),"8","0"),"9","0")</f>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c>
      <c r="BQ579" s="61" t="n">
        <f aca="false">IFERROR(IF(AND(ISERROR(SEARCH(" mh"," "&amp;LOWER(W579))),ISNA(MATCH(LEFT(TRIM(BP579),255),{"0000a","000a","00a","0000aa","000aa","00.00.0000","00/00/0000","00-00-0000","0000-00-00","00.00.00","00/00/00","00-00-00","0.00.0000","0/00/0000","0-00-0000"},0)),OR(SUMPRODUCT(--ISNUMBER(SEARCH({"a0","a-0","a_0","a/0","a.0","a#0","0a","0-a","0_a","0/a"},BP579)))&gt;0,ISNUMBER(SEARCH("000000",BP579)))),1,0),0)</f>
        <v>0</v>
      </c>
      <c r="BR5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579,"supervisor",""),"inspector",""),"controller",""),"executive",""),"catering",""),"manager",""),"officer",""),"caterer",""),"station",""),"captain",""),"verified",""),"verifier",""),"checked",""),"senior",""),"leader",""),"cabin",""),"staff",""),"crew",""),"team",""),"duty",""),"lead",""),"head",""),"chef",""),"pasb",""),"mcat",""),"magcs",""),"qaqc",""),"ccic",""),"cic",""),"csm",""),"ops",""),"pic",""),"self",""),"qa",""),"qc",""),"by",""),"sr",""))</f>
        <v>0</v>
      </c>
      <c r="BS5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579,"supervisor",""),"inspector",""),"controller",""),"executive",""),"catering",""),"manager",""),"officer",""),"caterer",""),"station",""),"captain",""),"verified",""),"verifier",""),"checked",""),"senior",""),"leader",""),"cabin",""),"staff",""),"crew",""),"team",""),"duty",""),"lead",""),"head",""),"chef",""),"pasb",""),"mcat",""),"magcs",""),"qaqc",""),"ccic",""),"cic",""),"csm",""),"ops",""),"pic",""),"self",""),"qa",""),"qc",""),"by",""),"sr",""))</f>
        <v>0</v>
      </c>
      <c r="BT579" s="61"/>
      <c r="BU579" s="61"/>
      <c r="BV579" s="61" t="n">
        <f aca="false">0</f>
        <v>0</v>
      </c>
      <c r="BW579" s="61"/>
      <c r="BX579" s="61"/>
      <c r="BY579" s="62" t="n">
        <f aca="false">Q579-T7EarlyD*24/24</f>
        <v>46301.6006944444</v>
      </c>
      <c r="BZ579" s="61" t="n">
        <f aca="false">IFERROR(IF(IF(TRIM(S579)="Link / file path",AND(LEN(TRIM(Z579))&gt;=5,SUMPRODUCT(--ISNUMBER(SEARCH({"http","www.","\\",":\",".pdf",".jpg",".jpeg",".png",".heic",".xls",".doc",".msg",".eml",".ppt",".txt",".zip"},Z579)))&gt;0),AND(ISERROR(FIND(" ",TRIM(Z579))),NOT(OR(LOWER(TRIM(Z579))=LOWER(Flights!$F$22),AND(LEFT(LOWER(TRIM(Z579)),2)="mh",(LEN(BN579)-LEN(SUBSTITUTE(BN579,"a","")))&lt;=2))),NOT(ISNUMBER(MATCH(LEFT(BN579,255),{"0000a","000a","00a","0000aa","000aa","00.00.0000","00/00/0000","00-00-0000","0000-00-00","00.00.00","00/00/00","00-00-00","0.00.0000","0/00/0000","0-00-0000"},0))),OR(AND((LEN(BN579)-LEN(SUBSTITUTE(BN579,"a","")))&gt;=1,(LEN(BN579)-LEN(SUBSTITUTE(BN579,"0","")))&gt;=2,SUMPRODUCT(--ISNUMBER(SEARCH({"a0","a-0","a_0","a/0","a.0","a#0","0a","0-a","0_a","0/a"},BN579)))&gt;0),AND((LEN(BN579)-LEN(SUBSTITUTE(BN579,"a","")))=0,(LEN(BN579)-LEN(SUBSTITUTE(BN579,"0","")))&gt;=5)))),1,0),0)</f>
        <v>0</v>
      </c>
    </row>
    <row r="580" customFormat="false" ht="39.75" hidden="false" customHeight="true" outlineLevel="0" collapsed="false">
      <c r="A580" s="57" t="s">
        <v>1272</v>
      </c>
      <c r="B580" s="57" t="s">
        <v>293</v>
      </c>
      <c r="C580" s="57" t="str">
        <f aca="false">Flights!$F$22</f>
        <v>MH0052</v>
      </c>
      <c r="D580" s="58" t="n">
        <f aca="false">Flights!$D$22</f>
        <v>46322</v>
      </c>
      <c r="E580" s="57" t="str">
        <f aca="false">Flights!$G$22&amp;"-"&amp;Flights!$H$22</f>
        <v>KUL-KIX</v>
      </c>
      <c r="F580" s="57" t="str">
        <f aca="false">Flights!$K$22</f>
        <v>BC</v>
      </c>
      <c r="G580" s="57" t="s">
        <v>81</v>
      </c>
      <c r="H580" s="57" t="s">
        <v>378</v>
      </c>
      <c r="I580" s="57" t="s">
        <v>405</v>
      </c>
      <c r="J580" s="57" t="s">
        <v>406</v>
      </c>
      <c r="K580" s="67" t="s">
        <v>407</v>
      </c>
      <c r="L580" s="67" t="s">
        <v>382</v>
      </c>
      <c r="M580" s="67"/>
      <c r="N580" s="67" t="s">
        <v>383</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60"/>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open",IF(AND(NOT(OR(LEN(AZ580)&lt;15,ISNUMBER(MATCH(AZ580,L_Placeholder,0)))),BK580=0,NOT(OR(LEN(AU580)&lt;2,ISNUMBER(MATCH(AU580,L_Placeholder,0)))),NOT(OR(LEN(AX580)&lt;2,ISNUMBER(MATCH(AX580,L_Placeholder,0)))),TRIM(AE580)&lt;&gt;TRIM(T580)),"N/A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missing",IF(OR(OR(LEN(AU580)&lt;2,ISNUMBER(MATCH(AU580,L_Placeholder,0))),BR580&lt;3),"INVALID – PIC missing or not a named person (a role such as QA / CSM is not a name)",IF(OR(LEN(AV580)&lt;2,ISNUMBER(MATCH(AV580,L_Placeholder,0))),"INVALID – result / assessment missing",IF(OR(OR(LEN(AW580)&lt;3,ISNUMBER(MATCH(AW580,L_Placeholder,0))),SUMPRODUCT(--ISNUMBER(SEARCH(" "&amp;L_EvidencePhrase&amp;" ",BD580)))&gt;0,BI580=1),"INVALID – evidence missing, placeholder or not yet on file",IF(ISNA(MATCH(TRIM(S580),L_EvidenceType,0)),"INVALID – choose the evidence type from the list (column S)",IF(BL580=0,"INVALID – evidence ID must be the record's ID only (e.g. SF-2210, IMG_2231, 1045521), or a link / path for links",IF(OR(OR(LEN(AX580)&lt;2,ISNUMBER(MATCH(AX580,L_Placeholder,0))),BS580&lt;3),"INVALID – verifier missing or not a named person (a role such as QA / CSM is not a name)",IF(OR(AX580=AU580,AND(LEN(AU580)&gt;=4,ISNUMBER(SEARCH(AU580,AX580))),AND(LEN(AX580)&gt;=4,ISNUMBER(SEARCH(AX580,AU580)))),"INVALID – verifier must be a different, named person (not the PIC or a role)",IF(BH580=1,"INVALID – result not yet available (awaiting / TBC)",IF(BV580=1,"INVALID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future",IF(AND(ISNUMBER(BY580),AG580&lt;BY580),IF(H580="Physical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t="n">
        <f aca="false">IF(ISNA(MATCH(TRIM(S580),L_EvidenceType,0)),0,BZ580)</f>
        <v>0</v>
      </c>
      <c r="BM580" s="61" t="str">
        <f aca="false">SUBSTITUTE(SUBSTITUTE(SUBSTITUTE(SUBSTITUTE(SUBSTITUTE(SUBSTITUTE(SUBSTITUTE(SUBSTITUTE(SUBSTITUTE(LOWER(Z580&amp;""),"1","0"),"2","0"),"3","0"),"4","0"),"5","0"),"6","0"),"7","0"),"8","0"),"9","0")</f>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580,"jan",""),"feb",""),"mar",""),"apr",""),"may",""),"jun",""),"jul",""),"aug",""),"sep",""),"oct",""),"nov",""),"dec",""),"hrs",""),"hr",""),"lt",""),"utc",""),"am",""),"pm",""),"rev",""),"ver",""),"b","a"),"c","a"),"d","a"),"e","a"),"f","a"),"g","a"),"h","a"),"i","a"),"j","a"),"k","a"),"l","a"),"m","a"),"n","a"),"o","a"),"p","a"),"q","a"),"r","a"),"s","a"),"t","a"),"u","a"),"v","a"),"w","a"),"x","a"),"y","a"),"z","a")</f>
        <v/>
      </c>
      <c r="BO580" s="61" t="str">
        <f aca="false">SUBSTITUTE(SUBSTITUTE(SUBSTITUTE(SUBSTITUTE(SUBSTITUTE(SUBSTITUTE(SUBSTITUTE(SUBSTITUTE(SUBSTITUTE(LOWER(W580&amp;""),"1","0"),"2","0"),"3","0"),"4","0"),"5","0"),"6","0"),"7","0"),"8","0"),"9","0")</f>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c>
      <c r="BQ580" s="61" t="n">
        <f aca="false">IFERROR(IF(AND(ISERROR(SEARCH(" mh"," "&amp;LOWER(W580))),ISNA(MATCH(LEFT(TRIM(BP580),255),{"0000a","000a","00a","0000aa","000aa","00.00.0000","00/00/0000","00-00-0000","0000-00-00","00.00.00","00/00/00","00-00-00","0.00.0000","0/00/0000","0-00-0000"},0)),OR(SUMPRODUCT(--ISNUMBER(SEARCH({"a0","a-0","a_0","a/0","a.0","a#0","0a","0-a","0_a","0/a"},BP580)))&gt;0,ISNUMBER(SEARCH("000000",BP580)))),1,0),0)</f>
        <v>0</v>
      </c>
      <c r="BR5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580,"supervisor",""),"inspector",""),"controller",""),"executive",""),"catering",""),"manager",""),"officer",""),"caterer",""),"station",""),"captain",""),"verified",""),"verifier",""),"checked",""),"senior",""),"leader",""),"cabin",""),"staff",""),"crew",""),"team",""),"duty",""),"lead",""),"head",""),"chef",""),"pasb",""),"mcat",""),"magcs",""),"qaqc",""),"ccic",""),"cic",""),"csm",""),"ops",""),"pic",""),"self",""),"qa",""),"qc",""),"by",""),"sr",""))</f>
        <v>0</v>
      </c>
      <c r="BS5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580,"supervisor",""),"inspector",""),"controller",""),"executive",""),"catering",""),"manager",""),"officer",""),"caterer",""),"station",""),"captain",""),"verified",""),"verifier",""),"checked",""),"senior",""),"leader",""),"cabin",""),"staff",""),"crew",""),"team",""),"duty",""),"lead",""),"head",""),"chef",""),"pasb",""),"mcat",""),"magcs",""),"qaqc",""),"ccic",""),"cic",""),"csm",""),"ops",""),"pic",""),"self",""),"qa",""),"qc",""),"by",""),"sr",""))</f>
        <v>0</v>
      </c>
      <c r="BT580" s="61"/>
      <c r="BU580" s="61"/>
      <c r="BV580" s="61" t="n">
        <f aca="false">0</f>
        <v>0</v>
      </c>
      <c r="BW580" s="61"/>
      <c r="BX580" s="61"/>
      <c r="BY580" s="62" t="n">
        <f aca="false">Q580-T7EarlyD*24/24</f>
        <v>46301.6006944444</v>
      </c>
      <c r="BZ580" s="61" t="n">
        <f aca="false">IFERROR(IF(IF(TRIM(S580)="Link / file path",AND(LEN(TRIM(Z580))&gt;=5,SUMPRODUCT(--ISNUMBER(SEARCH({"http","www.","\\",":\",".pdf",".jpg",".jpeg",".png",".heic",".xls",".doc",".msg",".eml",".ppt",".txt",".zip"},Z580)))&gt;0),AND(ISERROR(FIND(" ",TRIM(Z580))),NOT(OR(LOWER(TRIM(Z580))=LOWER(Flights!$F$22),AND(LEFT(LOWER(TRIM(Z580)),2)="mh",(LEN(BN580)-LEN(SUBSTITUTE(BN580,"a","")))&lt;=2))),NOT(ISNUMBER(MATCH(LEFT(BN580,255),{"0000a","000a","00a","0000aa","000aa","00.00.0000","00/00/0000","00-00-0000","0000-00-00","00.00.00","00/00/00","00-00-00","0.00.0000","0/00/0000","0-00-0000"},0))),OR(AND((LEN(BN580)-LEN(SUBSTITUTE(BN580,"a","")))&gt;=1,(LEN(BN580)-LEN(SUBSTITUTE(BN580,"0","")))&gt;=2,SUMPRODUCT(--ISNUMBER(SEARCH({"a0","a-0","a_0","a/0","a.0","a#0","0a","0-a","0_a","0/a"},BN580)))&gt;0),AND((LEN(BN580)-LEN(SUBSTITUTE(BN580,"a","")))=0,(LEN(BN580)-LEN(SUBSTITUTE(BN580,"0","")))&gt;=5)))),1,0),0)</f>
        <v>0</v>
      </c>
    </row>
    <row r="581" customFormat="false" ht="39.75" hidden="false" customHeight="true" outlineLevel="0" collapsed="false">
      <c r="A581" s="57" t="s">
        <v>1273</v>
      </c>
      <c r="B581" s="57" t="s">
        <v>293</v>
      </c>
      <c r="C581" s="57" t="str">
        <f aca="false">Flights!$F$22</f>
        <v>MH0052</v>
      </c>
      <c r="D581" s="58" t="n">
        <f aca="false">Flights!$D$22</f>
        <v>46322</v>
      </c>
      <c r="E581" s="57" t="str">
        <f aca="false">Flights!$G$22&amp;"-"&amp;Flights!$H$22</f>
        <v>KUL-KIX</v>
      </c>
      <c r="F581" s="57" t="str">
        <f aca="false">Flights!$K$22</f>
        <v>BC</v>
      </c>
      <c r="G581" s="57" t="s">
        <v>81</v>
      </c>
      <c r="H581" s="57" t="s">
        <v>378</v>
      </c>
      <c r="I581" s="57" t="s">
        <v>405</v>
      </c>
      <c r="J581" s="57" t="s">
        <v>409</v>
      </c>
      <c r="K581" s="67" t="s">
        <v>407</v>
      </c>
      <c r="L581" s="67" t="s">
        <v>382</v>
      </c>
      <c r="M581" s="67"/>
      <c r="N581" s="67" t="s">
        <v>383</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60"/>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open",IF(AND(NOT(OR(LEN(AZ581)&lt;15,ISNUMBER(MATCH(AZ581,L_Placeholder,0)))),BK581=0,NOT(OR(LEN(AU581)&lt;2,ISNUMBER(MATCH(AU581,L_Placeholder,0)))),NOT(OR(LEN(AX581)&lt;2,ISNUMBER(MATCH(AX581,L_Placeholder,0)))),TRIM(AE581)&lt;&gt;TRIM(T581)),"N/A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missing",IF(OR(OR(LEN(AU581)&lt;2,ISNUMBER(MATCH(AU581,L_Placeholder,0))),BR581&lt;3),"INVALID – PIC missing or not a named person (a role such as QA / CSM is not a name)",IF(OR(LEN(AV581)&lt;2,ISNUMBER(MATCH(AV581,L_Placeholder,0))),"INVALID – result / assessment missing",IF(OR(OR(LEN(AW581)&lt;3,ISNUMBER(MATCH(AW581,L_Placeholder,0))),SUMPRODUCT(--ISNUMBER(SEARCH(" "&amp;L_EvidencePhrase&amp;" ",BD581)))&gt;0,BI581=1),"INVALID – evidence missing, placeholder or not yet on file",IF(ISNA(MATCH(TRIM(S581),L_EvidenceType,0)),"INVALID – choose the evidence type from the list (column S)",IF(BL581=0,"INVALID – evidence ID must be the record's ID only (e.g. SF-2210, IMG_2231, 1045521), or a link / path for links",IF(OR(OR(LEN(AX581)&lt;2,ISNUMBER(MATCH(AX581,L_Placeholder,0))),BS581&lt;3),"INVALID – verifier missing or not a named person (a role such as QA / CSM is not a name)",IF(OR(AX581=AU581,AND(LEN(AU581)&gt;=4,ISNUMBER(SEARCH(AU581,AX581))),AND(LEN(AX581)&gt;=4,ISNUMBER(SEARCH(AX581,AU581)))),"INVALID – verifier must be a different, named person (not the PIC or a role)",IF(BH581=1,"INVALID – result not yet available (awaiting / TBC)",IF(BV581=1,"INVALID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future",IF(AND(ISNUMBER(BY581),AG581&lt;BY581),IF(H581="Physical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t="n">
        <f aca="false">IF(ISNA(MATCH(TRIM(S581),L_EvidenceType,0)),0,BZ581)</f>
        <v>0</v>
      </c>
      <c r="BM581" s="61" t="str">
        <f aca="false">SUBSTITUTE(SUBSTITUTE(SUBSTITUTE(SUBSTITUTE(SUBSTITUTE(SUBSTITUTE(SUBSTITUTE(SUBSTITUTE(SUBSTITUTE(LOWER(Z581&amp;""),"1","0"),"2","0"),"3","0"),"4","0"),"5","0"),"6","0"),"7","0"),"8","0"),"9","0")</f>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581,"jan",""),"feb",""),"mar",""),"apr",""),"may",""),"jun",""),"jul",""),"aug",""),"sep",""),"oct",""),"nov",""),"dec",""),"hrs",""),"hr",""),"lt",""),"utc",""),"am",""),"pm",""),"rev",""),"ver",""),"b","a"),"c","a"),"d","a"),"e","a"),"f","a"),"g","a"),"h","a"),"i","a"),"j","a"),"k","a"),"l","a"),"m","a"),"n","a"),"o","a"),"p","a"),"q","a"),"r","a"),"s","a"),"t","a"),"u","a"),"v","a"),"w","a"),"x","a"),"y","a"),"z","a")</f>
        <v/>
      </c>
      <c r="BO581" s="61" t="str">
        <f aca="false">SUBSTITUTE(SUBSTITUTE(SUBSTITUTE(SUBSTITUTE(SUBSTITUTE(SUBSTITUTE(SUBSTITUTE(SUBSTITUTE(SUBSTITUTE(LOWER(W581&amp;""),"1","0"),"2","0"),"3","0"),"4","0"),"5","0"),"6","0"),"7","0"),"8","0"),"9","0")</f>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c>
      <c r="BQ581" s="61" t="n">
        <f aca="false">IFERROR(IF(AND(ISERROR(SEARCH(" mh"," "&amp;LOWER(W581))),ISNA(MATCH(LEFT(TRIM(BP581),255),{"0000a","000a","00a","0000aa","000aa","00.00.0000","00/00/0000","00-00-0000","0000-00-00","00.00.00","00/00/00","00-00-00","0.00.0000","0/00/0000","0-00-0000"},0)),OR(SUMPRODUCT(--ISNUMBER(SEARCH({"a0","a-0","a_0","a/0","a.0","a#0","0a","0-a","0_a","0/a"},BP581)))&gt;0,ISNUMBER(SEARCH("000000",BP581)))),1,0),0)</f>
        <v>0</v>
      </c>
      <c r="BR5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581,"supervisor",""),"inspector",""),"controller",""),"executive",""),"catering",""),"manager",""),"officer",""),"caterer",""),"station",""),"captain",""),"verified",""),"verifier",""),"checked",""),"senior",""),"leader",""),"cabin",""),"staff",""),"crew",""),"team",""),"duty",""),"lead",""),"head",""),"chef",""),"pasb",""),"mcat",""),"magcs",""),"qaqc",""),"ccic",""),"cic",""),"csm",""),"ops",""),"pic",""),"self",""),"qa",""),"qc",""),"by",""),"sr",""))</f>
        <v>0</v>
      </c>
      <c r="BS5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581,"supervisor",""),"inspector",""),"controller",""),"executive",""),"catering",""),"manager",""),"officer",""),"caterer",""),"station",""),"captain",""),"verified",""),"verifier",""),"checked",""),"senior",""),"leader",""),"cabin",""),"staff",""),"crew",""),"team",""),"duty",""),"lead",""),"head",""),"chef",""),"pasb",""),"mcat",""),"magcs",""),"qaqc",""),"ccic",""),"cic",""),"csm",""),"ops",""),"pic",""),"self",""),"qa",""),"qc",""),"by",""),"sr",""))</f>
        <v>0</v>
      </c>
      <c r="BT581" s="61"/>
      <c r="BU581" s="61"/>
      <c r="BV581" s="61" t="n">
        <f aca="false">0</f>
        <v>0</v>
      </c>
      <c r="BW581" s="61"/>
      <c r="BX581" s="61"/>
      <c r="BY581" s="62" t="n">
        <f aca="false">Q581-T7EarlyD*24/24</f>
        <v>46301.6006944444</v>
      </c>
      <c r="BZ581" s="61" t="n">
        <f aca="false">IFERROR(IF(IF(TRIM(S581)="Link / file path",AND(LEN(TRIM(Z581))&gt;=5,SUMPRODUCT(--ISNUMBER(SEARCH({"http","www.","\\",":\",".pdf",".jpg",".jpeg",".png",".heic",".xls",".doc",".msg",".eml",".ppt",".txt",".zip"},Z581)))&gt;0),AND(ISERROR(FIND(" ",TRIM(Z581))),NOT(OR(LOWER(TRIM(Z581))=LOWER(Flights!$F$22),AND(LEFT(LOWER(TRIM(Z581)),2)="mh",(LEN(BN581)-LEN(SUBSTITUTE(BN581,"a","")))&lt;=2))),NOT(ISNUMBER(MATCH(LEFT(BN581,255),{"0000a","000a","00a","0000aa","000aa","00.00.0000","00/00/0000","00-00-0000","0000-00-00","00.00.00","00/00/00","00-00-00","0.00.0000","0/00/0000","0-00-0000"},0))),OR(AND((LEN(BN581)-LEN(SUBSTITUTE(BN581,"a","")))&gt;=1,(LEN(BN581)-LEN(SUBSTITUTE(BN581,"0","")))&gt;=2,SUMPRODUCT(--ISNUMBER(SEARCH({"a0","a-0","a_0","a/0","a.0","a#0","0a","0-a","0_a","0/a"},BN581)))&gt;0),AND((LEN(BN581)-LEN(SUBSTITUTE(BN581,"a","")))=0,(LEN(BN581)-LEN(SUBSTITUTE(BN581,"0","")))&gt;=5)))),1,0),0)</f>
        <v>0</v>
      </c>
    </row>
    <row r="582" customFormat="false" ht="39.75" hidden="false" customHeight="true" outlineLevel="0" collapsed="false">
      <c r="A582" s="57" t="s">
        <v>1274</v>
      </c>
      <c r="B582" s="57" t="s">
        <v>293</v>
      </c>
      <c r="C582" s="57" t="str">
        <f aca="false">Flights!$F$22</f>
        <v>MH0052</v>
      </c>
      <c r="D582" s="58" t="n">
        <f aca="false">Flights!$D$22</f>
        <v>46322</v>
      </c>
      <c r="E582" s="57" t="str">
        <f aca="false">Flights!$G$22&amp;"-"&amp;Flights!$H$22</f>
        <v>KUL-KIX</v>
      </c>
      <c r="F582" s="57" t="str">
        <f aca="false">Flights!$K$22</f>
        <v>BC</v>
      </c>
      <c r="G582" s="57" t="s">
        <v>81</v>
      </c>
      <c r="H582" s="57" t="s">
        <v>378</v>
      </c>
      <c r="I582" s="57" t="s">
        <v>411</v>
      </c>
      <c r="J582" s="57" t="s">
        <v>412</v>
      </c>
      <c r="K582" s="67" t="s">
        <v>1275</v>
      </c>
      <c r="L582" s="67" t="s">
        <v>1276</v>
      </c>
      <c r="M582" s="67"/>
      <c r="N582" s="67" t="s">
        <v>383</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60"/>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open",IF(AND(NOT(OR(LEN(AZ582)&lt;15,ISNUMBER(MATCH(AZ582,L_Placeholder,0)))),BK582=0,NOT(OR(LEN(AU582)&lt;2,ISNUMBER(MATCH(AU582,L_Placeholder,0)))),NOT(OR(LEN(AX582)&lt;2,ISNUMBER(MATCH(AX582,L_Placeholder,0)))),TRIM(AE582)&lt;&gt;TRIM(T582)),"N/A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missing",IF(OR(OR(LEN(AU582)&lt;2,ISNUMBER(MATCH(AU582,L_Placeholder,0))),BR582&lt;3),"INVALID – PIC missing or not a named person (a role such as QA / CSM is not a name)",IF(OR(LEN(AV582)&lt;2,ISNUMBER(MATCH(AV582,L_Placeholder,0))),"INVALID – result / assessment missing",IF(OR(OR(LEN(AW582)&lt;3,ISNUMBER(MATCH(AW582,L_Placeholder,0))),SUMPRODUCT(--ISNUMBER(SEARCH(" "&amp;L_EvidencePhrase&amp;" ",BD582)))&gt;0,BI582=1),"INVALID – evidence missing, placeholder or not yet on file",IF(ISNA(MATCH(TRIM(S582),L_EvidenceType,0)),"INVALID – choose the evidence type from the list (column S)",IF(BL582=0,"INVALID – evidence ID must be the record's ID only (e.g. SF-2210, IMG_2231, 1045521), or a link / path for links",IF(OR(OR(LEN(AX582)&lt;2,ISNUMBER(MATCH(AX582,L_Placeholder,0))),BS582&lt;3),"INVALID – verifier missing or not a named person (a role such as QA / CSM is not a name)",IF(OR(AX582=AU582,AND(LEN(AU582)&gt;=4,ISNUMBER(SEARCH(AU582,AX582))),AND(LEN(AX582)&gt;=4,ISNUMBER(SEARCH(AX582,AU582)))),"INVALID – verifier must be a different, named person (not the PIC or a role)",IF(BH582=1,"INVALID – result not yet available (awaiting / TBC)",IF(BV582=1,"INVALID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future",IF(AND(ISNUMBER(BY582),AG582&lt;BY582),IF(H582="Physical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t="n">
        <f aca="false">IF(ISNA(MATCH(TRIM(S582),L_EvidenceType,0)),0,BZ582)</f>
        <v>0</v>
      </c>
      <c r="BM582" s="61" t="str">
        <f aca="false">SUBSTITUTE(SUBSTITUTE(SUBSTITUTE(SUBSTITUTE(SUBSTITUTE(SUBSTITUTE(SUBSTITUTE(SUBSTITUTE(SUBSTITUTE(LOWER(Z582&amp;""),"1","0"),"2","0"),"3","0"),"4","0"),"5","0"),"6","0"),"7","0"),"8","0"),"9","0")</f>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582,"jan",""),"feb",""),"mar",""),"apr",""),"may",""),"jun",""),"jul",""),"aug",""),"sep",""),"oct",""),"nov",""),"dec",""),"hrs",""),"hr",""),"lt",""),"utc",""),"am",""),"pm",""),"rev",""),"ver",""),"b","a"),"c","a"),"d","a"),"e","a"),"f","a"),"g","a"),"h","a"),"i","a"),"j","a"),"k","a"),"l","a"),"m","a"),"n","a"),"o","a"),"p","a"),"q","a"),"r","a"),"s","a"),"t","a"),"u","a"),"v","a"),"w","a"),"x","a"),"y","a"),"z","a")</f>
        <v/>
      </c>
      <c r="BO582" s="61" t="str">
        <f aca="false">SUBSTITUTE(SUBSTITUTE(SUBSTITUTE(SUBSTITUTE(SUBSTITUTE(SUBSTITUTE(SUBSTITUTE(SUBSTITUTE(SUBSTITUTE(LOWER(W582&amp;""),"1","0"),"2","0"),"3","0"),"4","0"),"5","0"),"6","0"),"7","0"),"8","0"),"9","0")</f>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c>
      <c r="BQ582" s="61" t="n">
        <f aca="false">IFERROR(IF(AND(ISERROR(SEARCH(" mh"," "&amp;LOWER(W582))),ISNA(MATCH(LEFT(TRIM(BP582),255),{"0000a","000a","00a","0000aa","000aa","00.00.0000","00/00/0000","00-00-0000","0000-00-00","00.00.00","00/00/00","00-00-00","0.00.0000","0/00/0000","0-00-0000"},0)),OR(SUMPRODUCT(--ISNUMBER(SEARCH({"a0","a-0","a_0","a/0","a.0","a#0","0a","0-a","0_a","0/a"},BP582)))&gt;0,ISNUMBER(SEARCH("000000",BP582)))),1,0),0)</f>
        <v>0</v>
      </c>
      <c r="BR5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582,"supervisor",""),"inspector",""),"controller",""),"executive",""),"catering",""),"manager",""),"officer",""),"caterer",""),"station",""),"captain",""),"verified",""),"verifier",""),"checked",""),"senior",""),"leader",""),"cabin",""),"staff",""),"crew",""),"team",""),"duty",""),"lead",""),"head",""),"chef",""),"pasb",""),"mcat",""),"magcs",""),"qaqc",""),"ccic",""),"cic",""),"csm",""),"ops",""),"pic",""),"self",""),"qa",""),"qc",""),"by",""),"sr",""))</f>
        <v>0</v>
      </c>
      <c r="BS5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582,"supervisor",""),"inspector",""),"controller",""),"executive",""),"catering",""),"manager",""),"officer",""),"caterer",""),"station",""),"captain",""),"verified",""),"verifier",""),"checked",""),"senior",""),"leader",""),"cabin",""),"staff",""),"crew",""),"team",""),"duty",""),"lead",""),"head",""),"chef",""),"pasb",""),"mcat",""),"magcs",""),"qaqc",""),"ccic",""),"cic",""),"csm",""),"ops",""),"pic",""),"self",""),"qa",""),"qc",""),"by",""),"sr",""))</f>
        <v>0</v>
      </c>
      <c r="BT582" s="61"/>
      <c r="BU582" s="61"/>
      <c r="BV582" s="61" t="n">
        <f aca="false">0</f>
        <v>0</v>
      </c>
      <c r="BW582" s="61"/>
      <c r="BX582" s="61"/>
      <c r="BY582" s="62" t="n">
        <f aca="false">Q582-T7EarlyD*24/24</f>
        <v>46301.6006944444</v>
      </c>
      <c r="BZ582" s="61" t="n">
        <f aca="false">IFERROR(IF(IF(TRIM(S582)="Link / file path",AND(LEN(TRIM(Z582))&gt;=5,SUMPRODUCT(--ISNUMBER(SEARCH({"http","www.","\\",":\",".pdf",".jpg",".jpeg",".png",".heic",".xls",".doc",".msg",".eml",".ppt",".txt",".zip"},Z582)))&gt;0),AND(ISERROR(FIND(" ",TRIM(Z582))),NOT(OR(LOWER(TRIM(Z582))=LOWER(Flights!$F$22),AND(LEFT(LOWER(TRIM(Z582)),2)="mh",(LEN(BN582)-LEN(SUBSTITUTE(BN582,"a","")))&lt;=2))),NOT(ISNUMBER(MATCH(LEFT(BN582,255),{"0000a","000a","00a","0000aa","000aa","00.00.0000","00/00/0000","00-00-0000","0000-00-00","00.00.00","00/00/00","00-00-00","0.00.0000","0/00/0000","0-00-0000"},0))),OR(AND((LEN(BN582)-LEN(SUBSTITUTE(BN582,"a","")))&gt;=1,(LEN(BN582)-LEN(SUBSTITUTE(BN582,"0","")))&gt;=2,SUMPRODUCT(--ISNUMBER(SEARCH({"a0","a-0","a_0","a/0","a.0","a#0","0a","0-a","0_a","0/a"},BN582)))&gt;0),AND((LEN(BN582)-LEN(SUBSTITUTE(BN582,"a","")))=0,(LEN(BN582)-LEN(SUBSTITUTE(BN582,"0","")))&gt;=5)))),1,0),0)</f>
        <v>0</v>
      </c>
    </row>
    <row r="583" customFormat="false" ht="39.75" hidden="false" customHeight="true" outlineLevel="0" collapsed="false">
      <c r="A583" s="57" t="s">
        <v>1277</v>
      </c>
      <c r="B583" s="57" t="s">
        <v>293</v>
      </c>
      <c r="C583" s="57" t="str">
        <f aca="false">Flights!$F$22</f>
        <v>MH0052</v>
      </c>
      <c r="D583" s="58" t="n">
        <f aca="false">Flights!$D$22</f>
        <v>46322</v>
      </c>
      <c r="E583" s="57" t="str">
        <f aca="false">Flights!$G$22&amp;"-"&amp;Flights!$H$22</f>
        <v>KUL-KIX</v>
      </c>
      <c r="F583" s="57" t="str">
        <f aca="false">Flights!$K$22</f>
        <v>BC</v>
      </c>
      <c r="G583" s="57" t="s">
        <v>83</v>
      </c>
      <c r="H583" s="57" t="s">
        <v>378</v>
      </c>
      <c r="I583" s="57" t="s">
        <v>379</v>
      </c>
      <c r="J583" s="57" t="s">
        <v>416</v>
      </c>
      <c r="K583" s="67" t="s">
        <v>417</v>
      </c>
      <c r="L583" s="67" t="s">
        <v>418</v>
      </c>
      <c r="M583" s="67"/>
      <c r="N583" s="67" t="s">
        <v>383</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60"/>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open",IF(AND(NOT(OR(LEN(AZ583)&lt;15,ISNUMBER(MATCH(AZ583,L_Placeholder,0)))),BK583=0,NOT(OR(LEN(AU583)&lt;2,ISNUMBER(MATCH(AU583,L_Placeholder,0)))),NOT(OR(LEN(AX583)&lt;2,ISNUMBER(MATCH(AX583,L_Placeholder,0)))),TRIM(AE583)&lt;&gt;TRIM(T583)),"N/A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missing",IF(OR(OR(LEN(AU583)&lt;2,ISNUMBER(MATCH(AU583,L_Placeholder,0))),BR583&lt;3),"INVALID – PIC missing or not a named person (a role such as QA / CSM is not a name)",IF(OR(LEN(AV583)&lt;2,ISNUMBER(MATCH(AV583,L_Placeholder,0))),"INVALID – result / assessment missing",IF(OR(OR(LEN(AW583)&lt;3,ISNUMBER(MATCH(AW583,L_Placeholder,0))),SUMPRODUCT(--ISNUMBER(SEARCH(" "&amp;L_EvidencePhrase&amp;" ",BD583)))&gt;0,BI583=1),"INVALID – evidence missing, placeholder or not yet on file",IF(ISNA(MATCH(TRIM(S583),L_EvidenceType,0)),"INVALID – choose the evidence type from the list (column S)",IF(BL583=0,"INVALID – evidence ID must be the record's ID only (e.g. SF-2210, IMG_2231, 1045521), or a link / path for links",IF(OR(OR(LEN(AX583)&lt;2,ISNUMBER(MATCH(AX583,L_Placeholder,0))),BS583&lt;3),"INVALID – verifier missing or not a named person (a role such as QA / CSM is not a name)",IF(OR(AX583=AU583,AND(LEN(AU583)&gt;=4,ISNUMBER(SEARCH(AU583,AX583))),AND(LEN(AX583)&gt;=4,ISNUMBER(SEARCH(AX583,AU583)))),"INVALID – verifier must be a different, named person (not the PIC or a role)",IF(BH583=1,"INVALID – result not yet available (awaiting / TBC)",IF(BV583=1,"INVALID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future",IF(AND(ISNUMBER(BY583),AG583&lt;BY583),IF(H583="Physical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t="n">
        <f aca="false">IF(ISNA(MATCH(TRIM(S583),L_EvidenceType,0)),0,BZ583)</f>
        <v>0</v>
      </c>
      <c r="BM583" s="61" t="str">
        <f aca="false">SUBSTITUTE(SUBSTITUTE(SUBSTITUTE(SUBSTITUTE(SUBSTITUTE(SUBSTITUTE(SUBSTITUTE(SUBSTITUTE(SUBSTITUTE(LOWER(Z583&amp;""),"1","0"),"2","0"),"3","0"),"4","0"),"5","0"),"6","0"),"7","0"),"8","0"),"9","0")</f>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583,"jan",""),"feb",""),"mar",""),"apr",""),"may",""),"jun",""),"jul",""),"aug",""),"sep",""),"oct",""),"nov",""),"dec",""),"hrs",""),"hr",""),"lt",""),"utc",""),"am",""),"pm",""),"rev",""),"ver",""),"b","a"),"c","a"),"d","a"),"e","a"),"f","a"),"g","a"),"h","a"),"i","a"),"j","a"),"k","a"),"l","a"),"m","a"),"n","a"),"o","a"),"p","a"),"q","a"),"r","a"),"s","a"),"t","a"),"u","a"),"v","a"),"w","a"),"x","a"),"y","a"),"z","a")</f>
        <v/>
      </c>
      <c r="BO583" s="61" t="str">
        <f aca="false">SUBSTITUTE(SUBSTITUTE(SUBSTITUTE(SUBSTITUTE(SUBSTITUTE(SUBSTITUTE(SUBSTITUTE(SUBSTITUTE(SUBSTITUTE(LOWER(W583&amp;""),"1","0"),"2","0"),"3","0"),"4","0"),"5","0"),"6","0"),"7","0"),"8","0"),"9","0")</f>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c>
      <c r="BQ583" s="61" t="n">
        <f aca="false">IFERROR(IF(AND(ISERROR(SEARCH(" mh"," "&amp;LOWER(W583))),ISNA(MATCH(LEFT(TRIM(BP583),255),{"0000a","000a","00a","0000aa","000aa","00.00.0000","00/00/0000","00-00-0000","0000-00-00","00.00.00","00/00/00","00-00-00","0.00.0000","0/00/0000","0-00-0000"},0)),OR(SUMPRODUCT(--ISNUMBER(SEARCH({"a0","a-0","a_0","a/0","a.0","a#0","0a","0-a","0_a","0/a"},BP583)))&gt;0,ISNUMBER(SEARCH("000000",BP583)))),1,0),0)</f>
        <v>0</v>
      </c>
      <c r="BR5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583,"supervisor",""),"inspector",""),"controller",""),"executive",""),"catering",""),"manager",""),"officer",""),"caterer",""),"station",""),"captain",""),"verified",""),"verifier",""),"checked",""),"senior",""),"leader",""),"cabin",""),"staff",""),"crew",""),"team",""),"duty",""),"lead",""),"head",""),"chef",""),"pasb",""),"mcat",""),"magcs",""),"qaqc",""),"ccic",""),"cic",""),"csm",""),"ops",""),"pic",""),"self",""),"qa",""),"qc",""),"by",""),"sr",""))</f>
        <v>0</v>
      </c>
      <c r="BS5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583,"supervisor",""),"inspector",""),"controller",""),"executive",""),"catering",""),"manager",""),"officer",""),"caterer",""),"station",""),"captain",""),"verified",""),"verifier",""),"checked",""),"senior",""),"leader",""),"cabin",""),"staff",""),"crew",""),"team",""),"duty",""),"lead",""),"head",""),"chef",""),"pasb",""),"mcat",""),"magcs",""),"qaqc",""),"ccic",""),"cic",""),"csm",""),"ops",""),"pic",""),"self",""),"qa",""),"qc",""),"by",""),"sr",""))</f>
        <v>0</v>
      </c>
      <c r="BT583" s="61"/>
      <c r="BU583" s="61"/>
      <c r="BV583" s="61" t="n">
        <f aca="false">0</f>
        <v>0</v>
      </c>
      <c r="BW583" s="61"/>
      <c r="BX583" s="61"/>
      <c r="BY583" s="62" t="n">
        <f aca="false">Q583-T24EarlyH/24</f>
        <v>46320.6006944444</v>
      </c>
      <c r="BZ583" s="61" t="n">
        <f aca="false">IFERROR(IF(IF(TRIM(S583)="Link / file path",AND(LEN(TRIM(Z583))&gt;=5,SUMPRODUCT(--ISNUMBER(SEARCH({"http","www.","\\",":\",".pdf",".jpg",".jpeg",".png",".heic",".xls",".doc",".msg",".eml",".ppt",".txt",".zip"},Z583)))&gt;0),AND(ISERROR(FIND(" ",TRIM(Z583))),NOT(OR(LOWER(TRIM(Z583))=LOWER(Flights!$F$22),AND(LEFT(LOWER(TRIM(Z583)),2)="mh",(LEN(BN583)-LEN(SUBSTITUTE(BN583,"a","")))&lt;=2))),NOT(ISNUMBER(MATCH(LEFT(BN583,255),{"0000a","000a","00a","0000aa","000aa","00.00.0000","00/00/0000","00-00-0000","0000-00-00","00.00.00","00/00/00","00-00-00","0.00.0000","0/00/0000","0-00-0000"},0))),OR(AND((LEN(BN583)-LEN(SUBSTITUTE(BN583,"a","")))&gt;=1,(LEN(BN583)-LEN(SUBSTITUTE(BN583,"0","")))&gt;=2,SUMPRODUCT(--ISNUMBER(SEARCH({"a0","a-0","a_0","a/0","a.0","a#0","0a","0-a","0_a","0/a"},BN583)))&gt;0),AND((LEN(BN583)-LEN(SUBSTITUTE(BN583,"a","")))=0,(LEN(BN583)-LEN(SUBSTITUTE(BN583,"0","")))&gt;=5)))),1,0),0)</f>
        <v>0</v>
      </c>
    </row>
    <row r="584" customFormat="false" ht="39.75" hidden="false" customHeight="true" outlineLevel="0" collapsed="false">
      <c r="A584" s="57" t="s">
        <v>1278</v>
      </c>
      <c r="B584" s="57" t="s">
        <v>293</v>
      </c>
      <c r="C584" s="57" t="str">
        <f aca="false">Flights!$F$22</f>
        <v>MH0052</v>
      </c>
      <c r="D584" s="58" t="n">
        <f aca="false">Flights!$D$22</f>
        <v>46322</v>
      </c>
      <c r="E584" s="57" t="str">
        <f aca="false">Flights!$G$22&amp;"-"&amp;Flights!$H$22</f>
        <v>KUL-KIX</v>
      </c>
      <c r="F584" s="57" t="str">
        <f aca="false">Flights!$K$22</f>
        <v>BC</v>
      </c>
      <c r="G584" s="57" t="s">
        <v>420</v>
      </c>
      <c r="H584" s="57" t="s">
        <v>378</v>
      </c>
      <c r="I584" s="57" t="s">
        <v>379</v>
      </c>
      <c r="J584" s="57" t="s">
        <v>421</v>
      </c>
      <c r="K584" s="67"/>
      <c r="L584" s="67" t="s">
        <v>422</v>
      </c>
      <c r="M584" s="67"/>
      <c r="N584" s="67" t="s">
        <v>383</v>
      </c>
      <c r="O584" s="67" t="s">
        <v>423</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60"/>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open",IF(AND(NOT(OR(LEN(AZ584)&lt;15,ISNUMBER(MATCH(AZ584,L_Placeholder,0)))),BK584=0,NOT(OR(LEN(AU584)&lt;2,ISNUMBER(MATCH(AU584,L_Placeholder,0)))),NOT(OR(LEN(AX584)&lt;2,ISNUMBER(MATCH(AX584,L_Placeholder,0)))),TRIM(AE584)&lt;&gt;TRIM(T584)),"N/A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missing",IF(OR(OR(LEN(AU584)&lt;2,ISNUMBER(MATCH(AU584,L_Placeholder,0))),BR584&lt;3),"INVALID – PIC missing or not a named person (a role such as QA / CSM is not a name)",IF(OR(LEN(AV584)&lt;2,ISNUMBER(MATCH(AV584,L_Placeholder,0))),"INVALID – result / assessment missing",IF(OR(OR(LEN(AW584)&lt;3,ISNUMBER(MATCH(AW584,L_Placeholder,0))),SUMPRODUCT(--ISNUMBER(SEARCH(" "&amp;L_EvidencePhrase&amp;" ",BD584)))&gt;0,BI584=1),"INVALID – evidence missing, placeholder or not yet on file",IF(ISNA(MATCH(TRIM(S584),L_EvidenceType,0)),"INVALID – choose the evidence type from the list (column S)",IF(BL584=0,"INVALID – evidence ID must be the record's ID only (e.g. SF-2210, IMG_2231, 1045521), or a link / path for links",IF(OR(OR(LEN(AX584)&lt;2,ISNUMBER(MATCH(AX584,L_Placeholder,0))),BS584&lt;3),"INVALID – verifier missing or not a named person (a role such as QA / CSM is not a name)",IF(OR(AX584=AU584,AND(LEN(AU584)&gt;=4,ISNUMBER(SEARCH(AU584,AX584))),AND(LEN(AX584)&gt;=4,ISNUMBER(SEARCH(AX584,AU584)))),"INVALID – verifier must be a different, named person (not the PIC or a role)",IF(BH584=1,"INVALID – result not yet available (awaiting / TBC)",IF(BV584=1,"INVALID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future",IF(AND(ISNUMBER(BY584),AG584&lt;BY584),IF(H584="Physical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")))/(LEN(L_PendNeg)+1))+SUMPRODUCT((LEN(BC584)-LEN(SUBSTITUTE(BC584," "&amp;L_PendPrep&amp;" "," ")))/(LEN(L_PendPrep)+1)),1,0),1)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")))/(LEN(L_PendNeg)+1))+SUMPRODUCT((LEN(BE584)-LEN(SUBSTITUTE(BE584," "&amp;L_PendPrep&amp;" "," ")))/(LEN(L_PendPrep)+1)),1,0),1)</f>
        <v>0</v>
      </c>
      <c r="BK584" s="61" t="n">
        <f aca="false">IFERROR(IF(SUMPRODUCT((LEN(BF584)-LEN(SUBSTITUTE(BF584," "&amp;L_PendStrict&amp;" "," ")))/(LEN(L_PendStrict)+1))&gt;SUMPRODUCT((LEN(BF584)-LEN(SUBSTITUTE(BF584," "&amp;L_PendNeg&amp;" "," ")))/(LEN(L_PendNeg)+1)),1,0),1)</f>
        <v>0</v>
      </c>
      <c r="BL584" s="61" t="n">
        <f aca="false">IF(ISNA(MATCH(TRIM(S584),L_EvidenceType,0)),0,BZ584)</f>
        <v>0</v>
      </c>
      <c r="BM584" s="61" t="str">
        <f aca="false">SUBSTITUTE(SUBSTITUTE(SUBSTITUTE(SUBSTITUTE(SUBSTITUTE(SUBSTITUTE(SUBSTITUTE(SUBSTITUTE(SUBSTITUTE(LOWER(Z584&amp;""),"1","0"),"2","0"),"3","0"),"4","0"),"5","0"),"6","0"),"7","0"),"8","0"),"9","0")</f>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584,"jan",""),"feb",""),"mar",""),"apr",""),"may",""),"jun",""),"jul",""),"aug",""),"sep",""),"oct",""),"nov",""),"dec",""),"hrs",""),"hr",""),"lt",""),"utc",""),"am",""),"pm",""),"rev",""),"ver",""),"b","a"),"c","a"),"d","a"),"e","a"),"f","a"),"g","a"),"h","a"),"i","a"),"j","a"),"k","a"),"l","a"),"m","a"),"n","a"),"o","a"),"p","a"),"q","a"),"r","a"),"s","a"),"t","a"),"u","a"),"v","a"),"w","a"),"x","a"),"y","a"),"z","a")</f>
        <v/>
      </c>
      <c r="BO584" s="61" t="str">
        <f aca="false">SUBSTITUTE(SUBSTITUTE(SUBSTITUTE(SUBSTITUTE(SUBSTITUTE(SUBSTITUTE(SUBSTITUTE(SUBSTITUTE(SUBSTITUTE(LOWER(W584&amp;""),"1","0"),"2","0"),"3","0"),"4","0"),"5","0"),"6","0"),"7","0"),"8","0"),"9","0")</f>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c>
      <c r="BQ584" s="61" t="n">
        <f aca="false">IFERROR(IF(AND(ISERROR(SEARCH(" mh"," "&amp;LOWER(W584))),ISNA(MATCH(LEFT(TRIM(BP584),255),{"0000a","000a","00a","0000aa","000aa","00.00.0000","00/00/0000","00-00-0000","0000-00-00","00.00.00","00/00/00","00-00-00","0.00.0000","0/00/0000","0-00-0000"},0)),OR(SUMPRODUCT(--ISNUMBER(SEARCH({"a0","a-0","a_0","a/0","a.0","a#0","0a","0-a","0_a","0/a"},BP584)))&gt;0,ISNUMBER(SEARCH("000000",BP584)))),1,0),0)</f>
        <v>0</v>
      </c>
      <c r="BR5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584,"supervisor",""),"inspector",""),"controller",""),"executive",""),"catering",""),"manager",""),"officer",""),"caterer",""),"station",""),"captain",""),"verified",""),"verifier",""),"checked",""),"senior",""),"leader",""),"cabin",""),"staff",""),"crew",""),"team",""),"duty",""),"lead",""),"head",""),"chef",""),"pasb",""),"mcat",""),"magcs",""),"qaqc",""),"ccic",""),"cic",""),"csm",""),"ops",""),"pic",""),"self",""),"qa",""),"qc",""),"by",""),"sr",""))</f>
        <v>0</v>
      </c>
      <c r="BS5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584,"supervisor",""),"inspector",""),"controller",""),"executive",""),"catering",""),"manager",""),"officer",""),"caterer",""),"station",""),"captain",""),"verified",""),"verifier",""),"checked",""),"senior",""),"leader",""),"cabin",""),"staff",""),"crew",""),"team",""),"duty",""),"lead",""),"head",""),"chef",""),"pasb",""),"mcat",""),"magcs",""),"qaqc",""),"ccic",""),"cic",""),"csm",""),"ops",""),"pic",""),"self",""),"qa",""),"qc",""),"by",""),"sr",""))</f>
        <v>0</v>
      </c>
      <c r="BT584" s="61"/>
      <c r="BU584" s="61"/>
      <c r="BV584" s="61" t="n">
        <f aca="false">0</f>
        <v>0</v>
      </c>
      <c r="BW584" s="61"/>
      <c r="BX584" s="61"/>
      <c r="BY584" s="62" t="n">
        <f aca="false">Q584-T12EarlyH/24</f>
        <v>46321.6006944444</v>
      </c>
      <c r="BZ584" s="61" t="n">
        <f aca="false">IFERROR(IF(IF(TRIM(S584)="Link / file path",AND(LEN(TRIM(Z584))&gt;=5,SUMPRODUCT(--ISNUMBER(SEARCH({"http","www.","\\",":\",".pdf",".jpg",".jpeg",".png",".heic",".xls",".doc",".msg",".eml",".ppt",".txt",".zip"},Z584)))&gt;0),AND(ISERROR(FIND(" ",TRIM(Z584))),NOT(OR(LOWER(TRIM(Z584))=LOWER(Flights!$F$22),AND(LEFT(LOWER(TRIM(Z584)),2)="mh",(LEN(BN584)-LEN(SUBSTITUTE(BN584,"a","")))&lt;=2))),NOT(ISNUMBER(MATCH(LEFT(BN584,255),{"0000a","000a","00a","0000aa","000aa","00.00.0000","00/00/0000","00-00-0000","0000-00-00","00.00.00","00/00/00","00-00-00","0.00.0000","0/00/0000","0-00-0000"},0))),OR(AND((LEN(BN584)-LEN(SUBSTITUTE(BN584,"a","")))&gt;=1,(LEN(BN584)-LEN(SUBSTITUTE(BN584,"0","")))&gt;=2,SUMPRODUCT(--ISNUMBER(SEARCH({"a0","a-0","a_0","a/0","a.0","a#0","0a","0-a","0_a","0/a"},BN584)))&gt;0),AND((LEN(BN584)-LEN(SUBSTITUTE(BN584,"a","")))=0,(LEN(BN584)-LEN(SUBSTITUTE(BN584,"0","")))&gt;=5)))),1,0),0)</f>
        <v>0</v>
      </c>
    </row>
    <row r="585" customFormat="false" ht="39.75" hidden="false" customHeight="true" outlineLevel="0" collapsed="false">
      <c r="A585" s="57" t="s">
        <v>1279</v>
      </c>
      <c r="B585" s="57" t="s">
        <v>293</v>
      </c>
      <c r="C585" s="57" t="str">
        <f aca="false">Flights!$F$22</f>
        <v>MH0052</v>
      </c>
      <c r="D585" s="58" t="n">
        <f aca="false">Flights!$D$22</f>
        <v>46322</v>
      </c>
      <c r="E585" s="57" t="str">
        <f aca="false">Flights!$G$22&amp;"-"&amp;Flights!$H$22</f>
        <v>KUL-KIX</v>
      </c>
      <c r="F585" s="57" t="str">
        <f aca="false">Flights!$K$22</f>
        <v>BC</v>
      </c>
      <c r="G585" s="57" t="s">
        <v>420</v>
      </c>
      <c r="H585" s="57" t="s">
        <v>378</v>
      </c>
      <c r="I585" s="57" t="s">
        <v>379</v>
      </c>
      <c r="J585" s="57" t="s">
        <v>425</v>
      </c>
      <c r="K585" s="67" t="s">
        <v>426</v>
      </c>
      <c r="L585" s="67" t="s">
        <v>422</v>
      </c>
      <c r="M585" s="67"/>
      <c r="N585" s="67" t="s">
        <v>383</v>
      </c>
      <c r="O585" s="67" t="s">
        <v>423</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60"/>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open",IF(AND(NOT(OR(LEN(AZ585)&lt;15,ISNUMBER(MATCH(AZ585,L_Placeholder,0)))),BK585=0,NOT(OR(LEN(AU585)&lt;2,ISNUMBER(MATCH(AU585,L_Placeholder,0)))),NOT(OR(LEN(AX585)&lt;2,ISNUMBER(MATCH(AX585,L_Placeholder,0)))),TRIM(AE585)&lt;&gt;TRIM(T585)),"N/A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missing",IF(OR(OR(LEN(AU585)&lt;2,ISNUMBER(MATCH(AU585,L_Placeholder,0))),BR585&lt;3),"INVALID – PIC missing or not a named person (a role such as QA / CSM is not a name)",IF(OR(LEN(AV585)&lt;2,ISNUMBER(MATCH(AV585,L_Placeholder,0))),"INVALID – result / assessment missing",IF(OR(OR(LEN(AW585)&lt;3,ISNUMBER(MATCH(AW585,L_Placeholder,0))),SUMPRODUCT(--ISNUMBER(SEARCH(" "&amp;L_EvidencePhrase&amp;" ",BD585)))&gt;0,BI585=1),"INVALID – evidence missing, placeholder or not yet on file",IF(ISNA(MATCH(TRIM(S585),L_EvidenceType,0)),"INVALID – choose the evidence type from the list (column S)",IF(BL585=0,"INVALID – evidence ID must be the record's ID only (e.g. SF-2210, IMG_2231, 1045521), or a link / path for links",IF(OR(OR(LEN(AX585)&lt;2,ISNUMBER(MATCH(AX585,L_Placeholder,0))),BS585&lt;3),"INVALID – verifier missing or not a named person (a role such as QA / CSM is not a name)",IF(OR(AX585=AU585,AND(LEN(AU585)&gt;=4,ISNUMBER(SEARCH(AU585,AX585))),AND(LEN(AX585)&gt;=4,ISNUMBER(SEARCH(AX585,AU585)))),"INVALID – verifier must be a different, named person (not the PIC or a role)",IF(BH585=1,"INVALID – result not yet available (awaiting / TBC)",IF(BV585=1,"INVALID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future",IF(AND(ISNUMBER(BY585),AG585&lt;BY585),IF(H585="Physical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")))/(LEN(L_PendNeg)+1))+SUMPRODUCT((LEN(BC585)-LEN(SUBSTITUTE(BC585," "&amp;L_PendPrep&amp;" "," ")))/(LEN(L_PendPrep)+1)),1,0),1)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")))/(LEN(L_PendNeg)+1))+SUMPRODUCT((LEN(BE585)-LEN(SUBSTITUTE(BE585," "&amp;L_PendPrep&amp;" "," ")))/(LEN(L_PendPrep)+1)),1,0),1)</f>
        <v>0</v>
      </c>
      <c r="BK585" s="61" t="n">
        <f aca="false">IFERROR(IF(SUMPRODUCT((LEN(BF585)-LEN(SUBSTITUTE(BF585," "&amp;L_PendStrict&amp;" "," ")))/(LEN(L_PendStrict)+1))&gt;SUMPRODUCT((LEN(BF585)-LEN(SUBSTITUTE(BF585," "&amp;L_PendNeg&amp;" "," ")))/(LEN(L_PendNeg)+1)),1,0),1)</f>
        <v>0</v>
      </c>
      <c r="BL585" s="61" t="n">
        <f aca="false">IF(ISNA(MATCH(TRIM(S585),L_EvidenceType,0)),0,BZ585)</f>
        <v>0</v>
      </c>
      <c r="BM585" s="61" t="str">
        <f aca="false">SUBSTITUTE(SUBSTITUTE(SUBSTITUTE(SUBSTITUTE(SUBSTITUTE(SUBSTITUTE(SUBSTITUTE(SUBSTITUTE(SUBSTITUTE(LOWER(Z585&amp;""),"1","0"),"2","0"),"3","0"),"4","0"),"5","0"),"6","0"),"7","0"),"8","0"),"9","0")</f>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585,"jan",""),"feb",""),"mar",""),"apr",""),"may",""),"jun",""),"jul",""),"aug",""),"sep",""),"oct",""),"nov",""),"dec",""),"hrs",""),"hr",""),"lt",""),"utc",""),"am",""),"pm",""),"rev",""),"ver",""),"b","a"),"c","a"),"d","a"),"e","a"),"f","a"),"g","a"),"h","a"),"i","a"),"j","a"),"k","a"),"l","a"),"m","a"),"n","a"),"o","a"),"p","a"),"q","a"),"r","a"),"s","a"),"t","a"),"u","a"),"v","a"),"w","a"),"x","a"),"y","a"),"z","a")</f>
        <v/>
      </c>
      <c r="BO585" s="61" t="str">
        <f aca="false">SUBSTITUTE(SUBSTITUTE(SUBSTITUTE(SUBSTITUTE(SUBSTITUTE(SUBSTITUTE(SUBSTITUTE(SUBSTITUTE(SUBSTITUTE(LOWER(W585&amp;""),"1","0"),"2","0"),"3","0"),"4","0"),"5","0"),"6","0"),"7","0"),"8","0"),"9","0")</f>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c>
      <c r="BQ585" s="61" t="n">
        <f aca="false">IFERROR(IF(AND(ISERROR(SEARCH(" mh"," "&amp;LOWER(W585))),ISNA(MATCH(LEFT(TRIM(BP585),255),{"0000a","000a","00a","0000aa","000aa","00.00.0000","00/00/0000","00-00-0000","0000-00-00","00.00.00","00/00/00","00-00-00","0.00.0000","0/00/0000","0-00-0000"},0)),OR(SUMPRODUCT(--ISNUMBER(SEARCH({"a0","a-0","a_0","a/0","a.0","a#0","0a","0-a","0_a","0/a"},BP585)))&gt;0,ISNUMBER(SEARCH("000000",BP585)))),1,0),0)</f>
        <v>0</v>
      </c>
      <c r="BR5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585,"supervisor",""),"inspector",""),"controller",""),"executive",""),"catering",""),"manager",""),"officer",""),"caterer",""),"station",""),"captain",""),"verified",""),"verifier",""),"checked",""),"senior",""),"leader",""),"cabin",""),"staff",""),"crew",""),"team",""),"duty",""),"lead",""),"head",""),"chef",""),"pasb",""),"mcat",""),"magcs",""),"qaqc",""),"ccic",""),"cic",""),"csm",""),"ops",""),"pic",""),"self",""),"qa",""),"qc",""),"by",""),"sr",""))</f>
        <v>0</v>
      </c>
      <c r="BS5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585,"supervisor",""),"inspector",""),"controller",""),"executive",""),"catering",""),"manager",""),"officer",""),"caterer",""),"station",""),"captain",""),"verified",""),"verifier",""),"checked",""),"senior",""),"leader",""),"cabin",""),"staff",""),"crew",""),"team",""),"duty",""),"lead",""),"head",""),"chef",""),"pasb",""),"mcat",""),"magcs",""),"qaqc",""),"ccic",""),"cic",""),"csm",""),"ops",""),"pic",""),"self",""),"qa",""),"qc",""),"by",""),"sr",""))</f>
        <v>0</v>
      </c>
      <c r="BT585" s="61"/>
      <c r="BU585" s="61"/>
      <c r="BV585" s="61" t="n">
        <f aca="false">0</f>
        <v>0</v>
      </c>
      <c r="BW585" s="61"/>
      <c r="BX585" s="61"/>
      <c r="BY585" s="62" t="n">
        <f aca="false">Q585-T12EarlyH/24</f>
        <v>46321.6006944444</v>
      </c>
      <c r="BZ585" s="61" t="n">
        <f aca="false">IFERROR(IF(IF(TRIM(S585)="Link / file path",AND(LEN(TRIM(Z585))&gt;=5,SUMPRODUCT(--ISNUMBER(SEARCH({"http","www.","\\",":\",".pdf",".jpg",".jpeg",".png",".heic",".xls",".doc",".msg",".eml",".ppt",".txt",".zip"},Z585)))&gt;0),AND(ISERROR(FIND(" ",TRIM(Z585))),NOT(OR(LOWER(TRIM(Z585))=LOWER(Flights!$F$22),AND(LEFT(LOWER(TRIM(Z585)),2)="mh",(LEN(BN585)-LEN(SUBSTITUTE(BN585,"a","")))&lt;=2))),NOT(ISNUMBER(MATCH(LEFT(BN585,255),{"0000a","000a","00a","0000aa","000aa","00.00.0000","00/00/0000","00-00-0000","0000-00-00","00.00.00","00/00/00","00-00-00","0.00.0000","0/00/0000","0-00-0000"},0))),OR(AND((LEN(BN585)-LEN(SUBSTITUTE(BN585,"a","")))&gt;=1,(LEN(BN585)-LEN(SUBSTITUTE(BN585,"0","")))&gt;=2,SUMPRODUCT(--ISNUMBER(SEARCH({"a0","a-0","a_0","a/0","a.0","a#0","0a","0-a","0_a","0/a"},BN585)))&gt;0),AND((LEN(BN585)-LEN(SUBSTITUTE(BN585,"a","")))=0,(LEN(BN585)-LEN(SUBSTITUTE(BN585,"0","")))&gt;=5)))),1,0),0)</f>
        <v>0</v>
      </c>
    </row>
    <row r="586" customFormat="false" ht="39.75" hidden="false" customHeight="true" outlineLevel="0" collapsed="false">
      <c r="A586" s="57" t="s">
        <v>1280</v>
      </c>
      <c r="B586" s="57" t="s">
        <v>293</v>
      </c>
      <c r="C586" s="57" t="str">
        <f aca="false">Flights!$F$22</f>
        <v>MH0052</v>
      </c>
      <c r="D586" s="58" t="n">
        <f aca="false">Flights!$D$22</f>
        <v>46322</v>
      </c>
      <c r="E586" s="57" t="str">
        <f aca="false">Flights!$G$22&amp;"-"&amp;Flights!$H$22</f>
        <v>KUL-KIX</v>
      </c>
      <c r="F586" s="57" t="str">
        <f aca="false">Flights!$K$22</f>
        <v>BC</v>
      </c>
      <c r="G586" s="57" t="s">
        <v>420</v>
      </c>
      <c r="H586" s="57" t="s">
        <v>378</v>
      </c>
      <c r="I586" s="57" t="s">
        <v>428</v>
      </c>
      <c r="J586" s="57" t="s">
        <v>429</v>
      </c>
      <c r="K586" s="67"/>
      <c r="L586" s="67" t="s">
        <v>422</v>
      </c>
      <c r="M586" s="67"/>
      <c r="N586" s="67" t="s">
        <v>383</v>
      </c>
      <c r="O586" s="67" t="s">
        <v>423</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60"/>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open",IF(AND(NOT(OR(LEN(AZ586)&lt;15,ISNUMBER(MATCH(AZ586,L_Placeholder,0)))),BK586=0,NOT(OR(LEN(AU586)&lt;2,ISNUMBER(MATCH(AU586,L_Placeholder,0)))),NOT(OR(LEN(AX586)&lt;2,ISNUMBER(MATCH(AX586,L_Placeholder,0)))),TRIM(AE586)&lt;&gt;TRIM(T586)),"N/A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missing",IF(OR(OR(LEN(AU586)&lt;2,ISNUMBER(MATCH(AU586,L_Placeholder,0))),BR586&lt;3),"INVALID – PIC missing or not a named person (a role such as QA / CSM is not a name)",IF(OR(LEN(AV586)&lt;2,ISNUMBER(MATCH(AV586,L_Placeholder,0))),"INVALID – result / assessment missing",IF(OR(OR(LEN(AW586)&lt;3,ISNUMBER(MATCH(AW586,L_Placeholder,0))),SUMPRODUCT(--ISNUMBER(SEARCH(" "&amp;L_EvidencePhrase&amp;" ",BD586)))&gt;0,BI586=1),"INVALID – evidence missing, placeholder or not yet on file",IF(ISNA(MATCH(TRIM(S586),L_EvidenceType,0)),"INVALID – choose the evidence type from the list (column S)",IF(BL586=0,"INVALID – evidence ID must be the record's ID only (e.g. SF-2210, IMG_2231, 1045521), or a link / path for links",IF(OR(OR(LEN(AX586)&lt;2,ISNUMBER(MATCH(AX586,L_Placeholder,0))),BS586&lt;3),"INVALID – verifier missing or not a named person (a role such as QA / CSM is not a name)",IF(OR(AX586=AU586,AND(LEN(AU586)&gt;=4,ISNUMBER(SEARCH(AU586,AX586))),AND(LEN(AX586)&gt;=4,ISNUMBER(SEARCH(AX586,AU586)))),"INVALID – verifier must be a different, named person (not the PIC or a role)",IF(BH586=1,"INVALID – result not yet available (awaiting / TBC)",IF(BV586=1,"INVALID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future",IF(AND(ISNUMBER(BY586),AG586&lt;BY586),IF(H586="Physical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")))/(LEN(L_PendNeg)+1))+SUMPRODUCT((LEN(BC586)-LEN(SUBSTITUTE(BC586," "&amp;L_PendPrep&amp;" "," ")))/(LEN(L_PendPrep)+1)),1,0),1)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")))/(LEN(L_PendNeg)+1))+SUMPRODUCT((LEN(BE586)-LEN(SUBSTITUTE(BE586," "&amp;L_PendPrep&amp;" "," ")))/(LEN(L_PendPrep)+1)),1,0),1)</f>
        <v>0</v>
      </c>
      <c r="BK586" s="61" t="n">
        <f aca="false">IFERROR(IF(SUMPRODUCT((LEN(BF586)-LEN(SUBSTITUTE(BF586," "&amp;L_PendStrict&amp;" "," ")))/(LEN(L_PendStrict)+1))&gt;SUMPRODUCT((LEN(BF586)-LEN(SUBSTITUTE(BF586," "&amp;L_PendNeg&amp;" "," ")))/(LEN(L_PendNeg)+1)),1,0),1)</f>
        <v>0</v>
      </c>
      <c r="BL586" s="61" t="n">
        <f aca="false">IF(ISNA(MATCH(TRIM(S586),L_EvidenceType,0)),0,BZ586)</f>
        <v>0</v>
      </c>
      <c r="BM586" s="61" t="str">
        <f aca="false">SUBSTITUTE(SUBSTITUTE(SUBSTITUTE(SUBSTITUTE(SUBSTITUTE(SUBSTITUTE(SUBSTITUTE(SUBSTITUTE(SUBSTITUTE(LOWER(Z586&amp;""),"1","0"),"2","0"),"3","0"),"4","0"),"5","0"),"6","0"),"7","0"),"8","0"),"9","0")</f>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586,"jan",""),"feb",""),"mar",""),"apr",""),"may",""),"jun",""),"jul",""),"aug",""),"sep",""),"oct",""),"nov",""),"dec",""),"hrs",""),"hr",""),"lt",""),"utc",""),"am",""),"pm",""),"rev",""),"ver",""),"b","a"),"c","a"),"d","a"),"e","a"),"f","a"),"g","a"),"h","a"),"i","a"),"j","a"),"k","a"),"l","a"),"m","a"),"n","a"),"o","a"),"p","a"),"q","a"),"r","a"),"s","a"),"t","a"),"u","a"),"v","a"),"w","a"),"x","a"),"y","a"),"z","a")</f>
        <v/>
      </c>
      <c r="BO586" s="61" t="str">
        <f aca="false">SUBSTITUTE(SUBSTITUTE(SUBSTITUTE(SUBSTITUTE(SUBSTITUTE(SUBSTITUTE(SUBSTITUTE(SUBSTITUTE(SUBSTITUTE(LOWER(W586&amp;""),"1","0"),"2","0"),"3","0"),"4","0"),"5","0"),"6","0"),"7","0"),"8","0"),"9","0")</f>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c>
      <c r="BQ586" s="61" t="n">
        <f aca="false">IFERROR(IF(AND(ISERROR(SEARCH(" mh"," "&amp;LOWER(W586))),ISNA(MATCH(LEFT(TRIM(BP586),255),{"0000a","000a","00a","0000aa","000aa","00.00.0000","00/00/0000","00-00-0000","0000-00-00","00.00.00","00/00/00","00-00-00","0.00.0000","0/00/0000","0-00-0000"},0)),OR(SUMPRODUCT(--ISNUMBER(SEARCH({"a0","a-0","a_0","a/0","a.0","a#0","0a","0-a","0_a","0/a"},BP586)))&gt;0,ISNUMBER(SEARCH("000000",BP586)))),1,0),0)</f>
        <v>0</v>
      </c>
      <c r="BR5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586,"supervisor",""),"inspector",""),"controller",""),"executive",""),"catering",""),"manager",""),"officer",""),"caterer",""),"station",""),"captain",""),"verified",""),"verifier",""),"checked",""),"senior",""),"leader",""),"cabin",""),"staff",""),"crew",""),"team",""),"duty",""),"lead",""),"head",""),"chef",""),"pasb",""),"mcat",""),"magcs",""),"qaqc",""),"ccic",""),"cic",""),"csm",""),"ops",""),"pic",""),"self",""),"qa",""),"qc",""),"by",""),"sr",""))</f>
        <v>0</v>
      </c>
      <c r="BS5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586,"supervisor",""),"inspector",""),"controller",""),"executive",""),"catering",""),"manager",""),"officer",""),"caterer",""),"station",""),"captain",""),"verified",""),"verifier",""),"checked",""),"senior",""),"leader",""),"cabin",""),"staff",""),"crew",""),"team",""),"duty",""),"lead",""),"head",""),"chef",""),"pasb",""),"mcat",""),"magcs",""),"qaqc",""),"ccic",""),"cic",""),"csm",""),"ops",""),"pic",""),"self",""),"qa",""),"qc",""),"by",""),"sr",""))</f>
        <v>0</v>
      </c>
      <c r="BT586" s="61"/>
      <c r="BU586" s="61"/>
      <c r="BV586" s="61" t="n">
        <f aca="false">0</f>
        <v>0</v>
      </c>
      <c r="BW586" s="61"/>
      <c r="BX586" s="61"/>
      <c r="BY586" s="62" t="n">
        <f aca="false">Q586-T12EarlyH/24</f>
        <v>46321.6006944444</v>
      </c>
      <c r="BZ586" s="61" t="n">
        <f aca="false">IFERROR(IF(IF(TRIM(S586)="Link / file path",AND(LEN(TRIM(Z586))&gt;=5,SUMPRODUCT(--ISNUMBER(SEARCH({"http","www.","\\",":\",".pdf",".jpg",".jpeg",".png",".heic",".xls",".doc",".msg",".eml",".ppt",".txt",".zip"},Z586)))&gt;0),AND(ISERROR(FIND(" ",TRIM(Z586))),NOT(OR(LOWER(TRIM(Z586))=LOWER(Flights!$F$22),AND(LEFT(LOWER(TRIM(Z586)),2)="mh",(LEN(BN586)-LEN(SUBSTITUTE(BN586,"a","")))&lt;=2))),NOT(ISNUMBER(MATCH(LEFT(BN586,255),{"0000a","000a","00a","0000aa","000aa","00.00.0000","00/00/0000","00-00-0000","0000-00-00","00.00.00","00/00/00","00-00-00","0.00.0000","0/00/0000","0-00-0000"},0))),OR(AND((LEN(BN586)-LEN(SUBSTITUTE(BN586,"a","")))&gt;=1,(LEN(BN586)-LEN(SUBSTITUTE(BN586,"0","")))&gt;=2,SUMPRODUCT(--ISNUMBER(SEARCH({"a0","a-0","a_0","a/0","a.0","a#0","0a","0-a","0_a","0/a"},BN586)))&gt;0),AND((LEN(BN586)-LEN(SUBSTITUTE(BN586,"a","")))=0,(LEN(BN586)-LEN(SUBSTITUTE(BN586,"0","")))&gt;=5)))),1,0),0)</f>
        <v>0</v>
      </c>
    </row>
    <row r="587" customFormat="false" ht="39.75" hidden="false" customHeight="true" outlineLevel="0" collapsed="false">
      <c r="A587" s="57" t="s">
        <v>1281</v>
      </c>
      <c r="B587" s="57" t="s">
        <v>293</v>
      </c>
      <c r="C587" s="57" t="str">
        <f aca="false">Flights!$F$22</f>
        <v>MH0052</v>
      </c>
      <c r="D587" s="58" t="n">
        <f aca="false">Flights!$D$22</f>
        <v>46322</v>
      </c>
      <c r="E587" s="57" t="str">
        <f aca="false">Flights!$G$22&amp;"-"&amp;Flights!$H$22</f>
        <v>KUL-KIX</v>
      </c>
      <c r="F587" s="57" t="str">
        <f aca="false">Flights!$K$22</f>
        <v>BC</v>
      </c>
      <c r="G587" s="57" t="s">
        <v>420</v>
      </c>
      <c r="H587" s="57" t="s">
        <v>378</v>
      </c>
      <c r="I587" s="57" t="s">
        <v>428</v>
      </c>
      <c r="J587" s="57" t="s">
        <v>431</v>
      </c>
      <c r="K587" s="67"/>
      <c r="L587" s="67" t="s">
        <v>422</v>
      </c>
      <c r="M587" s="67"/>
      <c r="N587" s="67" t="s">
        <v>383</v>
      </c>
      <c r="O587" s="67" t="s">
        <v>423</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60"/>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open",IF(AND(NOT(OR(LEN(AZ587)&lt;15,ISNUMBER(MATCH(AZ587,L_Placeholder,0)))),BK587=0,NOT(OR(LEN(AU587)&lt;2,ISNUMBER(MATCH(AU587,L_Placeholder,0)))),NOT(OR(LEN(AX587)&lt;2,ISNUMBER(MATCH(AX587,L_Placeholder,0)))),TRIM(AE587)&lt;&gt;TRIM(T587)),"N/A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missing",IF(OR(OR(LEN(AU587)&lt;2,ISNUMBER(MATCH(AU587,L_Placeholder,0))),BR587&lt;3),"INVALID – PIC missing or not a named person (a role such as QA / CSM is not a name)",IF(OR(LEN(AV587)&lt;2,ISNUMBER(MATCH(AV587,L_Placeholder,0))),"INVALID – result / assessment missing",IF(OR(OR(LEN(AW587)&lt;3,ISNUMBER(MATCH(AW587,L_Placeholder,0))),SUMPRODUCT(--ISNUMBER(SEARCH(" "&amp;L_EvidencePhrase&amp;" ",BD587)))&gt;0,BI587=1),"INVALID – evidence missing, placeholder or not yet on file",IF(ISNA(MATCH(TRIM(S587),L_EvidenceType,0)),"INVALID – choose the evidence type from the list (column S)",IF(BL587=0,"INVALID – evidence ID must be the record's ID only (e.g. SF-2210, IMG_2231, 1045521), or a link / path for links",IF(OR(OR(LEN(AX587)&lt;2,ISNUMBER(MATCH(AX587,L_Placeholder,0))),BS587&lt;3),"INVALID – verifier missing or not a named person (a role such as QA / CSM is not a name)",IF(OR(AX587=AU587,AND(LEN(AU587)&gt;=4,ISNUMBER(SEARCH(AU587,AX587))),AND(LEN(AX587)&gt;=4,ISNUMBER(SEARCH(AX587,AU587)))),"INVALID – verifier must be a different, named person (not the PIC or a role)",IF(BH587=1,"INVALID – result not yet available (awaiting / TBC)",IF(BV587=1,"INVALID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future",IF(AND(ISNUMBER(BY587),AG587&lt;BY587),IF(H587="Physical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")))/(LEN(L_PendNeg)+1))+SUMPRODUCT((LEN(BC587)-LEN(SUBSTITUTE(BC587," "&amp;L_PendPrep&amp;" "," ")))/(LEN(L_PendPrep)+1)),1,0),1)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")))/(LEN(L_PendNeg)+1))+SUMPRODUCT((LEN(BE587)-LEN(SUBSTITUTE(BE587," "&amp;L_PendPrep&amp;" "," ")))/(LEN(L_PendPrep)+1)),1,0),1)</f>
        <v>0</v>
      </c>
      <c r="BK587" s="61" t="n">
        <f aca="false">IFERROR(IF(SUMPRODUCT((LEN(BF587)-LEN(SUBSTITUTE(BF587," "&amp;L_PendStrict&amp;" "," ")))/(LEN(L_PendStrict)+1))&gt;SUMPRODUCT((LEN(BF587)-LEN(SUBSTITUTE(BF587," "&amp;L_PendNeg&amp;" "," ")))/(LEN(L_PendNeg)+1)),1,0),1)</f>
        <v>0</v>
      </c>
      <c r="BL587" s="61" t="n">
        <f aca="false">IF(ISNA(MATCH(TRIM(S587),L_EvidenceType,0)),0,BZ587)</f>
        <v>0</v>
      </c>
      <c r="BM587" s="61" t="str">
        <f aca="false">SUBSTITUTE(SUBSTITUTE(SUBSTITUTE(SUBSTITUTE(SUBSTITUTE(SUBSTITUTE(SUBSTITUTE(SUBSTITUTE(SUBSTITUTE(LOWER(Z587&amp;""),"1","0"),"2","0"),"3","0"),"4","0"),"5","0"),"6","0"),"7","0"),"8","0"),"9","0")</f>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587,"jan",""),"feb",""),"mar",""),"apr",""),"may",""),"jun",""),"jul",""),"aug",""),"sep",""),"oct",""),"nov",""),"dec",""),"hrs",""),"hr",""),"lt",""),"utc",""),"am",""),"pm",""),"rev",""),"ver",""),"b","a"),"c","a"),"d","a"),"e","a"),"f","a"),"g","a"),"h","a"),"i","a"),"j","a"),"k","a"),"l","a"),"m","a"),"n","a"),"o","a"),"p","a"),"q","a"),"r","a"),"s","a"),"t","a"),"u","a"),"v","a"),"w","a"),"x","a"),"y","a"),"z","a")</f>
        <v/>
      </c>
      <c r="BO587" s="61" t="str">
        <f aca="false">SUBSTITUTE(SUBSTITUTE(SUBSTITUTE(SUBSTITUTE(SUBSTITUTE(SUBSTITUTE(SUBSTITUTE(SUBSTITUTE(SUBSTITUTE(LOWER(W587&amp;""),"1","0"),"2","0"),"3","0"),"4","0"),"5","0"),"6","0"),"7","0"),"8","0"),"9","0")</f>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c>
      <c r="BQ587" s="61" t="n">
        <f aca="false">IFERROR(IF(AND(ISERROR(SEARCH(" mh"," "&amp;LOWER(W587))),ISNA(MATCH(LEFT(TRIM(BP587),255),{"0000a","000a","00a","0000aa","000aa","00.00.0000","00/00/0000","00-00-0000","0000-00-00","00.00.00","00/00/00","00-00-00","0.00.0000","0/00/0000","0-00-0000"},0)),OR(SUMPRODUCT(--ISNUMBER(SEARCH({"a0","a-0","a_0","a/0","a.0","a#0","0a","0-a","0_a","0/a"},BP587)))&gt;0,ISNUMBER(SEARCH("000000",BP587)))),1,0),0)</f>
        <v>0</v>
      </c>
      <c r="BR5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587,"supervisor",""),"inspector",""),"controller",""),"executive",""),"catering",""),"manager",""),"officer",""),"caterer",""),"station",""),"captain",""),"verified",""),"verifier",""),"checked",""),"senior",""),"leader",""),"cabin",""),"staff",""),"crew",""),"team",""),"duty",""),"lead",""),"head",""),"chef",""),"pasb",""),"mcat",""),"magcs",""),"qaqc",""),"ccic",""),"cic",""),"csm",""),"ops",""),"pic",""),"self",""),"qa",""),"qc",""),"by",""),"sr",""))</f>
        <v>0</v>
      </c>
      <c r="BS5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587,"supervisor",""),"inspector",""),"controller",""),"executive",""),"catering",""),"manager",""),"officer",""),"caterer",""),"station",""),"captain",""),"verified",""),"verifier",""),"checked",""),"senior",""),"leader",""),"cabin",""),"staff",""),"crew",""),"team",""),"duty",""),"lead",""),"head",""),"chef",""),"pasb",""),"mcat",""),"magcs",""),"qaqc",""),"ccic",""),"cic",""),"csm",""),"ops",""),"pic",""),"self",""),"qa",""),"qc",""),"by",""),"sr",""))</f>
        <v>0</v>
      </c>
      <c r="BT587" s="61"/>
      <c r="BU587" s="61"/>
      <c r="BV587" s="61" t="n">
        <f aca="false">0</f>
        <v>0</v>
      </c>
      <c r="BW587" s="61"/>
      <c r="BX587" s="61"/>
      <c r="BY587" s="62" t="n">
        <f aca="false">Q587-T12EarlyH/24</f>
        <v>46321.6006944444</v>
      </c>
      <c r="BZ587" s="61" t="n">
        <f aca="false">IFERROR(IF(IF(TRIM(S587)="Link / file path",AND(LEN(TRIM(Z587))&gt;=5,SUMPRODUCT(--ISNUMBER(SEARCH({"http","www.","\\",":\",".pdf",".jpg",".jpeg",".png",".heic",".xls",".doc",".msg",".eml",".ppt",".txt",".zip"},Z587)))&gt;0),AND(ISERROR(FIND(" ",TRIM(Z587))),NOT(OR(LOWER(TRIM(Z587))=LOWER(Flights!$F$22),AND(LEFT(LOWER(TRIM(Z587)),2)="mh",(LEN(BN587)-LEN(SUBSTITUTE(BN587,"a","")))&lt;=2))),NOT(ISNUMBER(MATCH(LEFT(BN587,255),{"0000a","000a","00a","0000aa","000aa","00.00.0000","00/00/0000","00-00-0000","0000-00-00","00.00.00","00/00/00","00-00-00","0.00.0000","0/00/0000","0-00-0000"},0))),OR(AND((LEN(BN587)-LEN(SUBSTITUTE(BN587,"a","")))&gt;=1,(LEN(BN587)-LEN(SUBSTITUTE(BN587,"0","")))&gt;=2,SUMPRODUCT(--ISNUMBER(SEARCH({"a0","a-0","a_0","a/0","a.0","a#0","0a","0-a","0_a","0/a"},BN587)))&gt;0),AND((LEN(BN587)-LEN(SUBSTITUTE(BN587,"a","")))=0,(LEN(BN587)-LEN(SUBSTITUTE(BN587,"0","")))&gt;=5)))),1,0),0)</f>
        <v>0</v>
      </c>
    </row>
    <row r="588" customFormat="false" ht="39.75" hidden="false" customHeight="true" outlineLevel="0" collapsed="false">
      <c r="A588" s="57" t="s">
        <v>1282</v>
      </c>
      <c r="B588" s="57" t="s">
        <v>293</v>
      </c>
      <c r="C588" s="57" t="str">
        <f aca="false">Flights!$F$22</f>
        <v>MH0052</v>
      </c>
      <c r="D588" s="58" t="n">
        <f aca="false">Flights!$D$22</f>
        <v>46322</v>
      </c>
      <c r="E588" s="57" t="str">
        <f aca="false">Flights!$G$22&amp;"-"&amp;Flights!$H$22</f>
        <v>KUL-KIX</v>
      </c>
      <c r="F588" s="57" t="str">
        <f aca="false">Flights!$K$22</f>
        <v>BC</v>
      </c>
      <c r="G588" s="57" t="s">
        <v>420</v>
      </c>
      <c r="H588" s="57" t="s">
        <v>378</v>
      </c>
      <c r="I588" s="57" t="s">
        <v>428</v>
      </c>
      <c r="J588" s="57" t="s">
        <v>433</v>
      </c>
      <c r="K588" s="67"/>
      <c r="L588" s="67" t="s">
        <v>422</v>
      </c>
      <c r="M588" s="67"/>
      <c r="N588" s="67" t="s">
        <v>383</v>
      </c>
      <c r="O588" s="67" t="s">
        <v>423</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60"/>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open",IF(AND(NOT(OR(LEN(AZ588)&lt;15,ISNUMBER(MATCH(AZ588,L_Placeholder,0)))),BK588=0,NOT(OR(LEN(AU588)&lt;2,ISNUMBER(MATCH(AU588,L_Placeholder,0)))),NOT(OR(LEN(AX588)&lt;2,ISNUMBER(MATCH(AX588,L_Placeholder,0)))),TRIM(AE588)&lt;&gt;TRIM(T588)),"N/A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missing",IF(OR(OR(LEN(AU588)&lt;2,ISNUMBER(MATCH(AU588,L_Placeholder,0))),BR588&lt;3),"INVALID – PIC missing or not a named person (a role such as QA / CSM is not a name)",IF(OR(LEN(AV588)&lt;2,ISNUMBER(MATCH(AV588,L_Placeholder,0))),"INVALID – result / assessment missing",IF(OR(OR(LEN(AW588)&lt;3,ISNUMBER(MATCH(AW588,L_Placeholder,0))),SUMPRODUCT(--ISNUMBER(SEARCH(" "&amp;L_EvidencePhrase&amp;" ",BD588)))&gt;0,BI588=1),"INVALID – evidence missing, placeholder or not yet on file",IF(ISNA(MATCH(TRIM(S588),L_EvidenceType,0)),"INVALID – choose the evidence type from the list (column S)",IF(BL588=0,"INVALID – evidence ID must be the record's ID only (e.g. SF-2210, IMG_2231, 1045521), or a link / path for links",IF(OR(OR(LEN(AX588)&lt;2,ISNUMBER(MATCH(AX588,L_Placeholder,0))),BS588&lt;3),"INVALID – verifier missing or not a named person (a role such as QA / CSM is not a name)",IF(OR(AX588=AU588,AND(LEN(AU588)&gt;=4,ISNUMBER(SEARCH(AU588,AX588))),AND(LEN(AX588)&gt;=4,ISNUMBER(SEARCH(AX588,AU588)))),"INVALID – verifier must be a different, named person (not the PIC or a role)",IF(BH588=1,"INVALID – result not yet available (awaiting / TBC)",IF(BV588=1,"INVALID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future",IF(AND(ISNUMBER(BY588),AG588&lt;BY588),IF(H588="Physical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")))/(LEN(L_PendNeg)+1))+SUMPRODUCT((LEN(BC588)-LEN(SUBSTITUTE(BC588," "&amp;L_PendPrep&amp;" "," ")))/(LEN(L_PendPrep)+1)),1,0),1)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")))/(LEN(L_PendNeg)+1))+SUMPRODUCT((LEN(BE588)-LEN(SUBSTITUTE(BE588," "&amp;L_PendPrep&amp;" "," ")))/(LEN(L_PendPrep)+1)),1,0),1)</f>
        <v>0</v>
      </c>
      <c r="BK588" s="61" t="n">
        <f aca="false">IFERROR(IF(SUMPRODUCT((LEN(BF588)-LEN(SUBSTITUTE(BF588," "&amp;L_PendStrict&amp;" "," ")))/(LEN(L_PendStrict)+1))&gt;SUMPRODUCT((LEN(BF588)-LEN(SUBSTITUTE(BF588," "&amp;L_PendNeg&amp;" "," ")))/(LEN(L_PendNeg)+1)),1,0),1)</f>
        <v>0</v>
      </c>
      <c r="BL588" s="61" t="n">
        <f aca="false">IF(ISNA(MATCH(TRIM(S588),L_EvidenceType,0)),0,BZ588)</f>
        <v>0</v>
      </c>
      <c r="BM588" s="61" t="str">
        <f aca="false">SUBSTITUTE(SUBSTITUTE(SUBSTITUTE(SUBSTITUTE(SUBSTITUTE(SUBSTITUTE(SUBSTITUTE(SUBSTITUTE(SUBSTITUTE(LOWER(Z588&amp;""),"1","0"),"2","0"),"3","0"),"4","0"),"5","0"),"6","0"),"7","0"),"8","0"),"9","0")</f>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588,"jan",""),"feb",""),"mar",""),"apr",""),"may",""),"jun",""),"jul",""),"aug",""),"sep",""),"oct",""),"nov",""),"dec",""),"hrs",""),"hr",""),"lt",""),"utc",""),"am",""),"pm",""),"rev",""),"ver",""),"b","a"),"c","a"),"d","a"),"e","a"),"f","a"),"g","a"),"h","a"),"i","a"),"j","a"),"k","a"),"l","a"),"m","a"),"n","a"),"o","a"),"p","a"),"q","a"),"r","a"),"s","a"),"t","a"),"u","a"),"v","a"),"w","a"),"x","a"),"y","a"),"z","a")</f>
        <v/>
      </c>
      <c r="BO588" s="61" t="str">
        <f aca="false">SUBSTITUTE(SUBSTITUTE(SUBSTITUTE(SUBSTITUTE(SUBSTITUTE(SUBSTITUTE(SUBSTITUTE(SUBSTITUTE(SUBSTITUTE(LOWER(W588&amp;""),"1","0"),"2","0"),"3","0"),"4","0"),"5","0"),"6","0"),"7","0"),"8","0"),"9","0")</f>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c>
      <c r="BQ588" s="61" t="n">
        <f aca="false">IFERROR(IF(AND(ISERROR(SEARCH(" mh"," "&amp;LOWER(W588))),ISNA(MATCH(LEFT(TRIM(BP588),255),{"0000a","000a","00a","0000aa","000aa","00.00.0000","00/00/0000","00-00-0000","0000-00-00","00.00.00","00/00/00","00-00-00","0.00.0000","0/00/0000","0-00-0000"},0)),OR(SUMPRODUCT(--ISNUMBER(SEARCH({"a0","a-0","a_0","a/0","a.0","a#0","0a","0-a","0_a","0/a"},BP588)))&gt;0,ISNUMBER(SEARCH("000000",BP588)))),1,0),0)</f>
        <v>0</v>
      </c>
      <c r="BR5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588,"supervisor",""),"inspector",""),"controller",""),"executive",""),"catering",""),"manager",""),"officer",""),"caterer",""),"station",""),"captain",""),"verified",""),"verifier",""),"checked",""),"senior",""),"leader",""),"cabin",""),"staff",""),"crew",""),"team",""),"duty",""),"lead",""),"head",""),"chef",""),"pasb",""),"mcat",""),"magcs",""),"qaqc",""),"ccic",""),"cic",""),"csm",""),"ops",""),"pic",""),"self",""),"qa",""),"qc",""),"by",""),"sr",""))</f>
        <v>0</v>
      </c>
      <c r="BS5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588,"supervisor",""),"inspector",""),"controller",""),"executive",""),"catering",""),"manager",""),"officer",""),"caterer",""),"station",""),"captain",""),"verified",""),"verifier",""),"checked",""),"senior",""),"leader",""),"cabin",""),"staff",""),"crew",""),"team",""),"duty",""),"lead",""),"head",""),"chef",""),"pasb",""),"mcat",""),"magcs",""),"qaqc",""),"ccic",""),"cic",""),"csm",""),"ops",""),"pic",""),"self",""),"qa",""),"qc",""),"by",""),"sr",""))</f>
        <v>0</v>
      </c>
      <c r="BT588" s="61"/>
      <c r="BU588" s="61"/>
      <c r="BV588" s="61" t="n">
        <f aca="false">0</f>
        <v>0</v>
      </c>
      <c r="BW588" s="61"/>
      <c r="BX588" s="61"/>
      <c r="BY588" s="62" t="n">
        <f aca="false">Q588-T12EarlyH/24</f>
        <v>46321.6006944444</v>
      </c>
      <c r="BZ588" s="61" t="n">
        <f aca="false">IFERROR(IF(IF(TRIM(S588)="Link / file path",AND(LEN(TRIM(Z588))&gt;=5,SUMPRODUCT(--ISNUMBER(SEARCH({"http","www.","\\",":\",".pdf",".jpg",".jpeg",".png",".heic",".xls",".doc",".msg",".eml",".ppt",".txt",".zip"},Z588)))&gt;0),AND(ISERROR(FIND(" ",TRIM(Z588))),NOT(OR(LOWER(TRIM(Z588))=LOWER(Flights!$F$22),AND(LEFT(LOWER(TRIM(Z588)),2)="mh",(LEN(BN588)-LEN(SUBSTITUTE(BN588,"a","")))&lt;=2))),NOT(ISNUMBER(MATCH(LEFT(BN588,255),{"0000a","000a","00a","0000aa","000aa","00.00.0000","00/00/0000","00-00-0000","0000-00-00","00.00.00","00/00/00","00-00-00","0.00.0000","0/00/0000","0-00-0000"},0))),OR(AND((LEN(BN588)-LEN(SUBSTITUTE(BN588,"a","")))&gt;=1,(LEN(BN588)-LEN(SUBSTITUTE(BN588,"0","")))&gt;=2,SUMPRODUCT(--ISNUMBER(SEARCH({"a0","a-0","a_0","a/0","a.0","a#0","0a","0-a","0_a","0/a"},BN588)))&gt;0),AND((LEN(BN588)-LEN(SUBSTITUTE(BN588,"a","")))=0,(LEN(BN588)-LEN(SUBSTITUTE(BN588,"0","")))&gt;=5)))),1,0),0)</f>
        <v>0</v>
      </c>
    </row>
    <row r="589" customFormat="false" ht="78.75" hidden="false" customHeight="true" outlineLevel="0" collapsed="false">
      <c r="A589" s="57" t="s">
        <v>1283</v>
      </c>
      <c r="B589" s="57" t="s">
        <v>293</v>
      </c>
      <c r="C589" s="57" t="str">
        <f aca="false">Flights!$F$22</f>
        <v>MH0052</v>
      </c>
      <c r="D589" s="58" t="n">
        <f aca="false">Flights!$D$22</f>
        <v>46322</v>
      </c>
      <c r="E589" s="57" t="str">
        <f aca="false">Flights!$G$22&amp;"-"&amp;Flights!$H$22</f>
        <v>KUL-KIX</v>
      </c>
      <c r="F589" s="57" t="str">
        <f aca="false">Flights!$K$22</f>
        <v>BC</v>
      </c>
      <c r="G589" s="57" t="s">
        <v>420</v>
      </c>
      <c r="H589" s="57" t="s">
        <v>378</v>
      </c>
      <c r="I589" s="57" t="s">
        <v>428</v>
      </c>
      <c r="J589" s="57" t="s">
        <v>435</v>
      </c>
      <c r="K589" s="67" t="s">
        <v>573</v>
      </c>
      <c r="L589" s="67" t="s">
        <v>422</v>
      </c>
      <c r="M589" s="67"/>
      <c r="N589" s="67" t="s">
        <v>383</v>
      </c>
      <c r="O589" s="67" t="s">
        <v>423</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60"/>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open",IF(AND(NOT(OR(LEN(AZ589)&lt;15,ISNUMBER(MATCH(AZ589,L_Placeholder,0)))),BK589=0,NOT(OR(LEN(AU589)&lt;2,ISNUMBER(MATCH(AU589,L_Placeholder,0)))),NOT(OR(LEN(AX589)&lt;2,ISNUMBER(MATCH(AX589,L_Placeholder,0)))),TRIM(AE589)&lt;&gt;TRIM(T589)),"N/A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missing",IF(OR(OR(LEN(AU589)&lt;2,ISNUMBER(MATCH(AU589,L_Placeholder,0))),BR589&lt;3),"INVALID – PIC missing or not a named person (a role such as QA / CSM is not a name)",IF(OR(LEN(AV589)&lt;2,ISNUMBER(MATCH(AV589,L_Placeholder,0))),"INVALID – result / assessment missing",IF(OR(OR(LEN(AW589)&lt;3,ISNUMBER(MATCH(AW589,L_Placeholder,0))),SUMPRODUCT(--ISNUMBER(SEARCH(" "&amp;L_EvidencePhrase&amp;" ",BD589)))&gt;0,BI589=1),"INVALID – evidence missing, placeholder or not yet on file",IF(ISNA(MATCH(TRIM(S589),L_EvidenceType,0)),"INVALID – choose the evidence type from the list (column S)",IF(BL589=0,"INVALID – evidence ID must be the record's ID only (e.g. SF-2210, IMG_2231, 1045521), or a link / path for links",IF(OR(OR(LEN(AX589)&lt;2,ISNUMBER(MATCH(AX589,L_Placeholder,0))),BS589&lt;3),"INVALID – verifier missing or not a named person (a role such as QA / CSM is not a name)",IF(OR(AX589=AU589,AND(LEN(AU589)&gt;=4,ISNUMBER(SEARCH(AU589,AX589))),AND(LEN(AX589)&gt;=4,ISNUMBER(SEARCH(AX589,AU589)))),"INVALID – verifier must be a different, named person (not the PIC or a role)",IF(BH589=1,"INVALID – result not yet available (awaiting / TBC)",IF(BV589=1,"INVALID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future",IF(AND(ISNUMBER(BY589),AG589&lt;BY589),IF(H589="Physical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")))/(LEN(L_PendNeg)+1))+SUMPRODUCT((LEN(BC589)-LEN(SUBSTITUTE(BC589," "&amp;L_PendPrep&amp;" "," ")))/(LEN(L_PendPrep)+1)),1,0),1)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")))/(LEN(L_PendNeg)+1))+SUMPRODUCT((LEN(BE589)-LEN(SUBSTITUTE(BE589," "&amp;L_PendPrep&amp;" "," ")))/(LEN(L_PendPrep)+1)),1,0),1)</f>
        <v>0</v>
      </c>
      <c r="BK589" s="61" t="n">
        <f aca="false">IFERROR(IF(SUMPRODUCT((LEN(BF589)-LEN(SUBSTITUTE(BF589," "&amp;L_PendStrict&amp;" "," ")))/(LEN(L_PendStrict)+1))&gt;SUMPRODUCT((LEN(BF589)-LEN(SUBSTITUTE(BF589," "&amp;L_PendNeg&amp;" "," ")))/(LEN(L_PendNeg)+1)),1,0),1)</f>
        <v>0</v>
      </c>
      <c r="BL589" s="61" t="n">
        <f aca="false">IF(ISNA(MATCH(TRIM(S589),L_EvidenceType,0)),0,BZ589)</f>
        <v>0</v>
      </c>
      <c r="BM589" s="61" t="str">
        <f aca="false">SUBSTITUTE(SUBSTITUTE(SUBSTITUTE(SUBSTITUTE(SUBSTITUTE(SUBSTITUTE(SUBSTITUTE(SUBSTITUTE(SUBSTITUTE(LOWER(Z589&amp;""),"1","0"),"2","0"),"3","0"),"4","0"),"5","0"),"6","0"),"7","0"),"8","0"),"9","0")</f>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589,"jan",""),"feb",""),"mar",""),"apr",""),"may",""),"jun",""),"jul",""),"aug",""),"sep",""),"oct",""),"nov",""),"dec",""),"hrs",""),"hr",""),"lt",""),"utc",""),"am",""),"pm",""),"rev",""),"ver",""),"b","a"),"c","a"),"d","a"),"e","a"),"f","a"),"g","a"),"h","a"),"i","a"),"j","a"),"k","a"),"l","a"),"m","a"),"n","a"),"o","a"),"p","a"),"q","a"),"r","a"),"s","a"),"t","a"),"u","a"),"v","a"),"w","a"),"x","a"),"y","a"),"z","a")</f>
        <v/>
      </c>
      <c r="BO589" s="61" t="str">
        <f aca="false">SUBSTITUTE(SUBSTITUTE(SUBSTITUTE(SUBSTITUTE(SUBSTITUTE(SUBSTITUTE(SUBSTITUTE(SUBSTITUTE(SUBSTITUTE(LOWER(W589&amp;""),"1","0"),"2","0"),"3","0"),"4","0"),"5","0"),"6","0"),"7","0"),"8","0"),"9","0")</f>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c>
      <c r="BQ589" s="61" t="n">
        <f aca="false">IFERROR(IF(AND(ISERROR(SEARCH(" mh"," "&amp;LOWER(W589))),ISNA(MATCH(LEFT(TRIM(BP589),255),{"0000a","000a","00a","0000aa","000aa","00.00.0000","00/00/0000","00-00-0000","0000-00-00","00.00.00","00/00/00","00-00-00","0.00.0000","0/00/0000","0-00-0000"},0)),OR(SUMPRODUCT(--ISNUMBER(SEARCH({"a0","a-0","a_0","a/0","a.0","a#0","0a","0-a","0_a","0/a"},BP589)))&gt;0,ISNUMBER(SEARCH("000000",BP589)))),1,0),0)</f>
        <v>0</v>
      </c>
      <c r="BR5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589,"supervisor",""),"inspector",""),"controller",""),"executive",""),"catering",""),"manager",""),"officer",""),"caterer",""),"station",""),"captain",""),"verified",""),"verifier",""),"checked",""),"senior",""),"leader",""),"cabin",""),"staff",""),"crew",""),"team",""),"duty",""),"lead",""),"head",""),"chef",""),"pasb",""),"mcat",""),"magcs",""),"qaqc",""),"ccic",""),"cic",""),"csm",""),"ops",""),"pic",""),"self",""),"qa",""),"qc",""),"by",""),"sr",""))</f>
        <v>0</v>
      </c>
      <c r="BS5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589,"supervisor",""),"inspector",""),"controller",""),"executive",""),"catering",""),"manager",""),"officer",""),"caterer",""),"station",""),"captain",""),"verified",""),"verifier",""),"checked",""),"senior",""),"leader",""),"cabin",""),"staff",""),"crew",""),"team",""),"duty",""),"lead",""),"head",""),"chef",""),"pasb",""),"mcat",""),"magcs",""),"qaqc",""),"ccic",""),"cic",""),"csm",""),"ops",""),"pic",""),"self",""),"qa",""),"qc",""),"by",""),"sr",""))</f>
        <v>0</v>
      </c>
      <c r="BT589" s="61"/>
      <c r="BU589" s="61"/>
      <c r="BV589" s="61" t="n">
        <f aca="false">0</f>
        <v>0</v>
      </c>
      <c r="BW589" s="61"/>
      <c r="BX589" s="61"/>
      <c r="BY589" s="62" t="n">
        <f aca="false">Q589-T12EarlyH/24</f>
        <v>46321.6006944444</v>
      </c>
      <c r="BZ589" s="61" t="n">
        <f aca="false">IFERROR(IF(IF(TRIM(S589)="Link / file path",AND(LEN(TRIM(Z589))&gt;=5,SUMPRODUCT(--ISNUMBER(SEARCH({"http","www.","\\",":\",".pdf",".jpg",".jpeg",".png",".heic",".xls",".doc",".msg",".eml",".ppt",".txt",".zip"},Z589)))&gt;0),AND(ISERROR(FIND(" ",TRIM(Z589))),NOT(OR(LOWER(TRIM(Z589))=LOWER(Flights!$F$22),AND(LEFT(LOWER(TRIM(Z589)),2)="mh",(LEN(BN589)-LEN(SUBSTITUTE(BN589,"a","")))&lt;=2))),NOT(ISNUMBER(MATCH(LEFT(BN589,255),{"0000a","000a","00a","0000aa","000aa","00.00.0000","00/00/0000","00-00-0000","0000-00-00","00.00.00","00/00/00","00-00-00","0.00.0000","0/00/0000","0-00-0000"},0))),OR(AND((LEN(BN589)-LEN(SUBSTITUTE(BN589,"a","")))&gt;=1,(LEN(BN589)-LEN(SUBSTITUTE(BN589,"0","")))&gt;=2,SUMPRODUCT(--ISNUMBER(SEARCH({"a0","a-0","a_0","a/0","a.0","a#0","0a","0-a","0_a","0/a"},BN589)))&gt;0),AND((LEN(BN589)-LEN(SUBSTITUTE(BN589,"a","")))=0,(LEN(BN589)-LEN(SUBSTITUTE(BN589,"0","")))&gt;=5)))),1,0),0)</f>
        <v>0</v>
      </c>
    </row>
    <row r="590" customFormat="false" ht="39.75" hidden="false" customHeight="true" outlineLevel="0" collapsed="false">
      <c r="A590" s="57" t="s">
        <v>1284</v>
      </c>
      <c r="B590" s="57" t="s">
        <v>293</v>
      </c>
      <c r="C590" s="57" t="str">
        <f aca="false">Flights!$F$22</f>
        <v>MH0052</v>
      </c>
      <c r="D590" s="58" t="n">
        <f aca="false">Flights!$D$22</f>
        <v>46322</v>
      </c>
      <c r="E590" s="57" t="str">
        <f aca="false">Flights!$G$22&amp;"-"&amp;Flights!$H$22</f>
        <v>KUL-KIX</v>
      </c>
      <c r="F590" s="57" t="str">
        <f aca="false">Flights!$K$22</f>
        <v>BC</v>
      </c>
      <c r="G590" s="57" t="s">
        <v>420</v>
      </c>
      <c r="H590" s="57" t="s">
        <v>378</v>
      </c>
      <c r="I590" s="57" t="s">
        <v>428</v>
      </c>
      <c r="J590" s="57" t="s">
        <v>438</v>
      </c>
      <c r="K590" s="67"/>
      <c r="L590" s="67" t="s">
        <v>422</v>
      </c>
      <c r="M590" s="67"/>
      <c r="N590" s="67" t="s">
        <v>383</v>
      </c>
      <c r="O590" s="67" t="s">
        <v>423</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60"/>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open",IF(AND(NOT(OR(LEN(AZ590)&lt;15,ISNUMBER(MATCH(AZ590,L_Placeholder,0)))),BK590=0,NOT(OR(LEN(AU590)&lt;2,ISNUMBER(MATCH(AU590,L_Placeholder,0)))),NOT(OR(LEN(AX590)&lt;2,ISNUMBER(MATCH(AX590,L_Placeholder,0)))),TRIM(AE590)&lt;&gt;TRIM(T590)),"N/A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missing",IF(OR(OR(LEN(AU590)&lt;2,ISNUMBER(MATCH(AU590,L_Placeholder,0))),BR590&lt;3),"INVALID – PIC missing or not a named person (a role such as QA / CSM is not a name)",IF(OR(LEN(AV590)&lt;2,ISNUMBER(MATCH(AV590,L_Placeholder,0))),"INVALID – result / assessment missing",IF(OR(OR(LEN(AW590)&lt;3,ISNUMBER(MATCH(AW590,L_Placeholder,0))),SUMPRODUCT(--ISNUMBER(SEARCH(" "&amp;L_EvidencePhrase&amp;" ",BD590)))&gt;0,BI590=1),"INVALID – evidence missing, placeholder or not yet on file",IF(ISNA(MATCH(TRIM(S590),L_EvidenceType,0)),"INVALID – choose the evidence type from the list (column S)",IF(BL590=0,"INVALID – evidence ID must be the record's ID only (e.g. SF-2210, IMG_2231, 1045521), or a link / path for links",IF(OR(OR(LEN(AX590)&lt;2,ISNUMBER(MATCH(AX590,L_Placeholder,0))),BS590&lt;3),"INVALID – verifier missing or not a named person (a role such as QA / CSM is not a name)",IF(OR(AX590=AU590,AND(LEN(AU590)&gt;=4,ISNUMBER(SEARCH(AU590,AX590))),AND(LEN(AX590)&gt;=4,ISNUMBER(SEARCH(AX590,AU590)))),"INVALID – verifier must be a different, named person (not the PIC or a role)",IF(BH590=1,"INVALID – result not yet available (awaiting / TBC)",IF(BV590=1,"INVALID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future",IF(AND(ISNUMBER(BY590),AG590&lt;BY590),IF(H590="Physical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")))/(LEN(L_PendNeg)+1))+SUMPRODUCT((LEN(BC590)-LEN(SUBSTITUTE(BC590," "&amp;L_PendPrep&amp;" "," ")))/(LEN(L_PendPrep)+1)),1,0),1)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")))/(LEN(L_PendNeg)+1))+SUMPRODUCT((LEN(BE590)-LEN(SUBSTITUTE(BE590," "&amp;L_PendPrep&amp;" "," ")))/(LEN(L_PendPrep)+1)),1,0),1)</f>
        <v>0</v>
      </c>
      <c r="BK590" s="61" t="n">
        <f aca="false">IFERROR(IF(SUMPRODUCT((LEN(BF590)-LEN(SUBSTITUTE(BF590," "&amp;L_PendStrict&amp;" "," ")))/(LEN(L_PendStrict)+1))&gt;SUMPRODUCT((LEN(BF590)-LEN(SUBSTITUTE(BF590," "&amp;L_PendNeg&amp;" "," ")))/(LEN(L_PendNeg)+1)),1,0),1)</f>
        <v>0</v>
      </c>
      <c r="BL590" s="61" t="n">
        <f aca="false">IF(ISNA(MATCH(TRIM(S590),L_EvidenceType,0)),0,BZ590)</f>
        <v>0</v>
      </c>
      <c r="BM590" s="61" t="str">
        <f aca="false">SUBSTITUTE(SUBSTITUTE(SUBSTITUTE(SUBSTITUTE(SUBSTITUTE(SUBSTITUTE(SUBSTITUTE(SUBSTITUTE(SUBSTITUTE(LOWER(Z590&amp;""),"1","0"),"2","0"),"3","0"),"4","0"),"5","0"),"6","0"),"7","0"),"8","0"),"9","0")</f>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590,"jan",""),"feb",""),"mar",""),"apr",""),"may",""),"jun",""),"jul",""),"aug",""),"sep",""),"oct",""),"nov",""),"dec",""),"hrs",""),"hr",""),"lt",""),"utc",""),"am",""),"pm",""),"rev",""),"ver",""),"b","a"),"c","a"),"d","a"),"e","a"),"f","a"),"g","a"),"h","a"),"i","a"),"j","a"),"k","a"),"l","a"),"m","a"),"n","a"),"o","a"),"p","a"),"q","a"),"r","a"),"s","a"),"t","a"),"u","a"),"v","a"),"w","a"),"x","a"),"y","a"),"z","a")</f>
        <v/>
      </c>
      <c r="BO590" s="61" t="str">
        <f aca="false">SUBSTITUTE(SUBSTITUTE(SUBSTITUTE(SUBSTITUTE(SUBSTITUTE(SUBSTITUTE(SUBSTITUTE(SUBSTITUTE(SUBSTITUTE(LOWER(W590&amp;""),"1","0"),"2","0"),"3","0"),"4","0"),"5","0"),"6","0"),"7","0"),"8","0"),"9","0")</f>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c>
      <c r="BQ590" s="61" t="n">
        <f aca="false">IFERROR(IF(AND(ISERROR(SEARCH(" mh"," "&amp;LOWER(W590))),ISNA(MATCH(LEFT(TRIM(BP590),255),{"0000a","000a","00a","0000aa","000aa","00.00.0000","00/00/0000","00-00-0000","0000-00-00","00.00.00","00/00/00","00-00-00","0.00.0000","0/00/0000","0-00-0000"},0)),OR(SUMPRODUCT(--ISNUMBER(SEARCH({"a0","a-0","a_0","a/0","a.0","a#0","0a","0-a","0_a","0/a"},BP590)))&gt;0,ISNUMBER(SEARCH("000000",BP590)))),1,0),0)</f>
        <v>0</v>
      </c>
      <c r="BR5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590,"supervisor",""),"inspector",""),"controller",""),"executive",""),"catering",""),"manager",""),"officer",""),"caterer",""),"station",""),"captain",""),"verified",""),"verifier",""),"checked",""),"senior",""),"leader",""),"cabin",""),"staff",""),"crew",""),"team",""),"duty",""),"lead",""),"head",""),"chef",""),"pasb",""),"mcat",""),"magcs",""),"qaqc",""),"ccic",""),"cic",""),"csm",""),"ops",""),"pic",""),"self",""),"qa",""),"qc",""),"by",""),"sr",""))</f>
        <v>0</v>
      </c>
      <c r="BS5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590,"supervisor",""),"inspector",""),"controller",""),"executive",""),"catering",""),"manager",""),"officer",""),"caterer",""),"station",""),"captain",""),"verified",""),"verifier",""),"checked",""),"senior",""),"leader",""),"cabin",""),"staff",""),"crew",""),"team",""),"duty",""),"lead",""),"head",""),"chef",""),"pasb",""),"mcat",""),"magcs",""),"qaqc",""),"ccic",""),"cic",""),"csm",""),"ops",""),"pic",""),"self",""),"qa",""),"qc",""),"by",""),"sr",""))</f>
        <v>0</v>
      </c>
      <c r="BT590" s="61"/>
      <c r="BU590" s="61"/>
      <c r="BV590" s="61" t="n">
        <f aca="false">0</f>
        <v>0</v>
      </c>
      <c r="BW590" s="61"/>
      <c r="BX590" s="61"/>
      <c r="BY590" s="62" t="n">
        <f aca="false">Q590-T12EarlyH/24</f>
        <v>46321.6006944444</v>
      </c>
      <c r="BZ590" s="61" t="n">
        <f aca="false">IFERROR(IF(IF(TRIM(S590)="Link / file path",AND(LEN(TRIM(Z590))&gt;=5,SUMPRODUCT(--ISNUMBER(SEARCH({"http","www.","\\",":\",".pdf",".jpg",".jpeg",".png",".heic",".xls",".doc",".msg",".eml",".ppt",".txt",".zip"},Z590)))&gt;0),AND(ISERROR(FIND(" ",TRIM(Z590))),NOT(OR(LOWER(TRIM(Z590))=LOWER(Flights!$F$22),AND(LEFT(LOWER(TRIM(Z590)),2)="mh",(LEN(BN590)-LEN(SUBSTITUTE(BN590,"a","")))&lt;=2))),NOT(ISNUMBER(MATCH(LEFT(BN590,255),{"0000a","000a","00a","0000aa","000aa","00.00.0000","00/00/0000","00-00-0000","0000-00-00","00.00.00","00/00/00","00-00-00","0.00.0000","0/00/0000","0-00-0000"},0))),OR(AND((LEN(BN590)-LEN(SUBSTITUTE(BN590,"a","")))&gt;=1,(LEN(BN590)-LEN(SUBSTITUTE(BN590,"0","")))&gt;=2,SUMPRODUCT(--ISNUMBER(SEARCH({"a0","a-0","a_0","a/0","a.0","a#0","0a","0-a","0_a","0/a"},BN590)))&gt;0),AND((LEN(BN590)-LEN(SUBSTITUTE(BN590,"a","")))=0,(LEN(BN590)-LEN(SUBSTITUTE(BN590,"0","")))&gt;=5)))),1,0),0)</f>
        <v>0</v>
      </c>
    </row>
    <row r="591" customFormat="false" ht="39.75" hidden="false" customHeight="true" outlineLevel="0" collapsed="false">
      <c r="A591" s="57" t="s">
        <v>1285</v>
      </c>
      <c r="B591" s="57" t="s">
        <v>293</v>
      </c>
      <c r="C591" s="57" t="str">
        <f aca="false">Flights!$F$22</f>
        <v>MH0052</v>
      </c>
      <c r="D591" s="58" t="n">
        <f aca="false">Flights!$D$22</f>
        <v>46322</v>
      </c>
      <c r="E591" s="57" t="str">
        <f aca="false">Flights!$G$22&amp;"-"&amp;Flights!$H$22</f>
        <v>KUL-KIX</v>
      </c>
      <c r="F591" s="57" t="str">
        <f aca="false">Flights!$K$22</f>
        <v>BC</v>
      </c>
      <c r="G591" s="57" t="s">
        <v>420</v>
      </c>
      <c r="H591" s="57" t="s">
        <v>378</v>
      </c>
      <c r="I591" s="57" t="s">
        <v>440</v>
      </c>
      <c r="J591" s="57" t="s">
        <v>603</v>
      </c>
      <c r="K591" s="67" t="s">
        <v>501</v>
      </c>
      <c r="L591" s="67" t="s">
        <v>1286</v>
      </c>
      <c r="M591" s="67" t="s">
        <v>187</v>
      </c>
      <c r="N591" s="67" t="s">
        <v>383</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60"/>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open",IF(AND(NOT(OR(LEN(AZ591)&lt;15,ISNUMBER(MATCH(AZ591,L_Placeholder,0)))),BK591=0,NOT(OR(LEN(AU591)&lt;2,ISNUMBER(MATCH(AU591,L_Placeholder,0)))),NOT(OR(LEN(AX591)&lt;2,ISNUMBER(MATCH(AX591,L_Placeholder,0)))),TRIM(AE591)&lt;&gt;TRIM(T591)),"N/A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missing",IF(OR(OR(LEN(AU591)&lt;2,ISNUMBER(MATCH(AU591,L_Placeholder,0))),BR591&lt;3),"INVALID – PIC missing or not a named person (a role such as QA / CSM is not a name)",IF(OR(LEN(AV591)&lt;2,ISNUMBER(MATCH(AV591,L_Placeholder,0))),"INVALID – result / assessment missing",IF(OR(OR(LEN(AW591)&lt;3,ISNUMBER(MATCH(AW591,L_Placeholder,0))),SUMPRODUCT(--ISNUMBER(SEARCH(" "&amp;L_EvidencePhrase&amp;" ",BD591)))&gt;0,BI591=1),"INVALID – evidence missing, placeholder or not yet on file",IF(ISNA(MATCH(TRIM(S591),L_EvidenceType,0)),"INVALID – choose the evidence type from the list (column S)",IF(BL591=0,"INVALID – evidence ID must be the record's ID only (e.g. SF-2210, IMG_2231, 1045521), or a link / path for links",IF(OR(OR(LEN(AX591)&lt;2,ISNUMBER(MATCH(AX591,L_Placeholder,0))),BS591&lt;3),"INVALID – verifier missing or not a named person (a role such as QA / CSM is not a name)",IF(OR(AX591=AU591,AND(LEN(AU591)&gt;=4,ISNUMBER(SEARCH(AU591,AX591))),AND(LEN(AX591)&gt;=4,ISNUMBER(SEARCH(AX591,AU591)))),"INVALID – verifier must be a different, named person (not the PIC or a role)",IF(BH591=1,"INVALID – result not yet available (awaiting / TBC)",IF(BV591=1,"INVALID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future",IF(AND(ISNUMBER(BY591),AG591&lt;BY591),IF(H591="Physical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t="n">
        <f aca="false">IF(ISNA(MATCH(TRIM(S591),L_EvidenceType,0)),0,BZ591)</f>
        <v>0</v>
      </c>
      <c r="BM591" s="61" t="str">
        <f aca="false">SUBSTITUTE(SUBSTITUTE(SUBSTITUTE(SUBSTITUTE(SUBSTITUTE(SUBSTITUTE(SUBSTITUTE(SUBSTITUTE(SUBSTITUTE(LOWER(Z591&amp;""),"1","0"),"2","0"),"3","0"),"4","0"),"5","0"),"6","0"),"7","0"),"8","0"),"9","0")</f>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591,"jan",""),"feb",""),"mar",""),"apr",""),"may",""),"jun",""),"jul",""),"aug",""),"sep",""),"oct",""),"nov",""),"dec",""),"hrs",""),"hr",""),"lt",""),"utc",""),"am",""),"pm",""),"rev",""),"ver",""),"b","a"),"c","a"),"d","a"),"e","a"),"f","a"),"g","a"),"h","a"),"i","a"),"j","a"),"k","a"),"l","a"),"m","a"),"n","a"),"o","a"),"p","a"),"q","a"),"r","a"),"s","a"),"t","a"),"u","a"),"v","a"),"w","a"),"x","a"),"y","a"),"z","a")</f>
        <v/>
      </c>
      <c r="BO591" s="61" t="str">
        <f aca="false">SUBSTITUTE(SUBSTITUTE(SUBSTITUTE(SUBSTITUTE(SUBSTITUTE(SUBSTITUTE(SUBSTITUTE(SUBSTITUTE(SUBSTITUTE(LOWER(W591&amp;""),"1","0"),"2","0"),"3","0"),"4","0"),"5","0"),"6","0"),"7","0"),"8","0"),"9","0")</f>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c>
      <c r="BQ591" s="61" t="n">
        <f aca="false">IFERROR(IF(AND(ISERROR(SEARCH(" mh"," "&amp;LOWER(W591))),ISNA(MATCH(LEFT(TRIM(BP591),255),{"0000a","000a","00a","0000aa","000aa","00.00.0000","00/00/0000","00-00-0000","0000-00-00","00.00.00","00/00/00","00-00-00","0.00.0000","0/00/0000","0-00-0000"},0)),OR(SUMPRODUCT(--ISNUMBER(SEARCH({"a0","a-0","a_0","a/0","a.0","a#0","0a","0-a","0_a","0/a"},BP591)))&gt;0,ISNUMBER(SEARCH("000000",BP591)))),1,0),0)</f>
        <v>0</v>
      </c>
      <c r="BR5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591,"supervisor",""),"inspector",""),"controller",""),"executive",""),"catering",""),"manager",""),"officer",""),"caterer",""),"station",""),"captain",""),"verified",""),"verifier",""),"checked",""),"senior",""),"leader",""),"cabin",""),"staff",""),"crew",""),"team",""),"duty",""),"lead",""),"head",""),"chef",""),"pasb",""),"mcat",""),"magcs",""),"qaqc",""),"ccic",""),"cic",""),"csm",""),"ops",""),"pic",""),"self",""),"qa",""),"qc",""),"by",""),"sr",""))</f>
        <v>0</v>
      </c>
      <c r="BS5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591,"supervisor",""),"inspector",""),"controller",""),"executive",""),"catering",""),"manager",""),"officer",""),"caterer",""),"station",""),"captain",""),"verified",""),"verifier",""),"checked",""),"senior",""),"leader",""),"cabin",""),"staff",""),"crew",""),"team",""),"duty",""),"lead",""),"head",""),"chef",""),"pasb",""),"mcat",""),"magcs",""),"qaqc",""),"ccic",""),"cic",""),"csm",""),"ops",""),"pic",""),"self",""),"qa",""),"qc",""),"by",""),"sr",""))</f>
        <v>0</v>
      </c>
      <c r="BT591" s="61"/>
      <c r="BU591" s="61"/>
      <c r="BV591" s="61" t="n">
        <f aca="false">0</f>
        <v>0</v>
      </c>
      <c r="BW591" s="61"/>
      <c r="BX591" s="61"/>
      <c r="BY591" s="62" t="n">
        <f aca="false">Q591-T12EarlyH/24</f>
        <v>46321.6006944444</v>
      </c>
      <c r="BZ591" s="61" t="n">
        <f aca="false">IFERROR(IF(IF(TRIM(S591)="Link / file path",AND(LEN(TRIM(Z591))&gt;=5,SUMPRODUCT(--ISNUMBER(SEARCH({"http","www.","\\",":\",".pdf",".jpg",".jpeg",".png",".heic",".xls",".doc",".msg",".eml",".ppt",".txt",".zip"},Z591)))&gt;0),AND(ISERROR(FIND(" ",TRIM(Z591))),NOT(OR(LOWER(TRIM(Z591))=LOWER(Flights!$F$22),AND(LEFT(LOWER(TRIM(Z591)),2)="mh",(LEN(BN591)-LEN(SUBSTITUTE(BN591,"a","")))&lt;=2))),NOT(ISNUMBER(MATCH(LEFT(BN591,255),{"0000a","000a","00a","0000aa","000aa","00.00.0000","00/00/0000","00-00-0000","0000-00-00","00.00.00","00/00/00","00-00-00","0.00.0000","0/00/0000","0-00-0000"},0))),OR(AND((LEN(BN591)-LEN(SUBSTITUTE(BN591,"a","")))&gt;=1,(LEN(BN591)-LEN(SUBSTITUTE(BN591,"0","")))&gt;=2,SUMPRODUCT(--ISNUMBER(SEARCH({"a0","a-0","a_0","a/0","a.0","a#0","0a","0-a","0_a","0/a"},BN591)))&gt;0),AND((LEN(BN591)-LEN(SUBSTITUTE(BN591,"a","")))=0,(LEN(BN591)-LEN(SUBSTITUTE(BN591,"0","")))&gt;=5)))),1,0),0)</f>
        <v>0</v>
      </c>
    </row>
    <row r="592" customFormat="false" ht="41.25" hidden="false" customHeight="true" outlineLevel="0" collapsed="false">
      <c r="A592" s="57" t="s">
        <v>1287</v>
      </c>
      <c r="B592" s="57" t="s">
        <v>293</v>
      </c>
      <c r="C592" s="57" t="str">
        <f aca="false">Flights!$F$22</f>
        <v>MH0052</v>
      </c>
      <c r="D592" s="58" t="n">
        <f aca="false">Flights!$D$22</f>
        <v>46322</v>
      </c>
      <c r="E592" s="57" t="str">
        <f aca="false">Flights!$G$22&amp;"-"&amp;Flights!$H$22</f>
        <v>KUL-KIX</v>
      </c>
      <c r="F592" s="57" t="str">
        <f aca="false">Flights!$K$22</f>
        <v>BC</v>
      </c>
      <c r="G592" s="57" t="s">
        <v>420</v>
      </c>
      <c r="H592" s="57" t="s">
        <v>378</v>
      </c>
      <c r="I592" s="57" t="s">
        <v>499</v>
      </c>
      <c r="J592" s="57" t="s">
        <v>500</v>
      </c>
      <c r="K592" s="67" t="s">
        <v>501</v>
      </c>
      <c r="L592" s="67" t="s">
        <v>1288</v>
      </c>
      <c r="M592" s="67" t="s">
        <v>451</v>
      </c>
      <c r="N592" s="67" t="s">
        <v>383</v>
      </c>
      <c r="O592" s="67" t="s">
        <v>503</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60"/>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open",IF(AND(NOT(OR(LEN(AZ592)&lt;15,ISNUMBER(MATCH(AZ592,L_Placeholder,0)))),BK592=0,NOT(OR(LEN(AU592)&lt;2,ISNUMBER(MATCH(AU592,L_Placeholder,0)))),NOT(OR(LEN(AX592)&lt;2,ISNUMBER(MATCH(AX592,L_Placeholder,0)))),TRIM(AE592)&lt;&gt;TRIM(T592)),"N/A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missing",IF(OR(OR(LEN(AU592)&lt;2,ISNUMBER(MATCH(AU592,L_Placeholder,0))),BR592&lt;3),"INVALID – PIC missing or not a named person (a role such as QA / CSM is not a name)",IF(OR(LEN(AV592)&lt;2,ISNUMBER(MATCH(AV592,L_Placeholder,0))),"INVALID – result / assessment missing",IF(OR(OR(LEN(AW592)&lt;3,ISNUMBER(MATCH(AW592,L_Placeholder,0))),SUMPRODUCT(--ISNUMBER(SEARCH(" "&amp;L_EvidencePhrase&amp;" ",BD592)))&gt;0,BI592=1),"INVALID – evidence missing, placeholder or not yet on file",IF(ISNA(MATCH(TRIM(S592),L_EvidenceType,0)),"INVALID – choose the evidence type from the list (column S)",IF(BL592=0,"INVALID – evidence ID must be the record's ID only (e.g. SF-2210, IMG_2231, 1045521), or a link / path for links",IF(OR(OR(LEN(AX592)&lt;2,ISNUMBER(MATCH(AX592,L_Placeholder,0))),BS592&lt;3),"INVALID – verifier missing or not a named person (a role such as QA / CSM is not a name)",IF(OR(AX592=AU592,AND(LEN(AU592)&gt;=4,ISNUMBER(SEARCH(AU592,AX592))),AND(LEN(AX592)&gt;=4,ISNUMBER(SEARCH(AX592,AU592)))),"INVALID – verifier must be a different, named person (not the PIC or a role)",IF(BH592=1,"INVALID – result not yet available (awaiting / TBC)",IF(BV592=1,"INVALID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future",IF(AND(ISNUMBER(BY592),AG592&lt;BY592),IF(H592="Physical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t="n">
        <f aca="false">IF(ISNA(MATCH(TRIM(S592),L_EvidenceType,0)),0,BZ592)</f>
        <v>0</v>
      </c>
      <c r="BM592" s="61" t="str">
        <f aca="false">SUBSTITUTE(SUBSTITUTE(SUBSTITUTE(SUBSTITUTE(SUBSTITUTE(SUBSTITUTE(SUBSTITUTE(SUBSTITUTE(SUBSTITUTE(LOWER(Z592&amp;""),"1","0"),"2","0"),"3","0"),"4","0"),"5","0"),"6","0"),"7","0"),"8","0"),"9","0")</f>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592,"jan",""),"feb",""),"mar",""),"apr",""),"may",""),"jun",""),"jul",""),"aug",""),"sep",""),"oct",""),"nov",""),"dec",""),"hrs",""),"hr",""),"lt",""),"utc",""),"am",""),"pm",""),"rev",""),"ver",""),"b","a"),"c","a"),"d","a"),"e","a"),"f","a"),"g","a"),"h","a"),"i","a"),"j","a"),"k","a"),"l","a"),"m","a"),"n","a"),"o","a"),"p","a"),"q","a"),"r","a"),"s","a"),"t","a"),"u","a"),"v","a"),"w","a"),"x","a"),"y","a"),"z","a")</f>
        <v/>
      </c>
      <c r="BO592" s="61" t="str">
        <f aca="false">SUBSTITUTE(SUBSTITUTE(SUBSTITUTE(SUBSTITUTE(SUBSTITUTE(SUBSTITUTE(SUBSTITUTE(SUBSTITUTE(SUBSTITUTE(LOWER(W592&amp;""),"1","0"),"2","0"),"3","0"),"4","0"),"5","0"),"6","0"),"7","0"),"8","0"),"9","0")</f>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c>
      <c r="BQ592" s="61" t="n">
        <f aca="false">IFERROR(IF(AND(ISERROR(SEARCH(" mh"," "&amp;LOWER(W592))),ISNA(MATCH(LEFT(TRIM(BP592),255),{"0000a","000a","00a","0000aa","000aa","00.00.0000","00/00/0000","00-00-0000","0000-00-00","00.00.00","00/00/00","00-00-00","0.00.0000","0/00/0000","0-00-0000"},0)),OR(SUMPRODUCT(--ISNUMBER(SEARCH({"a0","a-0","a_0","a/0","a.0","a#0","0a","0-a","0_a","0/a"},BP592)))&gt;0,ISNUMBER(SEARCH("000000",BP592)))),1,0),0)</f>
        <v>0</v>
      </c>
      <c r="BR5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592,"supervisor",""),"inspector",""),"controller",""),"executive",""),"catering",""),"manager",""),"officer",""),"caterer",""),"station",""),"captain",""),"verified",""),"verifier",""),"checked",""),"senior",""),"leader",""),"cabin",""),"staff",""),"crew",""),"team",""),"duty",""),"lead",""),"head",""),"chef",""),"pasb",""),"mcat",""),"magcs",""),"qaqc",""),"ccic",""),"cic",""),"csm",""),"ops",""),"pic",""),"self",""),"qa",""),"qc",""),"by",""),"sr",""))</f>
        <v>0</v>
      </c>
      <c r="BS5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592,"supervisor",""),"inspector",""),"controller",""),"executive",""),"catering",""),"manager",""),"officer",""),"caterer",""),"station",""),"captain",""),"verified",""),"verifier",""),"checked",""),"senior",""),"leader",""),"cabin",""),"staff",""),"crew",""),"team",""),"duty",""),"lead",""),"head",""),"chef",""),"pasb",""),"mcat",""),"magcs",""),"qaqc",""),"ccic",""),"cic",""),"csm",""),"ops",""),"pic",""),"self",""),"qa",""),"qc",""),"by",""),"sr",""))</f>
        <v>0</v>
      </c>
      <c r="BT592" s="61"/>
      <c r="BU592" s="61"/>
      <c r="BV592" s="61" t="n">
        <f aca="false">0</f>
        <v>0</v>
      </c>
      <c r="BW592" s="61"/>
      <c r="BX592" s="61"/>
      <c r="BY592" s="62" t="n">
        <f aca="false">Q592-T12EarlyH/24</f>
        <v>46321.6006944444</v>
      </c>
      <c r="BZ592" s="61" t="n">
        <f aca="false">IFERROR(IF(IF(TRIM(S592)="Link / file path",AND(LEN(TRIM(Z592))&gt;=5,SUMPRODUCT(--ISNUMBER(SEARCH({"http","www.","\\",":\",".pdf",".jpg",".jpeg",".png",".heic",".xls",".doc",".msg",".eml",".ppt",".txt",".zip"},Z592)))&gt;0),AND(ISERROR(FIND(" ",TRIM(Z592))),NOT(OR(LOWER(TRIM(Z592))=LOWER(Flights!$F$22),AND(LEFT(LOWER(TRIM(Z592)),2)="mh",(LEN(BN592)-LEN(SUBSTITUTE(BN592,"a","")))&lt;=2))),NOT(ISNUMBER(MATCH(LEFT(BN592,255),{"0000a","000a","00a","0000aa","000aa","00.00.0000","00/00/0000","00-00-0000","0000-00-00","00.00.00","00/00/00","00-00-00","0.00.0000","0/00/0000","0-00-0000"},0))),OR(AND((LEN(BN592)-LEN(SUBSTITUTE(BN592,"a","")))&gt;=1,(LEN(BN592)-LEN(SUBSTITUTE(BN592,"0","")))&gt;=2,SUMPRODUCT(--ISNUMBER(SEARCH({"a0","a-0","a_0","a/0","a.0","a#0","0a","0-a","0_a","0/a"},BN592)))&gt;0),AND((LEN(BN592)-LEN(SUBSTITUTE(BN592,"a","")))=0,(LEN(BN592)-LEN(SUBSTITUTE(BN592,"0","")))&gt;=5)))),1,0),0)</f>
        <v>0</v>
      </c>
    </row>
    <row r="593" customFormat="false" ht="41.25" hidden="false" customHeight="true" outlineLevel="0" collapsed="false">
      <c r="A593" s="57" t="s">
        <v>1289</v>
      </c>
      <c r="B593" s="57" t="s">
        <v>293</v>
      </c>
      <c r="C593" s="57" t="str">
        <f aca="false">Flights!$F$22</f>
        <v>MH0052</v>
      </c>
      <c r="D593" s="58" t="n">
        <f aca="false">Flights!$D$22</f>
        <v>46322</v>
      </c>
      <c r="E593" s="57" t="str">
        <f aca="false">Flights!$G$22&amp;"-"&amp;Flights!$H$22</f>
        <v>KUL-KIX</v>
      </c>
      <c r="F593" s="57" t="str">
        <f aca="false">Flights!$K$22</f>
        <v>BC</v>
      </c>
      <c r="G593" s="57" t="s">
        <v>420</v>
      </c>
      <c r="H593" s="57" t="s">
        <v>378</v>
      </c>
      <c r="I593" s="57" t="s">
        <v>499</v>
      </c>
      <c r="J593" s="57" t="s">
        <v>505</v>
      </c>
      <c r="K593" s="67" t="s">
        <v>501</v>
      </c>
      <c r="L593" s="67" t="s">
        <v>1290</v>
      </c>
      <c r="M593" s="67" t="s">
        <v>451</v>
      </c>
      <c r="N593" s="67" t="s">
        <v>383</v>
      </c>
      <c r="O593" s="67" t="s">
        <v>503</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60"/>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open",IF(AND(NOT(OR(LEN(AZ593)&lt;15,ISNUMBER(MATCH(AZ593,L_Placeholder,0)))),BK593=0,NOT(OR(LEN(AU593)&lt;2,ISNUMBER(MATCH(AU593,L_Placeholder,0)))),NOT(OR(LEN(AX593)&lt;2,ISNUMBER(MATCH(AX593,L_Placeholder,0)))),TRIM(AE593)&lt;&gt;TRIM(T593)),"N/A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missing",IF(OR(OR(LEN(AU593)&lt;2,ISNUMBER(MATCH(AU593,L_Placeholder,0))),BR593&lt;3),"INVALID – PIC missing or not a named person (a role such as QA / CSM is not a name)",IF(OR(LEN(AV593)&lt;2,ISNUMBER(MATCH(AV593,L_Placeholder,0))),"INVALID – result / assessment missing",IF(OR(OR(LEN(AW593)&lt;3,ISNUMBER(MATCH(AW593,L_Placeholder,0))),SUMPRODUCT(--ISNUMBER(SEARCH(" "&amp;L_EvidencePhrase&amp;" ",BD593)))&gt;0,BI593=1),"INVALID – evidence missing, placeholder or not yet on file",IF(ISNA(MATCH(TRIM(S593),L_EvidenceType,0)),"INVALID – choose the evidence type from the list (column S)",IF(BL593=0,"INVALID – evidence ID must be the record's ID only (e.g. SF-2210, IMG_2231, 1045521), or a link / path for links",IF(OR(OR(LEN(AX593)&lt;2,ISNUMBER(MATCH(AX593,L_Placeholder,0))),BS593&lt;3),"INVALID – verifier missing or not a named person (a role such as QA / CSM is not a name)",IF(OR(AX593=AU593,AND(LEN(AU593)&gt;=4,ISNUMBER(SEARCH(AU593,AX593))),AND(LEN(AX593)&gt;=4,ISNUMBER(SEARCH(AX593,AU593)))),"INVALID – verifier must be a different, named person (not the PIC or a role)",IF(BH593=1,"INVALID – result not yet available (awaiting / TBC)",IF(BV593=1,"INVALID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future",IF(AND(ISNUMBER(BY593),AG593&lt;BY593),IF(H593="Physical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t="n">
        <f aca="false">IF(ISNA(MATCH(TRIM(S593),L_EvidenceType,0)),0,BZ593)</f>
        <v>0</v>
      </c>
      <c r="BM593" s="61" t="str">
        <f aca="false">SUBSTITUTE(SUBSTITUTE(SUBSTITUTE(SUBSTITUTE(SUBSTITUTE(SUBSTITUTE(SUBSTITUTE(SUBSTITUTE(SUBSTITUTE(LOWER(Z593&amp;""),"1","0"),"2","0"),"3","0"),"4","0"),"5","0"),"6","0"),"7","0"),"8","0"),"9","0")</f>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593,"jan",""),"feb",""),"mar",""),"apr",""),"may",""),"jun",""),"jul",""),"aug",""),"sep",""),"oct",""),"nov",""),"dec",""),"hrs",""),"hr",""),"lt",""),"utc",""),"am",""),"pm",""),"rev",""),"ver",""),"b","a"),"c","a"),"d","a"),"e","a"),"f","a"),"g","a"),"h","a"),"i","a"),"j","a"),"k","a"),"l","a"),"m","a"),"n","a"),"o","a"),"p","a"),"q","a"),"r","a"),"s","a"),"t","a"),"u","a"),"v","a"),"w","a"),"x","a"),"y","a"),"z","a")</f>
        <v/>
      </c>
      <c r="BO593" s="61" t="str">
        <f aca="false">SUBSTITUTE(SUBSTITUTE(SUBSTITUTE(SUBSTITUTE(SUBSTITUTE(SUBSTITUTE(SUBSTITUTE(SUBSTITUTE(SUBSTITUTE(LOWER(W593&amp;""),"1","0"),"2","0"),"3","0"),"4","0"),"5","0"),"6","0"),"7","0"),"8","0"),"9","0")</f>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c>
      <c r="BQ593" s="61" t="n">
        <f aca="false">IFERROR(IF(AND(ISERROR(SEARCH(" mh"," "&amp;LOWER(W593))),ISNA(MATCH(LEFT(TRIM(BP593),255),{"0000a","000a","00a","0000aa","000aa","00.00.0000","00/00/0000","00-00-0000","0000-00-00","00.00.00","00/00/00","00-00-00","0.00.0000","0/00/0000","0-00-0000"},0)),OR(SUMPRODUCT(--ISNUMBER(SEARCH({"a0","a-0","a_0","a/0","a.0","a#0","0a","0-a","0_a","0/a"},BP593)))&gt;0,ISNUMBER(SEARCH("000000",BP593)))),1,0),0)</f>
        <v>0</v>
      </c>
      <c r="BR5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593,"supervisor",""),"inspector",""),"controller",""),"executive",""),"catering",""),"manager",""),"officer",""),"caterer",""),"station",""),"captain",""),"verified",""),"verifier",""),"checked",""),"senior",""),"leader",""),"cabin",""),"staff",""),"crew",""),"team",""),"duty",""),"lead",""),"head",""),"chef",""),"pasb",""),"mcat",""),"magcs",""),"qaqc",""),"ccic",""),"cic",""),"csm",""),"ops",""),"pic",""),"self",""),"qa",""),"qc",""),"by",""),"sr",""))</f>
        <v>0</v>
      </c>
      <c r="BS5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593,"supervisor",""),"inspector",""),"controller",""),"executive",""),"catering",""),"manager",""),"officer",""),"caterer",""),"station",""),"captain",""),"verified",""),"verifier",""),"checked",""),"senior",""),"leader",""),"cabin",""),"staff",""),"crew",""),"team",""),"duty",""),"lead",""),"head",""),"chef",""),"pasb",""),"mcat",""),"magcs",""),"qaqc",""),"ccic",""),"cic",""),"csm",""),"ops",""),"pic",""),"self",""),"qa",""),"qc",""),"by",""),"sr",""))</f>
        <v>0</v>
      </c>
      <c r="BT593" s="61"/>
      <c r="BU593" s="61"/>
      <c r="BV593" s="61" t="n">
        <f aca="false">0</f>
        <v>0</v>
      </c>
      <c r="BW593" s="61"/>
      <c r="BX593" s="61"/>
      <c r="BY593" s="62" t="n">
        <f aca="false">Q593-T12EarlyH/24</f>
        <v>46321.6006944444</v>
      </c>
      <c r="BZ593" s="61" t="n">
        <f aca="false">IFERROR(IF(IF(TRIM(S593)="Link / file path",AND(LEN(TRIM(Z593))&gt;=5,SUMPRODUCT(--ISNUMBER(SEARCH({"http","www.","\\",":\",".pdf",".jpg",".jpeg",".png",".heic",".xls",".doc",".msg",".eml",".ppt",".txt",".zip"},Z593)))&gt;0),AND(ISERROR(FIND(" ",TRIM(Z593))),NOT(OR(LOWER(TRIM(Z593))=LOWER(Flights!$F$22),AND(LEFT(LOWER(TRIM(Z593)),2)="mh",(LEN(BN593)-LEN(SUBSTITUTE(BN593,"a","")))&lt;=2))),NOT(ISNUMBER(MATCH(LEFT(BN593,255),{"0000a","000a","00a","0000aa","000aa","00.00.0000","00/00/0000","00-00-0000","0000-00-00","00.00.00","00/00/00","00-00-00","0.00.0000","0/00/0000","0-00-0000"},0))),OR(AND((LEN(BN593)-LEN(SUBSTITUTE(BN593,"a","")))&gt;=1,(LEN(BN593)-LEN(SUBSTITUTE(BN593,"0","")))&gt;=2,SUMPRODUCT(--ISNUMBER(SEARCH({"a0","a-0","a_0","a/0","a.0","a#0","0a","0-a","0_a","0/a"},BN593)))&gt;0),AND((LEN(BN593)-LEN(SUBSTITUTE(BN593,"a","")))=0,(LEN(BN593)-LEN(SUBSTITUTE(BN593,"0","")))&gt;=5)))),1,0),0)</f>
        <v>0</v>
      </c>
    </row>
    <row r="594" customFormat="false" ht="41.25" hidden="false" customHeight="true" outlineLevel="0" collapsed="false">
      <c r="A594" s="57" t="s">
        <v>1291</v>
      </c>
      <c r="B594" s="57" t="s">
        <v>293</v>
      </c>
      <c r="C594" s="57" t="str">
        <f aca="false">Flights!$F$22</f>
        <v>MH0052</v>
      </c>
      <c r="D594" s="58" t="n">
        <f aca="false">Flights!$D$22</f>
        <v>46322</v>
      </c>
      <c r="E594" s="57" t="str">
        <f aca="false">Flights!$G$22&amp;"-"&amp;Flights!$H$22</f>
        <v>KUL-KIX</v>
      </c>
      <c r="F594" s="57" t="str">
        <f aca="false">Flights!$K$22</f>
        <v>BC</v>
      </c>
      <c r="G594" s="57" t="s">
        <v>420</v>
      </c>
      <c r="H594" s="57" t="s">
        <v>378</v>
      </c>
      <c r="I594" s="57" t="s">
        <v>499</v>
      </c>
      <c r="J594" s="57" t="s">
        <v>508</v>
      </c>
      <c r="K594" s="67" t="s">
        <v>501</v>
      </c>
      <c r="L594" s="67" t="s">
        <v>1292</v>
      </c>
      <c r="M594" s="67" t="s">
        <v>451</v>
      </c>
      <c r="N594" s="67" t="s">
        <v>383</v>
      </c>
      <c r="O594" s="67" t="s">
        <v>503</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60"/>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open",IF(AND(NOT(OR(LEN(AZ594)&lt;15,ISNUMBER(MATCH(AZ594,L_Placeholder,0)))),BK594=0,NOT(OR(LEN(AU594)&lt;2,ISNUMBER(MATCH(AU594,L_Placeholder,0)))),NOT(OR(LEN(AX594)&lt;2,ISNUMBER(MATCH(AX594,L_Placeholder,0)))),TRIM(AE594)&lt;&gt;TRIM(T594)),"N/A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missing",IF(OR(OR(LEN(AU594)&lt;2,ISNUMBER(MATCH(AU594,L_Placeholder,0))),BR594&lt;3),"INVALID – PIC missing or not a named person (a role such as QA / CSM is not a name)",IF(OR(LEN(AV594)&lt;2,ISNUMBER(MATCH(AV594,L_Placeholder,0))),"INVALID – result / assessment missing",IF(OR(OR(LEN(AW594)&lt;3,ISNUMBER(MATCH(AW594,L_Placeholder,0))),SUMPRODUCT(--ISNUMBER(SEARCH(" "&amp;L_EvidencePhrase&amp;" ",BD594)))&gt;0,BI594=1),"INVALID – evidence missing, placeholder or not yet on file",IF(ISNA(MATCH(TRIM(S594),L_EvidenceType,0)),"INVALID – choose the evidence type from the list (column S)",IF(BL594=0,"INVALID – evidence ID must be the record's ID only (e.g. SF-2210, IMG_2231, 1045521), or a link / path for links",IF(OR(OR(LEN(AX594)&lt;2,ISNUMBER(MATCH(AX594,L_Placeholder,0))),BS594&lt;3),"INVALID – verifier missing or not a named person (a role such as QA / CSM is not a name)",IF(OR(AX594=AU594,AND(LEN(AU594)&gt;=4,ISNUMBER(SEARCH(AU594,AX594))),AND(LEN(AX594)&gt;=4,ISNUMBER(SEARCH(AX594,AU594)))),"INVALID – verifier must be a different, named person (not the PIC or a role)",IF(BH594=1,"INVALID – result not yet available (awaiting / TBC)",IF(BV594=1,"INVALID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future",IF(AND(ISNUMBER(BY594),AG594&lt;BY594),IF(H594="Physical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t="n">
        <f aca="false">IF(ISNA(MATCH(TRIM(S594),L_EvidenceType,0)),0,BZ594)</f>
        <v>0</v>
      </c>
      <c r="BM594" s="61" t="str">
        <f aca="false">SUBSTITUTE(SUBSTITUTE(SUBSTITUTE(SUBSTITUTE(SUBSTITUTE(SUBSTITUTE(SUBSTITUTE(SUBSTITUTE(SUBSTITUTE(LOWER(Z594&amp;""),"1","0"),"2","0"),"3","0"),"4","0"),"5","0"),"6","0"),"7","0"),"8","0"),"9","0")</f>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594,"jan",""),"feb",""),"mar",""),"apr",""),"may",""),"jun",""),"jul",""),"aug",""),"sep",""),"oct",""),"nov",""),"dec",""),"hrs",""),"hr",""),"lt",""),"utc",""),"am",""),"pm",""),"rev",""),"ver",""),"b","a"),"c","a"),"d","a"),"e","a"),"f","a"),"g","a"),"h","a"),"i","a"),"j","a"),"k","a"),"l","a"),"m","a"),"n","a"),"o","a"),"p","a"),"q","a"),"r","a"),"s","a"),"t","a"),"u","a"),"v","a"),"w","a"),"x","a"),"y","a"),"z","a")</f>
        <v/>
      </c>
      <c r="BO594" s="61" t="str">
        <f aca="false">SUBSTITUTE(SUBSTITUTE(SUBSTITUTE(SUBSTITUTE(SUBSTITUTE(SUBSTITUTE(SUBSTITUTE(SUBSTITUTE(SUBSTITUTE(LOWER(W594&amp;""),"1","0"),"2","0"),"3","0"),"4","0"),"5","0"),"6","0"),"7","0"),"8","0"),"9","0")</f>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c>
      <c r="BQ594" s="61" t="n">
        <f aca="false">IFERROR(IF(AND(ISERROR(SEARCH(" mh"," "&amp;LOWER(W594))),ISNA(MATCH(LEFT(TRIM(BP594),255),{"0000a","000a","00a","0000aa","000aa","00.00.0000","00/00/0000","00-00-0000","0000-00-00","00.00.00","00/00/00","00-00-00","0.00.0000","0/00/0000","0-00-0000"},0)),OR(SUMPRODUCT(--ISNUMBER(SEARCH({"a0","a-0","a_0","a/0","a.0","a#0","0a","0-a","0_a","0/a"},BP594)))&gt;0,ISNUMBER(SEARCH("000000",BP594)))),1,0),0)</f>
        <v>0</v>
      </c>
      <c r="BR5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594,"supervisor",""),"inspector",""),"controller",""),"executive",""),"catering",""),"manager",""),"officer",""),"caterer",""),"station",""),"captain",""),"verified",""),"verifier",""),"checked",""),"senior",""),"leader",""),"cabin",""),"staff",""),"crew",""),"team",""),"duty",""),"lead",""),"head",""),"chef",""),"pasb",""),"mcat",""),"magcs",""),"qaqc",""),"ccic",""),"cic",""),"csm",""),"ops",""),"pic",""),"self",""),"qa",""),"qc",""),"by",""),"sr",""))</f>
        <v>0</v>
      </c>
      <c r="BS5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594,"supervisor",""),"inspector",""),"controller",""),"executive",""),"catering",""),"manager",""),"officer",""),"caterer",""),"station",""),"captain",""),"verified",""),"verifier",""),"checked",""),"senior",""),"leader",""),"cabin",""),"staff",""),"crew",""),"team",""),"duty",""),"lead",""),"head",""),"chef",""),"pasb",""),"mcat",""),"magcs",""),"qaqc",""),"ccic",""),"cic",""),"csm",""),"ops",""),"pic",""),"self",""),"qa",""),"qc",""),"by",""),"sr",""))</f>
        <v>0</v>
      </c>
      <c r="BT594" s="61"/>
      <c r="BU594" s="61"/>
      <c r="BV594" s="61" t="n">
        <f aca="false">0</f>
        <v>0</v>
      </c>
      <c r="BW594" s="61"/>
      <c r="BX594" s="61"/>
      <c r="BY594" s="62" t="n">
        <f aca="false">Q594-T12EarlyH/24</f>
        <v>46321.6006944444</v>
      </c>
      <c r="BZ594" s="61" t="n">
        <f aca="false">IFERROR(IF(IF(TRIM(S594)="Link / file path",AND(LEN(TRIM(Z594))&gt;=5,SUMPRODUCT(--ISNUMBER(SEARCH({"http","www.","\\",":\",".pdf",".jpg",".jpeg",".png",".heic",".xls",".doc",".msg",".eml",".ppt",".txt",".zip"},Z594)))&gt;0),AND(ISERROR(FIND(" ",TRIM(Z594))),NOT(OR(LOWER(TRIM(Z594))=LOWER(Flights!$F$22),AND(LEFT(LOWER(TRIM(Z594)),2)="mh",(LEN(BN594)-LEN(SUBSTITUTE(BN594,"a","")))&lt;=2))),NOT(ISNUMBER(MATCH(LEFT(BN594,255),{"0000a","000a","00a","0000aa","000aa","00.00.0000","00/00/0000","00-00-0000","0000-00-00","00.00.00","00/00/00","00-00-00","0.00.0000","0/00/0000","0-00-0000"},0))),OR(AND((LEN(BN594)-LEN(SUBSTITUTE(BN594,"a","")))&gt;=1,(LEN(BN594)-LEN(SUBSTITUTE(BN594,"0","")))&gt;=2,SUMPRODUCT(--ISNUMBER(SEARCH({"a0","a-0","a_0","a/0","a.0","a#0","0a","0-a","0_a","0/a"},BN594)))&gt;0),AND((LEN(BN594)-LEN(SUBSTITUTE(BN594,"a","")))=0,(LEN(BN594)-LEN(SUBSTITUTE(BN594,"0","")))&gt;=5)))),1,0),0)</f>
        <v>0</v>
      </c>
    </row>
    <row r="595" customFormat="false" ht="41.25" hidden="false" customHeight="true" outlineLevel="0" collapsed="false">
      <c r="A595" s="57" t="s">
        <v>1293</v>
      </c>
      <c r="B595" s="57" t="s">
        <v>293</v>
      </c>
      <c r="C595" s="57" t="str">
        <f aca="false">Flights!$F$22</f>
        <v>MH0052</v>
      </c>
      <c r="D595" s="58" t="n">
        <f aca="false">Flights!$D$22</f>
        <v>46322</v>
      </c>
      <c r="E595" s="57" t="str">
        <f aca="false">Flights!$G$22&amp;"-"&amp;Flights!$H$22</f>
        <v>KUL-KIX</v>
      </c>
      <c r="F595" s="57" t="str">
        <f aca="false">Flights!$K$22</f>
        <v>BC</v>
      </c>
      <c r="G595" s="57" t="s">
        <v>420</v>
      </c>
      <c r="H595" s="57" t="s">
        <v>378</v>
      </c>
      <c r="I595" s="57" t="s">
        <v>499</v>
      </c>
      <c r="J595" s="57" t="s">
        <v>511</v>
      </c>
      <c r="K595" s="67" t="s">
        <v>501</v>
      </c>
      <c r="L595" s="67" t="s">
        <v>1294</v>
      </c>
      <c r="M595" s="67" t="s">
        <v>451</v>
      </c>
      <c r="N595" s="67" t="s">
        <v>383</v>
      </c>
      <c r="O595" s="67" t="s">
        <v>503</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60"/>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open",IF(AND(NOT(OR(LEN(AZ595)&lt;15,ISNUMBER(MATCH(AZ595,L_Placeholder,0)))),BK595=0,NOT(OR(LEN(AU595)&lt;2,ISNUMBER(MATCH(AU595,L_Placeholder,0)))),NOT(OR(LEN(AX595)&lt;2,ISNUMBER(MATCH(AX595,L_Placeholder,0)))),TRIM(AE595)&lt;&gt;TRIM(T595)),"N/A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missing",IF(OR(OR(LEN(AU595)&lt;2,ISNUMBER(MATCH(AU595,L_Placeholder,0))),BR595&lt;3),"INVALID – PIC missing or not a named person (a role such as QA / CSM is not a name)",IF(OR(LEN(AV595)&lt;2,ISNUMBER(MATCH(AV595,L_Placeholder,0))),"INVALID – result / assessment missing",IF(OR(OR(LEN(AW595)&lt;3,ISNUMBER(MATCH(AW595,L_Placeholder,0))),SUMPRODUCT(--ISNUMBER(SEARCH(" "&amp;L_EvidencePhrase&amp;" ",BD595)))&gt;0,BI595=1),"INVALID – evidence missing, placeholder or not yet on file",IF(ISNA(MATCH(TRIM(S595),L_EvidenceType,0)),"INVALID – choose the evidence type from the list (column S)",IF(BL595=0,"INVALID – evidence ID must be the record's ID only (e.g. SF-2210, IMG_2231, 1045521), or a link / path for links",IF(OR(OR(LEN(AX595)&lt;2,ISNUMBER(MATCH(AX595,L_Placeholder,0))),BS595&lt;3),"INVALID – verifier missing or not a named person (a role such as QA / CSM is not a name)",IF(OR(AX595=AU595,AND(LEN(AU595)&gt;=4,ISNUMBER(SEARCH(AU595,AX595))),AND(LEN(AX595)&gt;=4,ISNUMBER(SEARCH(AX595,AU595)))),"INVALID – verifier must be a different, named person (not the PIC or a role)",IF(BH595=1,"INVALID – result not yet available (awaiting / TBC)",IF(BV595=1,"INVALID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future",IF(AND(ISNUMBER(BY595),AG595&lt;BY595),IF(H595="Physical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t="n">
        <f aca="false">IF(ISNA(MATCH(TRIM(S595),L_EvidenceType,0)),0,BZ595)</f>
        <v>0</v>
      </c>
      <c r="BM595" s="61" t="str">
        <f aca="false">SUBSTITUTE(SUBSTITUTE(SUBSTITUTE(SUBSTITUTE(SUBSTITUTE(SUBSTITUTE(SUBSTITUTE(SUBSTITUTE(SUBSTITUTE(LOWER(Z595&amp;""),"1","0"),"2","0"),"3","0"),"4","0"),"5","0"),"6","0"),"7","0"),"8","0"),"9","0")</f>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595,"jan",""),"feb",""),"mar",""),"apr",""),"may",""),"jun",""),"jul",""),"aug",""),"sep",""),"oct",""),"nov",""),"dec",""),"hrs",""),"hr",""),"lt",""),"utc",""),"am",""),"pm",""),"rev",""),"ver",""),"b","a"),"c","a"),"d","a"),"e","a"),"f","a"),"g","a"),"h","a"),"i","a"),"j","a"),"k","a"),"l","a"),"m","a"),"n","a"),"o","a"),"p","a"),"q","a"),"r","a"),"s","a"),"t","a"),"u","a"),"v","a"),"w","a"),"x","a"),"y","a"),"z","a")</f>
        <v/>
      </c>
      <c r="BO595" s="61" t="str">
        <f aca="false">SUBSTITUTE(SUBSTITUTE(SUBSTITUTE(SUBSTITUTE(SUBSTITUTE(SUBSTITUTE(SUBSTITUTE(SUBSTITUTE(SUBSTITUTE(LOWER(W595&amp;""),"1","0"),"2","0"),"3","0"),"4","0"),"5","0"),"6","0"),"7","0"),"8","0"),"9","0")</f>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c>
      <c r="BQ595" s="61" t="n">
        <f aca="false">IFERROR(IF(AND(ISERROR(SEARCH(" mh"," "&amp;LOWER(W595))),ISNA(MATCH(LEFT(TRIM(BP595),255),{"0000a","000a","00a","0000aa","000aa","00.00.0000","00/00/0000","00-00-0000","0000-00-00","00.00.00","00/00/00","00-00-00","0.00.0000","0/00/0000","0-00-0000"},0)),OR(SUMPRODUCT(--ISNUMBER(SEARCH({"a0","a-0","a_0","a/0","a.0","a#0","0a","0-a","0_a","0/a"},BP595)))&gt;0,ISNUMBER(SEARCH("000000",BP595)))),1,0),0)</f>
        <v>0</v>
      </c>
      <c r="BR5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595,"supervisor",""),"inspector",""),"controller",""),"executive",""),"catering",""),"manager",""),"officer",""),"caterer",""),"station",""),"captain",""),"verified",""),"verifier",""),"checked",""),"senior",""),"leader",""),"cabin",""),"staff",""),"crew",""),"team",""),"duty",""),"lead",""),"head",""),"chef",""),"pasb",""),"mcat",""),"magcs",""),"qaqc",""),"ccic",""),"cic",""),"csm",""),"ops",""),"pic",""),"self",""),"qa",""),"qc",""),"by",""),"sr",""))</f>
        <v>0</v>
      </c>
      <c r="BS5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595,"supervisor",""),"inspector",""),"controller",""),"executive",""),"catering",""),"manager",""),"officer",""),"caterer",""),"station",""),"captain",""),"verified",""),"verifier",""),"checked",""),"senior",""),"leader",""),"cabin",""),"staff",""),"crew",""),"team",""),"duty",""),"lead",""),"head",""),"chef",""),"pasb",""),"mcat",""),"magcs",""),"qaqc",""),"ccic",""),"cic",""),"csm",""),"ops",""),"pic",""),"self",""),"qa",""),"qc",""),"by",""),"sr",""))</f>
        <v>0</v>
      </c>
      <c r="BT595" s="61"/>
      <c r="BU595" s="61"/>
      <c r="BV595" s="61" t="n">
        <f aca="false">0</f>
        <v>0</v>
      </c>
      <c r="BW595" s="61"/>
      <c r="BX595" s="61"/>
      <c r="BY595" s="62" t="n">
        <f aca="false">Q595-T12EarlyH/24</f>
        <v>46321.6006944444</v>
      </c>
      <c r="BZ595" s="61" t="n">
        <f aca="false">IFERROR(IF(IF(TRIM(S595)="Link / file path",AND(LEN(TRIM(Z595))&gt;=5,SUMPRODUCT(--ISNUMBER(SEARCH({"http","www.","\\",":\",".pdf",".jpg",".jpeg",".png",".heic",".xls",".doc",".msg",".eml",".ppt",".txt",".zip"},Z595)))&gt;0),AND(ISERROR(FIND(" ",TRIM(Z595))),NOT(OR(LOWER(TRIM(Z595))=LOWER(Flights!$F$22),AND(LEFT(LOWER(TRIM(Z595)),2)="mh",(LEN(BN595)-LEN(SUBSTITUTE(BN595,"a","")))&lt;=2))),NOT(ISNUMBER(MATCH(LEFT(BN595,255),{"0000a","000a","00a","0000aa","000aa","00.00.0000","00/00/0000","00-00-0000","0000-00-00","00.00.00","00/00/00","00-00-00","0.00.0000","0/00/0000","0-00-0000"},0))),OR(AND((LEN(BN595)-LEN(SUBSTITUTE(BN595,"a","")))&gt;=1,(LEN(BN595)-LEN(SUBSTITUTE(BN595,"0","")))&gt;=2,SUMPRODUCT(--ISNUMBER(SEARCH({"a0","a-0","a_0","a/0","a.0","a#0","0a","0-a","0_a","0/a"},BN595)))&gt;0),AND((LEN(BN595)-LEN(SUBSTITUTE(BN595,"a","")))=0,(LEN(BN595)-LEN(SUBSTITUTE(BN595,"0","")))&gt;=5)))),1,0),0)</f>
        <v>0</v>
      </c>
    </row>
    <row r="596" customFormat="false" ht="41.25" hidden="false" customHeight="true" outlineLevel="0" collapsed="false">
      <c r="A596" s="57" t="s">
        <v>1295</v>
      </c>
      <c r="B596" s="57" t="s">
        <v>293</v>
      </c>
      <c r="C596" s="57" t="str">
        <f aca="false">Flights!$F$22</f>
        <v>MH0052</v>
      </c>
      <c r="D596" s="58" t="n">
        <f aca="false">Flights!$D$22</f>
        <v>46322</v>
      </c>
      <c r="E596" s="57" t="str">
        <f aca="false">Flights!$G$22&amp;"-"&amp;Flights!$H$22</f>
        <v>KUL-KIX</v>
      </c>
      <c r="F596" s="57" t="str">
        <f aca="false">Flights!$K$22</f>
        <v>BC</v>
      </c>
      <c r="G596" s="57" t="s">
        <v>420</v>
      </c>
      <c r="H596" s="57" t="s">
        <v>378</v>
      </c>
      <c r="I596" s="57" t="s">
        <v>499</v>
      </c>
      <c r="J596" s="57" t="s">
        <v>515</v>
      </c>
      <c r="K596" s="67" t="s">
        <v>501</v>
      </c>
      <c r="L596" s="67" t="s">
        <v>1296</v>
      </c>
      <c r="M596" s="67" t="s">
        <v>451</v>
      </c>
      <c r="N596" s="67" t="s">
        <v>383</v>
      </c>
      <c r="O596" s="67" t="s">
        <v>503</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60"/>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open",IF(AND(NOT(OR(LEN(AZ596)&lt;15,ISNUMBER(MATCH(AZ596,L_Placeholder,0)))),BK596=0,NOT(OR(LEN(AU596)&lt;2,ISNUMBER(MATCH(AU596,L_Placeholder,0)))),NOT(OR(LEN(AX596)&lt;2,ISNUMBER(MATCH(AX596,L_Placeholder,0)))),TRIM(AE596)&lt;&gt;TRIM(T596)),"N/A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missing",IF(OR(OR(LEN(AU596)&lt;2,ISNUMBER(MATCH(AU596,L_Placeholder,0))),BR596&lt;3),"INVALID – PIC missing or not a named person (a role such as QA / CSM is not a name)",IF(OR(LEN(AV596)&lt;2,ISNUMBER(MATCH(AV596,L_Placeholder,0))),"INVALID – result / assessment missing",IF(OR(OR(LEN(AW596)&lt;3,ISNUMBER(MATCH(AW596,L_Placeholder,0))),SUMPRODUCT(--ISNUMBER(SEARCH(" "&amp;L_EvidencePhrase&amp;" ",BD596)))&gt;0,BI596=1),"INVALID – evidence missing, placeholder or not yet on file",IF(ISNA(MATCH(TRIM(S596),L_EvidenceType,0)),"INVALID – choose the evidence type from the list (column S)",IF(BL596=0,"INVALID – evidence ID must be the record's ID only (e.g. SF-2210, IMG_2231, 1045521), or a link / path for links",IF(OR(OR(LEN(AX596)&lt;2,ISNUMBER(MATCH(AX596,L_Placeholder,0))),BS596&lt;3),"INVALID – verifier missing or not a named person (a role such as QA / CSM is not a name)",IF(OR(AX596=AU596,AND(LEN(AU596)&gt;=4,ISNUMBER(SEARCH(AU596,AX596))),AND(LEN(AX596)&gt;=4,ISNUMBER(SEARCH(AX596,AU596)))),"INVALID – verifier must be a different, named person (not the PIC or a role)",IF(BH596=1,"INVALID – result not yet available (awaiting / TBC)",IF(BV596=1,"INVALID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future",IF(AND(ISNUMBER(BY596),AG596&lt;BY596),IF(H596="Physical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t="n">
        <f aca="false">IF(ISNA(MATCH(TRIM(S596),L_EvidenceType,0)),0,BZ596)</f>
        <v>0</v>
      </c>
      <c r="BM596" s="61" t="str">
        <f aca="false">SUBSTITUTE(SUBSTITUTE(SUBSTITUTE(SUBSTITUTE(SUBSTITUTE(SUBSTITUTE(SUBSTITUTE(SUBSTITUTE(SUBSTITUTE(LOWER(Z596&amp;""),"1","0"),"2","0"),"3","0"),"4","0"),"5","0"),"6","0"),"7","0"),"8","0"),"9","0")</f>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596,"jan",""),"feb",""),"mar",""),"apr",""),"may",""),"jun",""),"jul",""),"aug",""),"sep",""),"oct",""),"nov",""),"dec",""),"hrs",""),"hr",""),"lt",""),"utc",""),"am",""),"pm",""),"rev",""),"ver",""),"b","a"),"c","a"),"d","a"),"e","a"),"f","a"),"g","a"),"h","a"),"i","a"),"j","a"),"k","a"),"l","a"),"m","a"),"n","a"),"o","a"),"p","a"),"q","a"),"r","a"),"s","a"),"t","a"),"u","a"),"v","a"),"w","a"),"x","a"),"y","a"),"z","a")</f>
        <v/>
      </c>
      <c r="BO596" s="61" t="str">
        <f aca="false">SUBSTITUTE(SUBSTITUTE(SUBSTITUTE(SUBSTITUTE(SUBSTITUTE(SUBSTITUTE(SUBSTITUTE(SUBSTITUTE(SUBSTITUTE(LOWER(W596&amp;""),"1","0"),"2","0"),"3","0"),"4","0"),"5","0"),"6","0"),"7","0"),"8","0"),"9","0")</f>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c>
      <c r="BQ596" s="61" t="n">
        <f aca="false">IFERROR(IF(AND(ISERROR(SEARCH(" mh"," "&amp;LOWER(W596))),ISNA(MATCH(LEFT(TRIM(BP596),255),{"0000a","000a","00a","0000aa","000aa","00.00.0000","00/00/0000","00-00-0000","0000-00-00","00.00.00","00/00/00","00-00-00","0.00.0000","0/00/0000","0-00-0000"},0)),OR(SUMPRODUCT(--ISNUMBER(SEARCH({"a0","a-0","a_0","a/0","a.0","a#0","0a","0-a","0_a","0/a"},BP596)))&gt;0,ISNUMBER(SEARCH("000000",BP596)))),1,0),0)</f>
        <v>0</v>
      </c>
      <c r="BR5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596,"supervisor",""),"inspector",""),"controller",""),"executive",""),"catering",""),"manager",""),"officer",""),"caterer",""),"station",""),"captain",""),"verified",""),"verifier",""),"checked",""),"senior",""),"leader",""),"cabin",""),"staff",""),"crew",""),"team",""),"duty",""),"lead",""),"head",""),"chef",""),"pasb",""),"mcat",""),"magcs",""),"qaqc",""),"ccic",""),"cic",""),"csm",""),"ops",""),"pic",""),"self",""),"qa",""),"qc",""),"by",""),"sr",""))</f>
        <v>0</v>
      </c>
      <c r="BS5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596,"supervisor",""),"inspector",""),"controller",""),"executive",""),"catering",""),"manager",""),"officer",""),"caterer",""),"station",""),"captain",""),"verified",""),"verifier",""),"checked",""),"senior",""),"leader",""),"cabin",""),"staff",""),"crew",""),"team",""),"duty",""),"lead",""),"head",""),"chef",""),"pasb",""),"mcat",""),"magcs",""),"qaqc",""),"ccic",""),"cic",""),"csm",""),"ops",""),"pic",""),"self",""),"qa",""),"qc",""),"by",""),"sr",""))</f>
        <v>0</v>
      </c>
      <c r="BT596" s="61"/>
      <c r="BU596" s="61"/>
      <c r="BV596" s="61" t="n">
        <f aca="false">0</f>
        <v>0</v>
      </c>
      <c r="BW596" s="61"/>
      <c r="BX596" s="61"/>
      <c r="BY596" s="62" t="n">
        <f aca="false">Q596-T12EarlyH/24</f>
        <v>46321.6006944444</v>
      </c>
      <c r="BZ596" s="61" t="n">
        <f aca="false">IFERROR(IF(IF(TRIM(S596)="Link / file path",AND(LEN(TRIM(Z596))&gt;=5,SUMPRODUCT(--ISNUMBER(SEARCH({"http","www.","\\",":\",".pdf",".jpg",".jpeg",".png",".heic",".xls",".doc",".msg",".eml",".ppt",".txt",".zip"},Z596)))&gt;0),AND(ISERROR(FIND(" ",TRIM(Z596))),NOT(OR(LOWER(TRIM(Z596))=LOWER(Flights!$F$22),AND(LEFT(LOWER(TRIM(Z596)),2)="mh",(LEN(BN596)-LEN(SUBSTITUTE(BN596,"a","")))&lt;=2))),NOT(ISNUMBER(MATCH(LEFT(BN596,255),{"0000a","000a","00a","0000aa","000aa","00.00.0000","00/00/0000","00-00-0000","0000-00-00","00.00.00","00/00/00","00-00-00","0.00.0000","0/00/0000","0-00-0000"},0))),OR(AND((LEN(BN596)-LEN(SUBSTITUTE(BN596,"a","")))&gt;=1,(LEN(BN596)-LEN(SUBSTITUTE(BN596,"0","")))&gt;=2,SUMPRODUCT(--ISNUMBER(SEARCH({"a0","a-0","a_0","a/0","a.0","a#0","0a","0-a","0_a","0/a"},BN596)))&gt;0),AND((LEN(BN596)-LEN(SUBSTITUTE(BN596,"a","")))=0,(LEN(BN596)-LEN(SUBSTITUTE(BN596,"0","")))&gt;=5)))),1,0),0)</f>
        <v>0</v>
      </c>
    </row>
    <row r="597" customFormat="false" ht="54" hidden="false" customHeight="true" outlineLevel="0" collapsed="false">
      <c r="A597" s="57" t="s">
        <v>1297</v>
      </c>
      <c r="B597" s="57" t="s">
        <v>293</v>
      </c>
      <c r="C597" s="57" t="str">
        <f aca="false">Flights!$F$22</f>
        <v>MH0052</v>
      </c>
      <c r="D597" s="58" t="n">
        <f aca="false">Flights!$D$22</f>
        <v>46322</v>
      </c>
      <c r="E597" s="57" t="str">
        <f aca="false">Flights!$G$22&amp;"-"&amp;Flights!$H$22</f>
        <v>KUL-KIX</v>
      </c>
      <c r="F597" s="57" t="str">
        <f aca="false">Flights!$K$22</f>
        <v>BC</v>
      </c>
      <c r="G597" s="57" t="s">
        <v>420</v>
      </c>
      <c r="H597" s="57" t="s">
        <v>378</v>
      </c>
      <c r="I597" s="57" t="s">
        <v>499</v>
      </c>
      <c r="J597" s="57" t="s">
        <v>518</v>
      </c>
      <c r="K597" s="67" t="s">
        <v>616</v>
      </c>
      <c r="L597" s="67" t="s">
        <v>1298</v>
      </c>
      <c r="M597" s="67" t="s">
        <v>451</v>
      </c>
      <c r="N597" s="67" t="s">
        <v>383</v>
      </c>
      <c r="O597" s="67" t="s">
        <v>521</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60"/>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open",IF(AND(NOT(OR(LEN(AZ597)&lt;15,ISNUMBER(MATCH(AZ597,L_Placeholder,0)))),BK597=0,NOT(OR(LEN(AU597)&lt;2,ISNUMBER(MATCH(AU597,L_Placeholder,0)))),NOT(OR(LEN(AX597)&lt;2,ISNUMBER(MATCH(AX597,L_Placeholder,0)))),TRIM(AE597)&lt;&gt;TRIM(T597)),"N/A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missing",IF(OR(OR(LEN(AU597)&lt;2,ISNUMBER(MATCH(AU597,L_Placeholder,0))),BR597&lt;3),"INVALID – PIC missing or not a named person (a role such as QA / CSM is not a name)",IF(OR(LEN(AV597)&lt;2,ISNUMBER(MATCH(AV597,L_Placeholder,0))),"INVALID – result / assessment missing",IF(OR(OR(LEN(AW597)&lt;3,ISNUMBER(MATCH(AW597,L_Placeholder,0))),SUMPRODUCT(--ISNUMBER(SEARCH(" "&amp;L_EvidencePhrase&amp;" ",BD597)))&gt;0,BI597=1),"INVALID – evidence missing, placeholder or not yet on file",IF(ISNA(MATCH(TRIM(S597),L_EvidenceType,0)),"INVALID – choose the evidence type from the list (column S)",IF(BL597=0,"INVALID – evidence ID must be the record's ID only (e.g. SF-2210, IMG_2231, 1045521), or a link / path for links",IF(OR(OR(LEN(AX597)&lt;2,ISNUMBER(MATCH(AX597,L_Placeholder,0))),BS597&lt;3),"INVALID – verifier missing or not a named person (a role such as QA / CSM is not a name)",IF(OR(AX597=AU597,AND(LEN(AU597)&gt;=4,ISNUMBER(SEARCH(AU597,AX597))),AND(LEN(AX597)&gt;=4,ISNUMBER(SEARCH(AX597,AU597)))),"INVALID – verifier must be a different, named person (not the PIC or a role)",IF(BH597=1,"INVALID – result not yet available (awaiting / TBC)",IF(BV597=1,"INVALID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future",IF(AND(ISNUMBER(BY597),AG597&lt;BY597),IF(H597="Physical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t="n">
        <f aca="false">IF(ISNA(MATCH(TRIM(S597),L_EvidenceType,0)),0,BZ597)</f>
        <v>0</v>
      </c>
      <c r="BM597" s="61" t="str">
        <f aca="false">SUBSTITUTE(SUBSTITUTE(SUBSTITUTE(SUBSTITUTE(SUBSTITUTE(SUBSTITUTE(SUBSTITUTE(SUBSTITUTE(SUBSTITUTE(LOWER(Z597&amp;""),"1","0"),"2","0"),"3","0"),"4","0"),"5","0"),"6","0"),"7","0"),"8","0"),"9","0")</f>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597,"jan",""),"feb",""),"mar",""),"apr",""),"may",""),"jun",""),"jul",""),"aug",""),"sep",""),"oct",""),"nov",""),"dec",""),"hrs",""),"hr",""),"lt",""),"utc",""),"am",""),"pm",""),"rev",""),"ver",""),"b","a"),"c","a"),"d","a"),"e","a"),"f","a"),"g","a"),"h","a"),"i","a"),"j","a"),"k","a"),"l","a"),"m","a"),"n","a"),"o","a"),"p","a"),"q","a"),"r","a"),"s","a"),"t","a"),"u","a"),"v","a"),"w","a"),"x","a"),"y","a"),"z","a")</f>
        <v/>
      </c>
      <c r="BO597" s="61" t="str">
        <f aca="false">SUBSTITUTE(SUBSTITUTE(SUBSTITUTE(SUBSTITUTE(SUBSTITUTE(SUBSTITUTE(SUBSTITUTE(SUBSTITUTE(SUBSTITUTE(LOWER(W597&amp;""),"1","0"),"2","0"),"3","0"),"4","0"),"5","0"),"6","0"),"7","0"),"8","0"),"9","0")</f>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c>
      <c r="BQ597" s="61" t="n">
        <f aca="false">IFERROR(IF(AND(ISERROR(SEARCH(" mh"," "&amp;LOWER(W597))),ISNA(MATCH(LEFT(TRIM(BP597),255),{"0000a","000a","00a","0000aa","000aa","00.00.0000","00/00/0000","00-00-0000","0000-00-00","00.00.00","00/00/00","00-00-00","0.00.0000","0/00/0000","0-00-0000"},0)),OR(SUMPRODUCT(--ISNUMBER(SEARCH({"a0","a-0","a_0","a/0","a.0","a#0","0a","0-a","0_a","0/a"},BP597)))&gt;0,ISNUMBER(SEARCH("000000",BP597)))),1,0),0)</f>
        <v>0</v>
      </c>
      <c r="BR5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597,"supervisor",""),"inspector",""),"controller",""),"executive",""),"catering",""),"manager",""),"officer",""),"caterer",""),"station",""),"captain",""),"verified",""),"verifier",""),"checked",""),"senior",""),"leader",""),"cabin",""),"staff",""),"crew",""),"team",""),"duty",""),"lead",""),"head",""),"chef",""),"pasb",""),"mcat",""),"magcs",""),"qaqc",""),"ccic",""),"cic",""),"csm",""),"ops",""),"pic",""),"self",""),"qa",""),"qc",""),"by",""),"sr",""))</f>
        <v>0</v>
      </c>
      <c r="BS5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597,"supervisor",""),"inspector",""),"controller",""),"executive",""),"catering",""),"manager",""),"officer",""),"caterer",""),"station",""),"captain",""),"verified",""),"verifier",""),"checked",""),"senior",""),"leader",""),"cabin",""),"staff",""),"crew",""),"team",""),"duty",""),"lead",""),"head",""),"chef",""),"pasb",""),"mcat",""),"magcs",""),"qaqc",""),"ccic",""),"cic",""),"csm",""),"ops",""),"pic",""),"self",""),"qa",""),"qc",""),"by",""),"sr",""))</f>
        <v>0</v>
      </c>
      <c r="BT597" s="61"/>
      <c r="BU597" s="61"/>
      <c r="BV597" s="61" t="n">
        <f aca="false">0</f>
        <v>0</v>
      </c>
      <c r="BW597" s="61"/>
      <c r="BX597" s="61"/>
      <c r="BY597" s="62" t="n">
        <f aca="false">Q597-T12EarlyH/24</f>
        <v>46321.6006944444</v>
      </c>
      <c r="BZ597" s="61" t="n">
        <f aca="false">IFERROR(IF(IF(TRIM(S597)="Link / file path",AND(LEN(TRIM(Z597))&gt;=5,SUMPRODUCT(--ISNUMBER(SEARCH({"http","www.","\\",":\",".pdf",".jpg",".jpeg",".png",".heic",".xls",".doc",".msg",".eml",".ppt",".txt",".zip"},Z597)))&gt;0),AND(ISERROR(FIND(" ",TRIM(Z597))),NOT(OR(LOWER(TRIM(Z597))=LOWER(Flights!$F$22),AND(LEFT(LOWER(TRIM(Z597)),2)="mh",(LEN(BN597)-LEN(SUBSTITUTE(BN597,"a","")))&lt;=2))),NOT(ISNUMBER(MATCH(LEFT(BN597,255),{"0000a","000a","00a","0000aa","000aa","00.00.0000","00/00/0000","00-00-0000","0000-00-00","00.00.00","00/00/00","00-00-00","0.00.0000","0/00/0000","0-00-0000"},0))),OR(AND((LEN(BN597)-LEN(SUBSTITUTE(BN597,"a","")))&gt;=1,(LEN(BN597)-LEN(SUBSTITUTE(BN597,"0","")))&gt;=2,SUMPRODUCT(--ISNUMBER(SEARCH({"a0","a-0","a_0","a/0","a.0","a#0","0a","0-a","0_a","0/a"},BN597)))&gt;0),AND((LEN(BN597)-LEN(SUBSTITUTE(BN597,"a","")))=0,(LEN(BN597)-LEN(SUBSTITUTE(BN597,"0","")))&gt;=5)))),1,0),0)</f>
        <v>0</v>
      </c>
    </row>
    <row r="598" customFormat="false" ht="41.25" hidden="false" customHeight="true" outlineLevel="0" collapsed="false">
      <c r="A598" s="57" t="s">
        <v>1299</v>
      </c>
      <c r="B598" s="57" t="s">
        <v>293</v>
      </c>
      <c r="C598" s="57" t="str">
        <f aca="false">Flights!$F$22</f>
        <v>MH0052</v>
      </c>
      <c r="D598" s="58" t="n">
        <f aca="false">Flights!$D$22</f>
        <v>46322</v>
      </c>
      <c r="E598" s="57" t="str">
        <f aca="false">Flights!$G$22&amp;"-"&amp;Flights!$H$22</f>
        <v>KUL-KIX</v>
      </c>
      <c r="F598" s="57" t="str">
        <f aca="false">Flights!$K$22</f>
        <v>BC</v>
      </c>
      <c r="G598" s="57" t="s">
        <v>420</v>
      </c>
      <c r="H598" s="57" t="s">
        <v>378</v>
      </c>
      <c r="I598" s="57" t="s">
        <v>499</v>
      </c>
      <c r="J598" s="57" t="s">
        <v>523</v>
      </c>
      <c r="K598" s="67" t="s">
        <v>501</v>
      </c>
      <c r="L598" s="67" t="s">
        <v>1300</v>
      </c>
      <c r="M598" s="67" t="s">
        <v>451</v>
      </c>
      <c r="N598" s="67" t="s">
        <v>383</v>
      </c>
      <c r="O598" s="67" t="s">
        <v>503</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60"/>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open",IF(AND(NOT(OR(LEN(AZ598)&lt;15,ISNUMBER(MATCH(AZ598,L_Placeholder,0)))),BK598=0,NOT(OR(LEN(AU598)&lt;2,ISNUMBER(MATCH(AU598,L_Placeholder,0)))),NOT(OR(LEN(AX598)&lt;2,ISNUMBER(MATCH(AX598,L_Placeholder,0)))),TRIM(AE598)&lt;&gt;TRIM(T598)),"N/A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missing",IF(OR(OR(LEN(AU598)&lt;2,ISNUMBER(MATCH(AU598,L_Placeholder,0))),BR598&lt;3),"INVALID – PIC missing or not a named person (a role such as QA / CSM is not a name)",IF(OR(LEN(AV598)&lt;2,ISNUMBER(MATCH(AV598,L_Placeholder,0))),"INVALID – result / assessment missing",IF(OR(OR(LEN(AW598)&lt;3,ISNUMBER(MATCH(AW598,L_Placeholder,0))),SUMPRODUCT(--ISNUMBER(SEARCH(" "&amp;L_EvidencePhrase&amp;" ",BD598)))&gt;0,BI598=1),"INVALID – evidence missing, placeholder or not yet on file",IF(ISNA(MATCH(TRIM(S598),L_EvidenceType,0)),"INVALID – choose the evidence type from the list (column S)",IF(BL598=0,"INVALID – evidence ID must be the record's ID only (e.g. SF-2210, IMG_2231, 1045521), or a link / path for links",IF(OR(OR(LEN(AX598)&lt;2,ISNUMBER(MATCH(AX598,L_Placeholder,0))),BS598&lt;3),"INVALID – verifier missing or not a named person (a role such as QA / CSM is not a name)",IF(OR(AX598=AU598,AND(LEN(AU598)&gt;=4,ISNUMBER(SEARCH(AU598,AX598))),AND(LEN(AX598)&gt;=4,ISNUMBER(SEARCH(AX598,AU598)))),"INVALID – verifier must be a different, named person (not the PIC or a role)",IF(BH598=1,"INVALID – result not yet available (awaiting / TBC)",IF(BV598=1,"INVALID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future",IF(AND(ISNUMBER(BY598),AG598&lt;BY598),IF(H598="Physical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t="n">
        <f aca="false">IF(ISNA(MATCH(TRIM(S598),L_EvidenceType,0)),0,BZ598)</f>
        <v>0</v>
      </c>
      <c r="BM598" s="61" t="str">
        <f aca="false">SUBSTITUTE(SUBSTITUTE(SUBSTITUTE(SUBSTITUTE(SUBSTITUTE(SUBSTITUTE(SUBSTITUTE(SUBSTITUTE(SUBSTITUTE(LOWER(Z598&amp;""),"1","0"),"2","0"),"3","0"),"4","0"),"5","0"),"6","0"),"7","0"),"8","0"),"9","0")</f>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598,"jan",""),"feb",""),"mar",""),"apr",""),"may",""),"jun",""),"jul",""),"aug",""),"sep",""),"oct",""),"nov",""),"dec",""),"hrs",""),"hr",""),"lt",""),"utc",""),"am",""),"pm",""),"rev",""),"ver",""),"b","a"),"c","a"),"d","a"),"e","a"),"f","a"),"g","a"),"h","a"),"i","a"),"j","a"),"k","a"),"l","a"),"m","a"),"n","a"),"o","a"),"p","a"),"q","a"),"r","a"),"s","a"),"t","a"),"u","a"),"v","a"),"w","a"),"x","a"),"y","a"),"z","a")</f>
        <v/>
      </c>
      <c r="BO598" s="61" t="str">
        <f aca="false">SUBSTITUTE(SUBSTITUTE(SUBSTITUTE(SUBSTITUTE(SUBSTITUTE(SUBSTITUTE(SUBSTITUTE(SUBSTITUTE(SUBSTITUTE(LOWER(W598&amp;""),"1","0"),"2","0"),"3","0"),"4","0"),"5","0"),"6","0"),"7","0"),"8","0"),"9","0")</f>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c>
      <c r="BQ598" s="61" t="n">
        <f aca="false">IFERROR(IF(AND(ISERROR(SEARCH(" mh"," "&amp;LOWER(W598))),ISNA(MATCH(LEFT(TRIM(BP598),255),{"0000a","000a","00a","0000aa","000aa","00.00.0000","00/00/0000","00-00-0000","0000-00-00","00.00.00","00/00/00","00-00-00","0.00.0000","0/00/0000","0-00-0000"},0)),OR(SUMPRODUCT(--ISNUMBER(SEARCH({"a0","a-0","a_0","a/0","a.0","a#0","0a","0-a","0_a","0/a"},BP598)))&gt;0,ISNUMBER(SEARCH("000000",BP598)))),1,0),0)</f>
        <v>0</v>
      </c>
      <c r="BR5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598,"supervisor",""),"inspector",""),"controller",""),"executive",""),"catering",""),"manager",""),"officer",""),"caterer",""),"station",""),"captain",""),"verified",""),"verifier",""),"checked",""),"senior",""),"leader",""),"cabin",""),"staff",""),"crew",""),"team",""),"duty",""),"lead",""),"head",""),"chef",""),"pasb",""),"mcat",""),"magcs",""),"qaqc",""),"ccic",""),"cic",""),"csm",""),"ops",""),"pic",""),"self",""),"qa",""),"qc",""),"by",""),"sr",""))</f>
        <v>0</v>
      </c>
      <c r="BS5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598,"supervisor",""),"inspector",""),"controller",""),"executive",""),"catering",""),"manager",""),"officer",""),"caterer",""),"station",""),"captain",""),"verified",""),"verifier",""),"checked",""),"senior",""),"leader",""),"cabin",""),"staff",""),"crew",""),"team",""),"duty",""),"lead",""),"head",""),"chef",""),"pasb",""),"mcat",""),"magcs",""),"qaqc",""),"ccic",""),"cic",""),"csm",""),"ops",""),"pic",""),"self",""),"qa",""),"qc",""),"by",""),"sr",""))</f>
        <v>0</v>
      </c>
      <c r="BT598" s="61"/>
      <c r="BU598" s="61"/>
      <c r="BV598" s="61" t="n">
        <f aca="false">0</f>
        <v>0</v>
      </c>
      <c r="BW598" s="61"/>
      <c r="BX598" s="61"/>
      <c r="BY598" s="62" t="n">
        <f aca="false">Q598-T12EarlyH/24</f>
        <v>46321.6006944444</v>
      </c>
      <c r="BZ598" s="61" t="n">
        <f aca="false">IFERROR(IF(IF(TRIM(S598)="Link / file path",AND(LEN(TRIM(Z598))&gt;=5,SUMPRODUCT(--ISNUMBER(SEARCH({"http","www.","\\",":\",".pdf",".jpg",".jpeg",".png",".heic",".xls",".doc",".msg",".eml",".ppt",".txt",".zip"},Z598)))&gt;0),AND(ISERROR(FIND(" ",TRIM(Z598))),NOT(OR(LOWER(TRIM(Z598))=LOWER(Flights!$F$22),AND(LEFT(LOWER(TRIM(Z598)),2)="mh",(LEN(BN598)-LEN(SUBSTITUTE(BN598,"a","")))&lt;=2))),NOT(ISNUMBER(MATCH(LEFT(BN598,255),{"0000a","000a","00a","0000aa","000aa","00.00.0000","00/00/0000","00-00-0000","0000-00-00","00.00.00","00/00/00","00-00-00","0.00.0000","0/00/0000","0-00-0000"},0))),OR(AND((LEN(BN598)-LEN(SUBSTITUTE(BN598,"a","")))&gt;=1,(LEN(BN598)-LEN(SUBSTITUTE(BN598,"0","")))&gt;=2,SUMPRODUCT(--ISNUMBER(SEARCH({"a0","a-0","a_0","a/0","a.0","a#0","0a","0-a","0_a","0/a"},BN598)))&gt;0),AND((LEN(BN598)-LEN(SUBSTITUTE(BN598,"a","")))=0,(LEN(BN598)-LEN(SUBSTITUTE(BN598,"0","")))&gt;=5)))),1,0),0)</f>
        <v>0</v>
      </c>
    </row>
    <row r="599" customFormat="false" ht="41.25" hidden="false" customHeight="true" outlineLevel="0" collapsed="false">
      <c r="A599" s="57" t="s">
        <v>1301</v>
      </c>
      <c r="B599" s="57" t="s">
        <v>293</v>
      </c>
      <c r="C599" s="57" t="str">
        <f aca="false">Flights!$F$22</f>
        <v>MH0052</v>
      </c>
      <c r="D599" s="58" t="n">
        <f aca="false">Flights!$D$22</f>
        <v>46322</v>
      </c>
      <c r="E599" s="57" t="str">
        <f aca="false">Flights!$G$22&amp;"-"&amp;Flights!$H$22</f>
        <v>KUL-KIX</v>
      </c>
      <c r="F599" s="57" t="str">
        <f aca="false">Flights!$K$22</f>
        <v>BC</v>
      </c>
      <c r="G599" s="57" t="s">
        <v>420</v>
      </c>
      <c r="H599" s="57" t="s">
        <v>378</v>
      </c>
      <c r="I599" s="57" t="s">
        <v>447</v>
      </c>
      <c r="J599" s="57" t="s">
        <v>526</v>
      </c>
      <c r="K599" s="67" t="s">
        <v>449</v>
      </c>
      <c r="L599" s="67" t="s">
        <v>1302</v>
      </c>
      <c r="M599" s="67" t="s">
        <v>451</v>
      </c>
      <c r="N599" s="67" t="s">
        <v>383</v>
      </c>
      <c r="O599" s="67" t="s">
        <v>503</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60"/>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open",IF(AND(NOT(OR(LEN(AZ599)&lt;15,ISNUMBER(MATCH(AZ599,L_Placeholder,0)))),BK599=0,NOT(OR(LEN(AU599)&lt;2,ISNUMBER(MATCH(AU599,L_Placeholder,0)))),NOT(OR(LEN(AX599)&lt;2,ISNUMBER(MATCH(AX599,L_Placeholder,0)))),TRIM(AE599)&lt;&gt;TRIM(T599)),"N/A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missing",IF(OR(OR(LEN(AU599)&lt;2,ISNUMBER(MATCH(AU599,L_Placeholder,0))),BR599&lt;3),"INVALID – PIC missing or not a named person (a role such as QA / CSM is not a name)",IF(OR(LEN(AV599)&lt;2,ISNUMBER(MATCH(AV599,L_Placeholder,0))),"INVALID – result / assessment missing",IF(OR(OR(LEN(AW599)&lt;3,ISNUMBER(MATCH(AW599,L_Placeholder,0))),SUMPRODUCT(--ISNUMBER(SEARCH(" "&amp;L_EvidencePhrase&amp;" ",BD599)))&gt;0,BI599=1),"INVALID – evidence missing, placeholder or not yet on file",IF(ISNA(MATCH(TRIM(S599),L_EvidenceType,0)),"INVALID – choose the evidence type from the list (column S)",IF(BL599=0,"INVALID – evidence ID must be the record's ID only (e.g. SF-2210, IMG_2231, 1045521), or a link / path for links",IF(OR(OR(LEN(AX599)&lt;2,ISNUMBER(MATCH(AX599,L_Placeholder,0))),BS599&lt;3),"INVALID – verifier missing or not a named person (a role such as QA / CSM is not a name)",IF(OR(AX599=AU599,AND(LEN(AU599)&gt;=4,ISNUMBER(SEARCH(AU599,AX599))),AND(LEN(AX599)&gt;=4,ISNUMBER(SEARCH(AX599,AU599)))),"INVALID – verifier must be a different, named person (not the PIC or a role)",IF(BH599=1,"INVALID – result not yet available (awaiting / TBC)",IF(BV599=1,"INVALID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future",IF(AND(ISNUMBER(BY599),AG599&lt;BY599),IF(H599="Physical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t="n">
        <f aca="false">IF(ISNA(MATCH(TRIM(S599),L_EvidenceType,0)),0,BZ599)</f>
        <v>0</v>
      </c>
      <c r="BM599" s="61" t="str">
        <f aca="false">SUBSTITUTE(SUBSTITUTE(SUBSTITUTE(SUBSTITUTE(SUBSTITUTE(SUBSTITUTE(SUBSTITUTE(SUBSTITUTE(SUBSTITUTE(LOWER(Z599&amp;""),"1","0"),"2","0"),"3","0"),"4","0"),"5","0"),"6","0"),"7","0"),"8","0"),"9","0")</f>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599,"jan",""),"feb",""),"mar",""),"apr",""),"may",""),"jun",""),"jul",""),"aug",""),"sep",""),"oct",""),"nov",""),"dec",""),"hrs",""),"hr",""),"lt",""),"utc",""),"am",""),"pm",""),"rev",""),"ver",""),"b","a"),"c","a"),"d","a"),"e","a"),"f","a"),"g","a"),"h","a"),"i","a"),"j","a"),"k","a"),"l","a"),"m","a"),"n","a"),"o","a"),"p","a"),"q","a"),"r","a"),"s","a"),"t","a"),"u","a"),"v","a"),"w","a"),"x","a"),"y","a"),"z","a")</f>
        <v/>
      </c>
      <c r="BO599" s="61" t="str">
        <f aca="false">SUBSTITUTE(SUBSTITUTE(SUBSTITUTE(SUBSTITUTE(SUBSTITUTE(SUBSTITUTE(SUBSTITUTE(SUBSTITUTE(SUBSTITUTE(LOWER(W599&amp;""),"1","0"),"2","0"),"3","0"),"4","0"),"5","0"),"6","0"),"7","0"),"8","0"),"9","0")</f>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c>
      <c r="BQ599" s="61" t="n">
        <f aca="false">IFERROR(IF(AND(ISERROR(SEARCH(" mh"," "&amp;LOWER(W599))),ISNA(MATCH(LEFT(TRIM(BP599),255),{"0000a","000a","00a","0000aa","000aa","00.00.0000","00/00/0000","00-00-0000","0000-00-00","00.00.00","00/00/00","00-00-00","0.00.0000","0/00/0000","0-00-0000"},0)),OR(SUMPRODUCT(--ISNUMBER(SEARCH({"a0","a-0","a_0","a/0","a.0","a#0","0a","0-a","0_a","0/a"},BP599)))&gt;0,ISNUMBER(SEARCH("000000",BP599)))),1,0),0)</f>
        <v>0</v>
      </c>
      <c r="BR5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599,"supervisor",""),"inspector",""),"controller",""),"executive",""),"catering",""),"manager",""),"officer",""),"caterer",""),"station",""),"captain",""),"verified",""),"verifier",""),"checked",""),"senior",""),"leader",""),"cabin",""),"staff",""),"crew",""),"team",""),"duty",""),"lead",""),"head",""),"chef",""),"pasb",""),"mcat",""),"magcs",""),"qaqc",""),"ccic",""),"cic",""),"csm",""),"ops",""),"pic",""),"self",""),"qa",""),"qc",""),"by",""),"sr",""))</f>
        <v>0</v>
      </c>
      <c r="BS5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599,"supervisor",""),"inspector",""),"controller",""),"executive",""),"catering",""),"manager",""),"officer",""),"caterer",""),"station",""),"captain",""),"verified",""),"verifier",""),"checked",""),"senior",""),"leader",""),"cabin",""),"staff",""),"crew",""),"team",""),"duty",""),"lead",""),"head",""),"chef",""),"pasb",""),"mcat",""),"magcs",""),"qaqc",""),"ccic",""),"cic",""),"csm",""),"ops",""),"pic",""),"self",""),"qa",""),"qc",""),"by",""),"sr",""))</f>
        <v>0</v>
      </c>
      <c r="BT599" s="61"/>
      <c r="BU599" s="61"/>
      <c r="BV599" s="61" t="n">
        <f aca="false">0</f>
        <v>0</v>
      </c>
      <c r="BW599" s="61"/>
      <c r="BX599" s="61"/>
      <c r="BY599" s="62" t="n">
        <f aca="false">Q599-T12EarlyH/24</f>
        <v>46321.6006944444</v>
      </c>
      <c r="BZ599" s="61" t="n">
        <f aca="false">IFERROR(IF(IF(TRIM(S599)="Link / file path",AND(LEN(TRIM(Z599))&gt;=5,SUMPRODUCT(--ISNUMBER(SEARCH({"http","www.","\\",":\",".pdf",".jpg",".jpeg",".png",".heic",".xls",".doc",".msg",".eml",".ppt",".txt",".zip"},Z599)))&gt;0),AND(ISERROR(FIND(" ",TRIM(Z599))),NOT(OR(LOWER(TRIM(Z599))=LOWER(Flights!$F$22),AND(LEFT(LOWER(TRIM(Z599)),2)="mh",(LEN(BN599)-LEN(SUBSTITUTE(BN599,"a","")))&lt;=2))),NOT(ISNUMBER(MATCH(LEFT(BN599,255),{"0000a","000a","00a","0000aa","000aa","00.00.0000","00/00/0000","00-00-0000","0000-00-00","00.00.00","00/00/00","00-00-00","0.00.0000","0/00/0000","0-00-0000"},0))),OR(AND((LEN(BN599)-LEN(SUBSTITUTE(BN599,"a","")))&gt;=1,(LEN(BN599)-LEN(SUBSTITUTE(BN599,"0","")))&gt;=2,SUMPRODUCT(--ISNUMBER(SEARCH({"a0","a-0","a_0","a/0","a.0","a#0","0a","0-a","0_a","0/a"},BN599)))&gt;0),AND((LEN(BN599)-LEN(SUBSTITUTE(BN599,"a","")))=0,(LEN(BN599)-LEN(SUBSTITUTE(BN599,"0","")))&gt;=5)))),1,0),0)</f>
        <v>0</v>
      </c>
    </row>
    <row r="600" customFormat="false" ht="41.25" hidden="false" customHeight="true" outlineLevel="0" collapsed="false">
      <c r="A600" s="57" t="s">
        <v>1303</v>
      </c>
      <c r="B600" s="57" t="s">
        <v>293</v>
      </c>
      <c r="C600" s="57" t="str">
        <f aca="false">Flights!$F$22</f>
        <v>MH0052</v>
      </c>
      <c r="D600" s="58" t="n">
        <f aca="false">Flights!$D$22</f>
        <v>46322</v>
      </c>
      <c r="E600" s="57" t="str">
        <f aca="false">Flights!$G$22&amp;"-"&amp;Flights!$H$22</f>
        <v>KUL-KIX</v>
      </c>
      <c r="F600" s="57" t="str">
        <f aca="false">Flights!$K$22</f>
        <v>BC</v>
      </c>
      <c r="G600" s="57" t="s">
        <v>420</v>
      </c>
      <c r="H600" s="57" t="s">
        <v>378</v>
      </c>
      <c r="I600" s="57" t="s">
        <v>447</v>
      </c>
      <c r="J600" s="57" t="s">
        <v>623</v>
      </c>
      <c r="K600" s="67" t="s">
        <v>449</v>
      </c>
      <c r="L600" s="67" t="s">
        <v>1304</v>
      </c>
      <c r="M600" s="67" t="s">
        <v>451</v>
      </c>
      <c r="N600" s="67" t="s">
        <v>383</v>
      </c>
      <c r="O600" s="67" t="s">
        <v>503</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60"/>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open",IF(AND(NOT(OR(LEN(AZ600)&lt;15,ISNUMBER(MATCH(AZ600,L_Placeholder,0)))),BK600=0,NOT(OR(LEN(AU600)&lt;2,ISNUMBER(MATCH(AU600,L_Placeholder,0)))),NOT(OR(LEN(AX600)&lt;2,ISNUMBER(MATCH(AX600,L_Placeholder,0)))),TRIM(AE600)&lt;&gt;TRIM(T600)),"N/A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missing",IF(OR(OR(LEN(AU600)&lt;2,ISNUMBER(MATCH(AU600,L_Placeholder,0))),BR600&lt;3),"INVALID – PIC missing or not a named person (a role such as QA / CSM is not a name)",IF(OR(LEN(AV600)&lt;2,ISNUMBER(MATCH(AV600,L_Placeholder,0))),"INVALID – result / assessment missing",IF(OR(OR(LEN(AW600)&lt;3,ISNUMBER(MATCH(AW600,L_Placeholder,0))),SUMPRODUCT(--ISNUMBER(SEARCH(" "&amp;L_EvidencePhrase&amp;" ",BD600)))&gt;0,BI600=1),"INVALID – evidence missing, placeholder or not yet on file",IF(ISNA(MATCH(TRIM(S600),L_EvidenceType,0)),"INVALID – choose the evidence type from the list (column S)",IF(BL600=0,"INVALID – evidence ID must be the record's ID only (e.g. SF-2210, IMG_2231, 1045521), or a link / path for links",IF(OR(OR(LEN(AX600)&lt;2,ISNUMBER(MATCH(AX600,L_Placeholder,0))),BS600&lt;3),"INVALID – verifier missing or not a named person (a role such as QA / CSM is not a name)",IF(OR(AX600=AU600,AND(LEN(AU600)&gt;=4,ISNUMBER(SEARCH(AU600,AX600))),AND(LEN(AX600)&gt;=4,ISNUMBER(SEARCH(AX600,AU600)))),"INVALID – verifier must be a different, named person (not the PIC or a role)",IF(BH600=1,"INVALID – result not yet available (awaiting / TBC)",IF(BV600=1,"INVALID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future",IF(AND(ISNUMBER(BY600),AG600&lt;BY600),IF(H600="Physical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t="n">
        <f aca="false">IF(ISNA(MATCH(TRIM(S600),L_EvidenceType,0)),0,BZ600)</f>
        <v>0</v>
      </c>
      <c r="BM600" s="61" t="str">
        <f aca="false">SUBSTITUTE(SUBSTITUTE(SUBSTITUTE(SUBSTITUTE(SUBSTITUTE(SUBSTITUTE(SUBSTITUTE(SUBSTITUTE(SUBSTITUTE(LOWER(Z600&amp;""),"1","0"),"2","0"),"3","0"),"4","0"),"5","0"),"6","0"),"7","0"),"8","0"),"9","0")</f>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600,"jan",""),"feb",""),"mar",""),"apr",""),"may",""),"jun",""),"jul",""),"aug",""),"sep",""),"oct",""),"nov",""),"dec",""),"hrs",""),"hr",""),"lt",""),"utc",""),"am",""),"pm",""),"rev",""),"ver",""),"b","a"),"c","a"),"d","a"),"e","a"),"f","a"),"g","a"),"h","a"),"i","a"),"j","a"),"k","a"),"l","a"),"m","a"),"n","a"),"o","a"),"p","a"),"q","a"),"r","a"),"s","a"),"t","a"),"u","a"),"v","a"),"w","a"),"x","a"),"y","a"),"z","a")</f>
        <v/>
      </c>
      <c r="BO600" s="61" t="str">
        <f aca="false">SUBSTITUTE(SUBSTITUTE(SUBSTITUTE(SUBSTITUTE(SUBSTITUTE(SUBSTITUTE(SUBSTITUTE(SUBSTITUTE(SUBSTITUTE(LOWER(W600&amp;""),"1","0"),"2","0"),"3","0"),"4","0"),"5","0"),"6","0"),"7","0"),"8","0"),"9","0")</f>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c>
      <c r="BQ600" s="61" t="n">
        <f aca="false">IFERROR(IF(AND(ISERROR(SEARCH(" mh"," "&amp;LOWER(W600))),ISNA(MATCH(LEFT(TRIM(BP600),255),{"0000a","000a","00a","0000aa","000aa","00.00.0000","00/00/0000","00-00-0000","0000-00-00","00.00.00","00/00/00","00-00-00","0.00.0000","0/00/0000","0-00-0000"},0)),OR(SUMPRODUCT(--ISNUMBER(SEARCH({"a0","a-0","a_0","a/0","a.0","a#0","0a","0-a","0_a","0/a"},BP600)))&gt;0,ISNUMBER(SEARCH("000000",BP600)))),1,0),0)</f>
        <v>0</v>
      </c>
      <c r="BR6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600,"supervisor",""),"inspector",""),"controller",""),"executive",""),"catering",""),"manager",""),"officer",""),"caterer",""),"station",""),"captain",""),"verified",""),"verifier",""),"checked",""),"senior",""),"leader",""),"cabin",""),"staff",""),"crew",""),"team",""),"duty",""),"lead",""),"head",""),"chef",""),"pasb",""),"mcat",""),"magcs",""),"qaqc",""),"ccic",""),"cic",""),"csm",""),"ops",""),"pic",""),"self",""),"qa",""),"qc",""),"by",""),"sr",""))</f>
        <v>0</v>
      </c>
      <c r="BS6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600,"supervisor",""),"inspector",""),"controller",""),"executive",""),"catering",""),"manager",""),"officer",""),"caterer",""),"station",""),"captain",""),"verified",""),"verifier",""),"checked",""),"senior",""),"leader",""),"cabin",""),"staff",""),"crew",""),"team",""),"duty",""),"lead",""),"head",""),"chef",""),"pasb",""),"mcat",""),"magcs",""),"qaqc",""),"ccic",""),"cic",""),"csm",""),"ops",""),"pic",""),"self",""),"qa",""),"qc",""),"by",""),"sr",""))</f>
        <v>0</v>
      </c>
      <c r="BT600" s="61"/>
      <c r="BU600" s="61"/>
      <c r="BV600" s="61" t="n">
        <f aca="false">0</f>
        <v>0</v>
      </c>
      <c r="BW600" s="61"/>
      <c r="BX600" s="61"/>
      <c r="BY600" s="62" t="n">
        <f aca="false">Q600-T12EarlyH/24</f>
        <v>46321.6006944444</v>
      </c>
      <c r="BZ600" s="61" t="n">
        <f aca="false">IFERROR(IF(IF(TRIM(S600)="Link / file path",AND(LEN(TRIM(Z600))&gt;=5,SUMPRODUCT(--ISNUMBER(SEARCH({"http","www.","\\",":\",".pdf",".jpg",".jpeg",".png",".heic",".xls",".doc",".msg",".eml",".ppt",".txt",".zip"},Z600)))&gt;0),AND(ISERROR(FIND(" ",TRIM(Z600))),NOT(OR(LOWER(TRIM(Z600))=LOWER(Flights!$F$22),AND(LEFT(LOWER(TRIM(Z600)),2)="mh",(LEN(BN600)-LEN(SUBSTITUTE(BN600,"a","")))&lt;=2))),NOT(ISNUMBER(MATCH(LEFT(BN600,255),{"0000a","000a","00a","0000aa","000aa","00.00.0000","00/00/0000","00-00-0000","0000-00-00","00.00.00","00/00/00","00-00-00","0.00.0000","0/00/0000","0-00-0000"},0))),OR(AND((LEN(BN600)-LEN(SUBSTITUTE(BN600,"a","")))&gt;=1,(LEN(BN600)-LEN(SUBSTITUTE(BN600,"0","")))&gt;=2,SUMPRODUCT(--ISNUMBER(SEARCH({"a0","a-0","a_0","a/0","a.0","a#0","0a","0-a","0_a","0/a"},BN600)))&gt;0),AND((LEN(BN600)-LEN(SUBSTITUTE(BN600,"a","")))=0,(LEN(BN600)-LEN(SUBSTITUTE(BN600,"0","")))&gt;=5)))),1,0),0)</f>
        <v>0</v>
      </c>
    </row>
    <row r="601" customFormat="false" ht="41.25" hidden="false" customHeight="true" outlineLevel="0" collapsed="false">
      <c r="A601" s="57" t="s">
        <v>1305</v>
      </c>
      <c r="B601" s="57" t="s">
        <v>293</v>
      </c>
      <c r="C601" s="57" t="str">
        <f aca="false">Flights!$F$22</f>
        <v>MH0052</v>
      </c>
      <c r="D601" s="58" t="n">
        <f aca="false">Flights!$D$22</f>
        <v>46322</v>
      </c>
      <c r="E601" s="57" t="str">
        <f aca="false">Flights!$G$22&amp;"-"&amp;Flights!$H$22</f>
        <v>KUL-KIX</v>
      </c>
      <c r="F601" s="57" t="str">
        <f aca="false">Flights!$K$22</f>
        <v>BC</v>
      </c>
      <c r="G601" s="57" t="s">
        <v>420</v>
      </c>
      <c r="H601" s="57" t="s">
        <v>378</v>
      </c>
      <c r="I601" s="57" t="s">
        <v>447</v>
      </c>
      <c r="J601" s="57" t="s">
        <v>626</v>
      </c>
      <c r="K601" s="67" t="s">
        <v>449</v>
      </c>
      <c r="L601" s="67" t="s">
        <v>1306</v>
      </c>
      <c r="M601" s="67" t="s">
        <v>451</v>
      </c>
      <c r="N601" s="67" t="s">
        <v>383</v>
      </c>
      <c r="O601" s="67" t="s">
        <v>503</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60"/>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open",IF(AND(NOT(OR(LEN(AZ601)&lt;15,ISNUMBER(MATCH(AZ601,L_Placeholder,0)))),BK601=0,NOT(OR(LEN(AU601)&lt;2,ISNUMBER(MATCH(AU601,L_Placeholder,0)))),NOT(OR(LEN(AX601)&lt;2,ISNUMBER(MATCH(AX601,L_Placeholder,0)))),TRIM(AE601)&lt;&gt;TRIM(T601)),"N/A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missing",IF(OR(OR(LEN(AU601)&lt;2,ISNUMBER(MATCH(AU601,L_Placeholder,0))),BR601&lt;3),"INVALID – PIC missing or not a named person (a role such as QA / CSM is not a name)",IF(OR(LEN(AV601)&lt;2,ISNUMBER(MATCH(AV601,L_Placeholder,0))),"INVALID – result / assessment missing",IF(OR(OR(LEN(AW601)&lt;3,ISNUMBER(MATCH(AW601,L_Placeholder,0))),SUMPRODUCT(--ISNUMBER(SEARCH(" "&amp;L_EvidencePhrase&amp;" ",BD601)))&gt;0,BI601=1),"INVALID – evidence missing, placeholder or not yet on file",IF(ISNA(MATCH(TRIM(S601),L_EvidenceType,0)),"INVALID – choose the evidence type from the list (column S)",IF(BL601=0,"INVALID – evidence ID must be the record's ID only (e.g. SF-2210, IMG_2231, 1045521), or a link / path for links",IF(OR(OR(LEN(AX601)&lt;2,ISNUMBER(MATCH(AX601,L_Placeholder,0))),BS601&lt;3),"INVALID – verifier missing or not a named person (a role such as QA / CSM is not a name)",IF(OR(AX601=AU601,AND(LEN(AU601)&gt;=4,ISNUMBER(SEARCH(AU601,AX601))),AND(LEN(AX601)&gt;=4,ISNUMBER(SEARCH(AX601,AU601)))),"INVALID – verifier must be a different, named person (not the PIC or a role)",IF(BH601=1,"INVALID – result not yet available (awaiting / TBC)",IF(BV601=1,"INVALID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future",IF(AND(ISNUMBER(BY601),AG601&lt;BY601),IF(H601="Physical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t="n">
        <f aca="false">IF(ISNA(MATCH(TRIM(S601),L_EvidenceType,0)),0,BZ601)</f>
        <v>0</v>
      </c>
      <c r="BM601" s="61" t="str">
        <f aca="false">SUBSTITUTE(SUBSTITUTE(SUBSTITUTE(SUBSTITUTE(SUBSTITUTE(SUBSTITUTE(SUBSTITUTE(SUBSTITUTE(SUBSTITUTE(LOWER(Z601&amp;""),"1","0"),"2","0"),"3","0"),"4","0"),"5","0"),"6","0"),"7","0"),"8","0"),"9","0")</f>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601,"jan",""),"feb",""),"mar",""),"apr",""),"may",""),"jun",""),"jul",""),"aug",""),"sep",""),"oct",""),"nov",""),"dec",""),"hrs",""),"hr",""),"lt",""),"utc",""),"am",""),"pm",""),"rev",""),"ver",""),"b","a"),"c","a"),"d","a"),"e","a"),"f","a"),"g","a"),"h","a"),"i","a"),"j","a"),"k","a"),"l","a"),"m","a"),"n","a"),"o","a"),"p","a"),"q","a"),"r","a"),"s","a"),"t","a"),"u","a"),"v","a"),"w","a"),"x","a"),"y","a"),"z","a")</f>
        <v/>
      </c>
      <c r="BO601" s="61" t="str">
        <f aca="false">SUBSTITUTE(SUBSTITUTE(SUBSTITUTE(SUBSTITUTE(SUBSTITUTE(SUBSTITUTE(SUBSTITUTE(SUBSTITUTE(SUBSTITUTE(LOWER(W601&amp;""),"1","0"),"2","0"),"3","0"),"4","0"),"5","0"),"6","0"),"7","0"),"8","0"),"9","0")</f>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c>
      <c r="BQ601" s="61" t="n">
        <f aca="false">IFERROR(IF(AND(ISERROR(SEARCH(" mh"," "&amp;LOWER(W601))),ISNA(MATCH(LEFT(TRIM(BP601),255),{"0000a","000a","00a","0000aa","000aa","00.00.0000","00/00/0000","00-00-0000","0000-00-00","00.00.00","00/00/00","00-00-00","0.00.0000","0/00/0000","0-00-0000"},0)),OR(SUMPRODUCT(--ISNUMBER(SEARCH({"a0","a-0","a_0","a/0","a.0","a#0","0a","0-a","0_a","0/a"},BP601)))&gt;0,ISNUMBER(SEARCH("000000",BP601)))),1,0),0)</f>
        <v>0</v>
      </c>
      <c r="BR6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601,"supervisor",""),"inspector",""),"controller",""),"executive",""),"catering",""),"manager",""),"officer",""),"caterer",""),"station",""),"captain",""),"verified",""),"verifier",""),"checked",""),"senior",""),"leader",""),"cabin",""),"staff",""),"crew",""),"team",""),"duty",""),"lead",""),"head",""),"chef",""),"pasb",""),"mcat",""),"magcs",""),"qaqc",""),"ccic",""),"cic",""),"csm",""),"ops",""),"pic",""),"self",""),"qa",""),"qc",""),"by",""),"sr",""))</f>
        <v>0</v>
      </c>
      <c r="BS6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601,"supervisor",""),"inspector",""),"controller",""),"executive",""),"catering",""),"manager",""),"officer",""),"caterer",""),"station",""),"captain",""),"verified",""),"verifier",""),"checked",""),"senior",""),"leader",""),"cabin",""),"staff",""),"crew",""),"team",""),"duty",""),"lead",""),"head",""),"chef",""),"pasb",""),"mcat",""),"magcs",""),"qaqc",""),"ccic",""),"cic",""),"csm",""),"ops",""),"pic",""),"self",""),"qa",""),"qc",""),"by",""),"sr",""))</f>
        <v>0</v>
      </c>
      <c r="BT601" s="61"/>
      <c r="BU601" s="61"/>
      <c r="BV601" s="61" t="n">
        <f aca="false">0</f>
        <v>0</v>
      </c>
      <c r="BW601" s="61"/>
      <c r="BX601" s="61"/>
      <c r="BY601" s="62" t="n">
        <f aca="false">Q601-T12EarlyH/24</f>
        <v>46321.6006944444</v>
      </c>
      <c r="BZ601" s="61" t="n">
        <f aca="false">IFERROR(IF(IF(TRIM(S601)="Link / file path",AND(LEN(TRIM(Z601))&gt;=5,SUMPRODUCT(--ISNUMBER(SEARCH({"http","www.","\\",":\",".pdf",".jpg",".jpeg",".png",".heic",".xls",".doc",".msg",".eml",".ppt",".txt",".zip"},Z601)))&gt;0),AND(ISERROR(FIND(" ",TRIM(Z601))),NOT(OR(LOWER(TRIM(Z601))=LOWER(Flights!$F$22),AND(LEFT(LOWER(TRIM(Z601)),2)="mh",(LEN(BN601)-LEN(SUBSTITUTE(BN601,"a","")))&lt;=2))),NOT(ISNUMBER(MATCH(LEFT(BN601,255),{"0000a","000a","00a","0000aa","000aa","00.00.0000","00/00/0000","00-00-0000","0000-00-00","00.00.00","00/00/00","00-00-00","0.00.0000","0/00/0000","0-00-0000"},0))),OR(AND((LEN(BN601)-LEN(SUBSTITUTE(BN601,"a","")))&gt;=1,(LEN(BN601)-LEN(SUBSTITUTE(BN601,"0","")))&gt;=2,SUMPRODUCT(--ISNUMBER(SEARCH({"a0","a-0","a_0","a/0","a.0","a#0","0a","0-a","0_a","0/a"},BN601)))&gt;0),AND((LEN(BN601)-LEN(SUBSTITUTE(BN601,"a","")))=0,(LEN(BN601)-LEN(SUBSTITUTE(BN601,"0","")))&gt;=5)))),1,0),0)</f>
        <v>0</v>
      </c>
    </row>
    <row r="602" customFormat="false" ht="39.75" hidden="false" customHeight="true" outlineLevel="0" collapsed="false">
      <c r="A602" s="57" t="s">
        <v>1307</v>
      </c>
      <c r="B602" s="57" t="s">
        <v>293</v>
      </c>
      <c r="C602" s="57" t="str">
        <f aca="false">Flights!$F$22</f>
        <v>MH0052</v>
      </c>
      <c r="D602" s="58" t="n">
        <f aca="false">Flights!$D$22</f>
        <v>46322</v>
      </c>
      <c r="E602" s="57" t="str">
        <f aca="false">Flights!$G$22&amp;"-"&amp;Flights!$H$22</f>
        <v>KUL-KIX</v>
      </c>
      <c r="F602" s="57" t="str">
        <f aca="false">Flights!$K$22</f>
        <v>BC</v>
      </c>
      <c r="G602" s="57" t="s">
        <v>420</v>
      </c>
      <c r="H602" s="57" t="s">
        <v>378</v>
      </c>
      <c r="I602" s="57" t="s">
        <v>629</v>
      </c>
      <c r="J602" s="57" t="s">
        <v>630</v>
      </c>
      <c r="K602" s="67" t="s">
        <v>501</v>
      </c>
      <c r="L602" s="67" t="s">
        <v>1308</v>
      </c>
      <c r="M602" s="67" t="s">
        <v>187</v>
      </c>
      <c r="N602" s="67" t="s">
        <v>383</v>
      </c>
      <c r="O602" s="67" t="s">
        <v>632</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60"/>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open",IF(AND(NOT(OR(LEN(AZ602)&lt;15,ISNUMBER(MATCH(AZ602,L_Placeholder,0)))),BK602=0,NOT(OR(LEN(AU602)&lt;2,ISNUMBER(MATCH(AU602,L_Placeholder,0)))),NOT(OR(LEN(AX602)&lt;2,ISNUMBER(MATCH(AX602,L_Placeholder,0)))),TRIM(AE602)&lt;&gt;TRIM(T602)),"N/A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missing",IF(OR(OR(LEN(AU602)&lt;2,ISNUMBER(MATCH(AU602,L_Placeholder,0))),BR602&lt;3),"INVALID – PIC missing or not a named person (a role such as QA / CSM is not a name)",IF(OR(LEN(AV602)&lt;2,ISNUMBER(MATCH(AV602,L_Placeholder,0))),"INVALID – result / assessment missing",IF(OR(OR(LEN(AW602)&lt;3,ISNUMBER(MATCH(AW602,L_Placeholder,0))),SUMPRODUCT(--ISNUMBER(SEARCH(" "&amp;L_EvidencePhrase&amp;" ",BD602)))&gt;0,BI602=1),"INVALID – evidence missing, placeholder or not yet on file",IF(ISNA(MATCH(TRIM(S602),L_EvidenceType,0)),"INVALID – choose the evidence type from the list (column S)",IF(BL602=0,"INVALID – evidence ID must be the record's ID only (e.g. SF-2210, IMG_2231, 1045521), or a link / path for links",IF(OR(OR(LEN(AX602)&lt;2,ISNUMBER(MATCH(AX602,L_Placeholder,0))),BS602&lt;3),"INVALID – verifier missing or not a named person (a role such as QA / CSM is not a name)",IF(OR(AX602=AU602,AND(LEN(AU602)&gt;=4,ISNUMBER(SEARCH(AU602,AX602))),AND(LEN(AX602)&gt;=4,ISNUMBER(SEARCH(AX602,AU602)))),"INVALID – verifier must be a different, named person (not the PIC or a role)",IF(BH602=1,"INVALID – result not yet available (awaiting / TBC)",IF(BV602=1,"INVALID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future",IF(AND(ISNUMBER(BY602),AG602&lt;BY602),IF(H602="Physical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t="n">
        <f aca="false">IF(ISNA(MATCH(TRIM(S602),L_EvidenceType,0)),0,BZ602)</f>
        <v>0</v>
      </c>
      <c r="BM602" s="61" t="str">
        <f aca="false">SUBSTITUTE(SUBSTITUTE(SUBSTITUTE(SUBSTITUTE(SUBSTITUTE(SUBSTITUTE(SUBSTITUTE(SUBSTITUTE(SUBSTITUTE(LOWER(Z602&amp;""),"1","0"),"2","0"),"3","0"),"4","0"),"5","0"),"6","0"),"7","0"),"8","0"),"9","0")</f>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602,"jan",""),"feb",""),"mar",""),"apr",""),"may",""),"jun",""),"jul",""),"aug",""),"sep",""),"oct",""),"nov",""),"dec",""),"hrs",""),"hr",""),"lt",""),"utc",""),"am",""),"pm",""),"rev",""),"ver",""),"b","a"),"c","a"),"d","a"),"e","a"),"f","a"),"g","a"),"h","a"),"i","a"),"j","a"),"k","a"),"l","a"),"m","a"),"n","a"),"o","a"),"p","a"),"q","a"),"r","a"),"s","a"),"t","a"),"u","a"),"v","a"),"w","a"),"x","a"),"y","a"),"z","a")</f>
        <v/>
      </c>
      <c r="BO602" s="61" t="str">
        <f aca="false">SUBSTITUTE(SUBSTITUTE(SUBSTITUTE(SUBSTITUTE(SUBSTITUTE(SUBSTITUTE(SUBSTITUTE(SUBSTITUTE(SUBSTITUTE(LOWER(W602&amp;""),"1","0"),"2","0"),"3","0"),"4","0"),"5","0"),"6","0"),"7","0"),"8","0"),"9","0")</f>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c>
      <c r="BQ602" s="61" t="n">
        <f aca="false">IFERROR(IF(AND(ISERROR(SEARCH(" mh"," "&amp;LOWER(W602))),ISNA(MATCH(LEFT(TRIM(BP602),255),{"0000a","000a","00a","0000aa","000aa","00.00.0000","00/00/0000","00-00-0000","0000-00-00","00.00.00","00/00/00","00-00-00","0.00.0000","0/00/0000","0-00-0000"},0)),OR(SUMPRODUCT(--ISNUMBER(SEARCH({"a0","a-0","a_0","a/0","a.0","a#0","0a","0-a","0_a","0/a"},BP602)))&gt;0,ISNUMBER(SEARCH("000000",BP602)))),1,0),0)</f>
        <v>0</v>
      </c>
      <c r="BR6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602,"supervisor",""),"inspector",""),"controller",""),"executive",""),"catering",""),"manager",""),"officer",""),"caterer",""),"station",""),"captain",""),"verified",""),"verifier",""),"checked",""),"senior",""),"leader",""),"cabin",""),"staff",""),"crew",""),"team",""),"duty",""),"lead",""),"head",""),"chef",""),"pasb",""),"mcat",""),"magcs",""),"qaqc",""),"ccic",""),"cic",""),"csm",""),"ops",""),"pic",""),"self",""),"qa",""),"qc",""),"by",""),"sr",""))</f>
        <v>0</v>
      </c>
      <c r="BS6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602,"supervisor",""),"inspector",""),"controller",""),"executive",""),"catering",""),"manager",""),"officer",""),"caterer",""),"station",""),"captain",""),"verified",""),"verifier",""),"checked",""),"senior",""),"leader",""),"cabin",""),"staff",""),"crew",""),"team",""),"duty",""),"lead",""),"head",""),"chef",""),"pasb",""),"mcat",""),"magcs",""),"qaqc",""),"ccic",""),"cic",""),"csm",""),"ops",""),"pic",""),"self",""),"qa",""),"qc",""),"by",""),"sr",""))</f>
        <v>0</v>
      </c>
      <c r="BT602" s="61"/>
      <c r="BU602" s="61"/>
      <c r="BV602" s="61" t="n">
        <f aca="false">0</f>
        <v>0</v>
      </c>
      <c r="BW602" s="61"/>
      <c r="BX602" s="61"/>
      <c r="BY602" s="62" t="n">
        <f aca="false">Q602-T12EarlyH/24</f>
        <v>46321.6006944444</v>
      </c>
      <c r="BZ602" s="61" t="n">
        <f aca="false">IFERROR(IF(IF(TRIM(S602)="Link / file path",AND(LEN(TRIM(Z602))&gt;=5,SUMPRODUCT(--ISNUMBER(SEARCH({"http","www.","\\",":\",".pdf",".jpg",".jpeg",".png",".heic",".xls",".doc",".msg",".eml",".ppt",".txt",".zip"},Z602)))&gt;0),AND(ISERROR(FIND(" ",TRIM(Z602))),NOT(OR(LOWER(TRIM(Z602))=LOWER(Flights!$F$22),AND(LEFT(LOWER(TRIM(Z602)),2)="mh",(LEN(BN602)-LEN(SUBSTITUTE(BN602,"a","")))&lt;=2))),NOT(ISNUMBER(MATCH(LEFT(BN602,255),{"0000a","000a","00a","0000aa","000aa","00.00.0000","00/00/0000","00-00-0000","0000-00-00","00.00.00","00/00/00","00-00-00","0.00.0000","0/00/0000","0-00-0000"},0))),OR(AND((LEN(BN602)-LEN(SUBSTITUTE(BN602,"a","")))&gt;=1,(LEN(BN602)-LEN(SUBSTITUTE(BN602,"0","")))&gt;=2,SUMPRODUCT(--ISNUMBER(SEARCH({"a0","a-0","a_0","a/0","a.0","a#0","0a","0-a","0_a","0/a"},BN602)))&gt;0),AND((LEN(BN602)-LEN(SUBSTITUTE(BN602,"a","")))=0,(LEN(BN602)-LEN(SUBSTITUTE(BN602,"0","")))&gt;=5)))),1,0),0)</f>
        <v>0</v>
      </c>
    </row>
    <row r="603" customFormat="false" ht="41.25" hidden="false" customHeight="true" outlineLevel="0" collapsed="false">
      <c r="A603" s="57" t="s">
        <v>1309</v>
      </c>
      <c r="B603" s="57" t="s">
        <v>293</v>
      </c>
      <c r="C603" s="57" t="str">
        <f aca="false">Flights!$F$22</f>
        <v>MH0052</v>
      </c>
      <c r="D603" s="58" t="n">
        <f aca="false">Flights!$D$22</f>
        <v>46322</v>
      </c>
      <c r="E603" s="57" t="str">
        <f aca="false">Flights!$G$22&amp;"-"&amp;Flights!$H$22</f>
        <v>KUL-KIX</v>
      </c>
      <c r="F603" s="57" t="str">
        <f aca="false">Flights!$K$22</f>
        <v>BC</v>
      </c>
      <c r="G603" s="57" t="s">
        <v>420</v>
      </c>
      <c r="H603" s="57" t="s">
        <v>378</v>
      </c>
      <c r="I603" s="57" t="s">
        <v>634</v>
      </c>
      <c r="J603" s="57" t="s">
        <v>635</v>
      </c>
      <c r="K603" s="67" t="s">
        <v>1310</v>
      </c>
      <c r="L603" s="67" t="s">
        <v>1311</v>
      </c>
      <c r="M603" s="67" t="s">
        <v>451</v>
      </c>
      <c r="N603" s="67" t="s">
        <v>383</v>
      </c>
      <c r="O603" s="67" t="s">
        <v>1312</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60"/>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open",IF(AND(NOT(OR(LEN(AZ603)&lt;15,ISNUMBER(MATCH(AZ603,L_Placeholder,0)))),BK603=0,NOT(OR(LEN(AU603)&lt;2,ISNUMBER(MATCH(AU603,L_Placeholder,0)))),NOT(OR(LEN(AX603)&lt;2,ISNUMBER(MATCH(AX603,L_Placeholder,0)))),TRIM(AE603)&lt;&gt;TRIM(T603)),"N/A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missing",IF(OR(OR(LEN(AU603)&lt;2,ISNUMBER(MATCH(AU603,L_Placeholder,0))),BR603&lt;3),"INVALID – PIC missing or not a named person (a role such as QA / CSM is not a name)",IF(OR(LEN(AV603)&lt;2,ISNUMBER(MATCH(AV603,L_Placeholder,0))),"INVALID – result / assessment missing",IF(OR(OR(LEN(AW603)&lt;3,ISNUMBER(MATCH(AW603,L_Placeholder,0))),SUMPRODUCT(--ISNUMBER(SEARCH(" "&amp;L_EvidencePhrase&amp;" ",BD603)))&gt;0,BI603=1),"INVALID – evidence missing, placeholder or not yet on file",IF(ISNA(MATCH(TRIM(S603),L_EvidenceType,0)),"INVALID – choose the evidence type from the list (column S)",IF(BL603=0,"INVALID – evidence ID must be the record's ID only (e.g. SF-2210, IMG_2231, 1045521), or a link / path for links",IF(OR(OR(LEN(AX603)&lt;2,ISNUMBER(MATCH(AX603,L_Placeholder,0))),BS603&lt;3),"INVALID – verifier missing or not a named person (a role such as QA / CSM is not a name)",IF(OR(AX603=AU603,AND(LEN(AU603)&gt;=4,ISNUMBER(SEARCH(AU603,AX603))),AND(LEN(AX603)&gt;=4,ISNUMBER(SEARCH(AX603,AU603)))),"INVALID – verifier must be a different, named person (not the PIC or a role)",IF(BH603=1,"INVALID – result not yet available (awaiting / TBC)",IF(BV603=1,"INVALID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future",IF(AND(ISNUMBER(BY603),AG603&lt;BY603),IF(H603="Physical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t="n">
        <f aca="false">IF(ISNA(MATCH(TRIM(S603),L_EvidenceType,0)),0,BZ603)</f>
        <v>0</v>
      </c>
      <c r="BM603" s="61" t="str">
        <f aca="false">SUBSTITUTE(SUBSTITUTE(SUBSTITUTE(SUBSTITUTE(SUBSTITUTE(SUBSTITUTE(SUBSTITUTE(SUBSTITUTE(SUBSTITUTE(LOWER(Z603&amp;""),"1","0"),"2","0"),"3","0"),"4","0"),"5","0"),"6","0"),"7","0"),"8","0"),"9","0")</f>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603,"jan",""),"feb",""),"mar",""),"apr",""),"may",""),"jun",""),"jul",""),"aug",""),"sep",""),"oct",""),"nov",""),"dec",""),"hrs",""),"hr",""),"lt",""),"utc",""),"am",""),"pm",""),"rev",""),"ver",""),"b","a"),"c","a"),"d","a"),"e","a"),"f","a"),"g","a"),"h","a"),"i","a"),"j","a"),"k","a"),"l","a"),"m","a"),"n","a"),"o","a"),"p","a"),"q","a"),"r","a"),"s","a"),"t","a"),"u","a"),"v","a"),"w","a"),"x","a"),"y","a"),"z","a")</f>
        <v/>
      </c>
      <c r="BO603" s="61" t="str">
        <f aca="false">SUBSTITUTE(SUBSTITUTE(SUBSTITUTE(SUBSTITUTE(SUBSTITUTE(SUBSTITUTE(SUBSTITUTE(SUBSTITUTE(SUBSTITUTE(LOWER(W603&amp;""),"1","0"),"2","0"),"3","0"),"4","0"),"5","0"),"6","0"),"7","0"),"8","0"),"9","0")</f>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c>
      <c r="BQ603" s="61" t="n">
        <f aca="false">IFERROR(IF(AND(ISERROR(SEARCH(" mh"," "&amp;LOWER(W603))),ISNA(MATCH(LEFT(TRIM(BP603),255),{"0000a","000a","00a","0000aa","000aa","00.00.0000","00/00/0000","00-00-0000","0000-00-00","00.00.00","00/00/00","00-00-00","0.00.0000","0/00/0000","0-00-0000"},0)),OR(SUMPRODUCT(--ISNUMBER(SEARCH({"a0","a-0","a_0","a/0","a.0","a#0","0a","0-a","0_a","0/a"},BP603)))&gt;0,ISNUMBER(SEARCH("000000",BP603)))),1,0),0)</f>
        <v>0</v>
      </c>
      <c r="BR6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603,"supervisor",""),"inspector",""),"controller",""),"executive",""),"catering",""),"manager",""),"officer",""),"caterer",""),"station",""),"captain",""),"verified",""),"verifier",""),"checked",""),"senior",""),"leader",""),"cabin",""),"staff",""),"crew",""),"team",""),"duty",""),"lead",""),"head",""),"chef",""),"pasb",""),"mcat",""),"magcs",""),"qaqc",""),"ccic",""),"cic",""),"csm",""),"ops",""),"pic",""),"self",""),"qa",""),"qc",""),"by",""),"sr",""))</f>
        <v>0</v>
      </c>
      <c r="BS6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603,"supervisor",""),"inspector",""),"controller",""),"executive",""),"catering",""),"manager",""),"officer",""),"caterer",""),"station",""),"captain",""),"verified",""),"verifier",""),"checked",""),"senior",""),"leader",""),"cabin",""),"staff",""),"crew",""),"team",""),"duty",""),"lead",""),"head",""),"chef",""),"pasb",""),"mcat",""),"magcs",""),"qaqc",""),"ccic",""),"cic",""),"csm",""),"ops",""),"pic",""),"self",""),"qa",""),"qc",""),"by",""),"sr",""))</f>
        <v>0</v>
      </c>
      <c r="BT603" s="61"/>
      <c r="BU603" s="61"/>
      <c r="BV603" s="61" t="n">
        <f aca="false">0</f>
        <v>0</v>
      </c>
      <c r="BW603" s="61"/>
      <c r="BX603" s="61"/>
      <c r="BY603" s="62" t="n">
        <f aca="false">Q603-T12EarlyH/24</f>
        <v>46321.6006944444</v>
      </c>
      <c r="BZ603" s="61" t="n">
        <f aca="false">IFERROR(IF(IF(TRIM(S603)="Link / file path",AND(LEN(TRIM(Z603))&gt;=5,SUMPRODUCT(--ISNUMBER(SEARCH({"http","www.","\\",":\",".pdf",".jpg",".jpeg",".png",".heic",".xls",".doc",".msg",".eml",".ppt",".txt",".zip"},Z603)))&gt;0),AND(ISERROR(FIND(" ",TRIM(Z603))),NOT(OR(LOWER(TRIM(Z603))=LOWER(Flights!$F$22),AND(LEFT(LOWER(TRIM(Z603)),2)="mh",(LEN(BN603)-LEN(SUBSTITUTE(BN603,"a","")))&lt;=2))),NOT(ISNUMBER(MATCH(LEFT(BN603,255),{"0000a","000a","00a","0000aa","000aa","00.00.0000","00/00/0000","00-00-0000","0000-00-00","00.00.00","00/00/00","00-00-00","0.00.0000","0/00/0000","0-00-0000"},0))),OR(AND((LEN(BN603)-LEN(SUBSTITUTE(BN603,"a","")))&gt;=1,(LEN(BN603)-LEN(SUBSTITUTE(BN603,"0","")))&gt;=2,SUMPRODUCT(--ISNUMBER(SEARCH({"a0","a-0","a_0","a/0","a.0","a#0","0a","0-a","0_a","0/a"},BN603)))&gt;0),AND((LEN(BN603)-LEN(SUBSTITUTE(BN603,"a","")))=0,(LEN(BN603)-LEN(SUBSTITUTE(BN603,"0","")))&gt;=5)))),1,0),0)</f>
        <v>0</v>
      </c>
    </row>
    <row r="604" customFormat="false" ht="39.75" hidden="false" customHeight="true" outlineLevel="0" collapsed="false">
      <c r="A604" s="57" t="s">
        <v>1313</v>
      </c>
      <c r="B604" s="57" t="s">
        <v>293</v>
      </c>
      <c r="C604" s="57" t="str">
        <f aca="false">Flights!$F$22</f>
        <v>MH0052</v>
      </c>
      <c r="D604" s="58" t="n">
        <f aca="false">Flights!$D$22</f>
        <v>46322</v>
      </c>
      <c r="E604" s="57" t="str">
        <f aca="false">Flights!$G$22&amp;"-"&amp;Flights!$H$22</f>
        <v>KUL-KIX</v>
      </c>
      <c r="F604" s="57" t="str">
        <f aca="false">Flights!$K$22</f>
        <v>BC</v>
      </c>
      <c r="G604" s="57" t="s">
        <v>459</v>
      </c>
      <c r="H604" s="57" t="s">
        <v>460</v>
      </c>
      <c r="I604" s="57" t="s">
        <v>379</v>
      </c>
      <c r="J604" s="57" t="s">
        <v>461</v>
      </c>
      <c r="K604" s="67" t="s">
        <v>426</v>
      </c>
      <c r="L604" s="67" t="s">
        <v>462</v>
      </c>
      <c r="M604" s="67"/>
      <c r="N604" s="67" t="s">
        <v>383</v>
      </c>
      <c r="O604" s="67" t="s">
        <v>463</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60"/>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open",IF(AND(NOT(OR(LEN(AZ604)&lt;15,ISNUMBER(MATCH(AZ604,L_Placeholder,0)))),BK604=0,NOT(OR(LEN(AU604)&lt;2,ISNUMBER(MATCH(AU604,L_Placeholder,0)))),NOT(OR(LEN(AX604)&lt;2,ISNUMBER(MATCH(AX604,L_Placeholder,0)))),TRIM(AE604)&lt;&gt;TRIM(T604)),"N/A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missing",IF(OR(OR(LEN(AU604)&lt;2,ISNUMBER(MATCH(AU604,L_Placeholder,0))),BR604&lt;3),"INVALID – PIC missing or not a named person (a role such as QA / CSM is not a name)",IF(OR(LEN(AV604)&lt;2,ISNUMBER(MATCH(AV604,L_Placeholder,0))),"INVALID – result / assessment missing",IF(OR(OR(LEN(AW604)&lt;3,ISNUMBER(MATCH(AW604,L_Placeholder,0))),SUMPRODUCT(--ISNUMBER(SEARCH(" "&amp;L_EvidencePhrase&amp;" ",BD604)))&gt;0,BI604=1),"INVALID – evidence missing, placeholder or not yet on file",IF(ISNA(MATCH(TRIM(S604),L_EvidenceType,0)),"INVALID – choose the evidence type from the list (column S)",IF(BL604=0,"INVALID – evidence ID must be the record's ID only (e.g. SF-2210, IMG_2231, 1045521), or a link / path for links",IF(OR(OR(LEN(AX604)&lt;2,ISNUMBER(MATCH(AX604,L_Placeholder,0))),BS604&lt;3),"INVALID – verifier missing or not a named person (a role such as QA / CSM is not a name)",IF(OR(AX604=AU604,AND(LEN(AU604)&gt;=4,ISNUMBER(SEARCH(AU604,AX604))),AND(LEN(AX604)&gt;=4,ISNUMBER(SEARCH(AX604,AU604)))),"INVALID – verifier must be a different, named person (not the PIC or a role)",IF(BH604=1,"INVALID – result not yet available (awaiting / TBC)",IF(BV604=1,"INVALID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future",IF(AND(ISNUMBER(BY604),AG604&lt;BY604),IF(H604="Physical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IF(ISNA(MATCH(TRIM(S604),L_EvidenceType,0)),0,BZ604)</f>
        <v>0</v>
      </c>
      <c r="BM604" s="61" t="str">
        <f aca="false">SUBSTITUTE(SUBSTITUTE(SUBSTITUTE(SUBSTITUTE(SUBSTITUTE(SUBSTITUTE(SUBSTITUTE(SUBSTITUTE(SUBSTITUTE(LOWER(Z604&amp;""),"1","0"),"2","0"),"3","0"),"4","0"),"5","0"),"6","0"),"7","0"),"8","0"),"9","0")</f>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604,"jan",""),"feb",""),"mar",""),"apr",""),"may",""),"jun",""),"jul",""),"aug",""),"sep",""),"oct",""),"nov",""),"dec",""),"hrs",""),"hr",""),"lt",""),"utc",""),"am",""),"pm",""),"rev",""),"ver",""),"b","a"),"c","a"),"d","a"),"e","a"),"f","a"),"g","a"),"h","a"),"i","a"),"j","a"),"k","a"),"l","a"),"m","a"),"n","a"),"o","a"),"p","a"),"q","a"),"r","a"),"s","a"),"t","a"),"u","a"),"v","a"),"w","a"),"x","a"),"y","a"),"z","a")</f>
        <v/>
      </c>
      <c r="BO604" s="61" t="str">
        <f aca="false">SUBSTITUTE(SUBSTITUTE(SUBSTITUTE(SUBSTITUTE(SUBSTITUTE(SUBSTITUTE(SUBSTITUTE(SUBSTITUTE(SUBSTITUTE(LOWER(W604&amp;""),"1","0"),"2","0"),"3","0"),"4","0"),"5","0"),"6","0"),"7","0"),"8","0"),"9","0")</f>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c>
      <c r="BQ604" s="61" t="n">
        <f aca="false">IFERROR(IF(AND(ISERROR(SEARCH(" mh"," "&amp;LOWER(W604))),ISNA(MATCH(LEFT(TRIM(BP604),255),{"0000a","000a","00a","0000aa","000aa","00.00.0000","00/00/0000","00-00-0000","0000-00-00","00.00.00","00/00/00","00-00-00","0.00.0000","0/00/0000","0-00-0000"},0)),OR(SUMPRODUCT(--ISNUMBER(SEARCH({"a0","a-0","a_0","a/0","a.0","a#0","0a","0-a","0_a","0/a"},BP604)))&gt;0,ISNUMBER(SEARCH("000000",BP604)))),1,0),0)</f>
        <v>0</v>
      </c>
      <c r="BR6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604,"supervisor",""),"inspector",""),"controller",""),"executive",""),"catering",""),"manager",""),"officer",""),"caterer",""),"station",""),"captain",""),"verified",""),"verifier",""),"checked",""),"senior",""),"leader",""),"cabin",""),"staff",""),"crew",""),"team",""),"duty",""),"lead",""),"head",""),"chef",""),"pasb",""),"mcat",""),"magcs",""),"qaqc",""),"ccic",""),"cic",""),"csm",""),"ops",""),"pic",""),"self",""),"qa",""),"qc",""),"by",""),"sr",""))</f>
        <v>0</v>
      </c>
      <c r="BS6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604,"supervisor",""),"inspector",""),"controller",""),"executive",""),"catering",""),"manager",""),"officer",""),"caterer",""),"station",""),"captain",""),"verified",""),"verifier",""),"checked",""),"senior",""),"leader",""),"cabin",""),"staff",""),"crew",""),"team",""),"duty",""),"lead",""),"head",""),"chef",""),"pasb",""),"mcat",""),"magcs",""),"qaqc",""),"ccic",""),"cic",""),"csm",""),"ops",""),"pic",""),"self",""),"qa",""),"qc",""),"by",""),"sr",""))</f>
        <v>0</v>
      </c>
      <c r="BT604" s="61"/>
      <c r="BU604" s="61"/>
      <c r="BV604" s="61" t="n">
        <f aca="false">IFERROR(IF(OR(SUMPRODUCT((LEN(BC604)-LEN(SUBSTITUTE(BC604," "&amp;L_NotLoaded&amp;" "," ")))/(LEN(L_NotLoaded)+1))&gt;SUMPRODUCT((LEN(BC604)-LEN(SUBSTITUTE(BC604," "&amp;L_NotLoadedNeg&amp;" "," ")))/(LEN(L_NotLoadedNeg)+1)),SUMPRODUCT((LEN(BD604)-LEN(SUBSTITUTE(BD604," "&amp;L_NotLoaded&amp;" "," ")))/(LEN(L_NotLoaded)+1))&gt;SUMPRODUCT((LEN(BD604)-LEN(SUBSTITUTE(BD604," "&amp;L_NotLoadedNeg&amp;" "," ")))/(LEN(L_NotLoadedNeg)+1))),1,0),0)</f>
        <v>0</v>
      </c>
      <c r="BW604" s="61"/>
      <c r="BX604" s="61"/>
      <c r="BY604" s="62" t="n">
        <f aca="false">IF(ISNUMBER(Flights!$AZ$22),MAX(Q604-UpliftWindowH/24,Flights!$AZ$22),Q604-UpliftWindowH/24)</f>
        <v>46322.3506944444</v>
      </c>
      <c r="BZ604" s="61" t="n">
        <f aca="false">IFERROR(IF(IF(TRIM(S604)="Link / file path",AND(LEN(TRIM(Z604))&gt;=5,SUMPRODUCT(--ISNUMBER(SEARCH({"http","www.","\\",":\",".pdf",".jpg",".jpeg",".png",".heic",".xls",".doc",".msg",".eml",".ppt",".txt",".zip"},Z604)))&gt;0),AND(ISERROR(FIND(" ",TRIM(Z604))),NOT(OR(LOWER(TRIM(Z604))=LOWER(Flights!$F$22),AND(LEFT(LOWER(TRIM(Z604)),2)="mh",(LEN(BN604)-LEN(SUBSTITUTE(BN604,"a","")))&lt;=2))),NOT(ISNUMBER(MATCH(LEFT(BN604,255),{"0000a","000a","00a","0000aa","000aa","00.00.0000","00/00/0000","00-00-0000","0000-00-00","00.00.00","00/00/00","00-00-00","0.00.0000","0/00/0000","0-00-0000"},0))),OR(AND((LEN(BN604)-LEN(SUBSTITUTE(BN604,"a","")))&gt;=1,(LEN(BN604)-LEN(SUBSTITUTE(BN604,"0","")))&gt;=2,SUMPRODUCT(--ISNUMBER(SEARCH({"a0","a-0","a_0","a/0","a.0","a#0","0a","0-a","0_a","0/a"},BN604)))&gt;0),AND((LEN(BN604)-LEN(SUBSTITUTE(BN604,"a","")))=0,(LEN(BN604)-LEN(SUBSTITUTE(BN604,"0","")))&gt;=5)))),1,0),0)</f>
        <v>0</v>
      </c>
    </row>
    <row r="605" customFormat="false" ht="39.75" hidden="false" customHeight="true" outlineLevel="0" collapsed="false">
      <c r="A605" s="57" t="s">
        <v>1314</v>
      </c>
      <c r="B605" s="57" t="s">
        <v>293</v>
      </c>
      <c r="C605" s="57" t="str">
        <f aca="false">Flights!$F$22</f>
        <v>MH0052</v>
      </c>
      <c r="D605" s="58" t="n">
        <f aca="false">Flights!$D$22</f>
        <v>46322</v>
      </c>
      <c r="E605" s="57" t="str">
        <f aca="false">Flights!$G$22&amp;"-"&amp;Flights!$H$22</f>
        <v>KUL-KIX</v>
      </c>
      <c r="F605" s="57" t="str">
        <f aca="false">Flights!$K$22</f>
        <v>BC</v>
      </c>
      <c r="G605" s="57" t="s">
        <v>459</v>
      </c>
      <c r="H605" s="57" t="s">
        <v>460</v>
      </c>
      <c r="I605" s="57" t="s">
        <v>428</v>
      </c>
      <c r="J605" s="57" t="s">
        <v>465</v>
      </c>
      <c r="K605" s="67" t="s">
        <v>426</v>
      </c>
      <c r="L605" s="67" t="s">
        <v>462</v>
      </c>
      <c r="M605" s="67"/>
      <c r="N605" s="67" t="s">
        <v>383</v>
      </c>
      <c r="O605" s="67" t="s">
        <v>463</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60"/>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open",IF(AND(NOT(OR(LEN(AZ605)&lt;15,ISNUMBER(MATCH(AZ605,L_Placeholder,0)))),BK605=0,NOT(OR(LEN(AU605)&lt;2,ISNUMBER(MATCH(AU605,L_Placeholder,0)))),NOT(OR(LEN(AX605)&lt;2,ISNUMBER(MATCH(AX605,L_Placeholder,0)))),TRIM(AE605)&lt;&gt;TRIM(T605)),"N/A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missing",IF(OR(OR(LEN(AU605)&lt;2,ISNUMBER(MATCH(AU605,L_Placeholder,0))),BR605&lt;3),"INVALID – PIC missing or not a named person (a role such as QA / CSM is not a name)",IF(OR(LEN(AV605)&lt;2,ISNUMBER(MATCH(AV605,L_Placeholder,0))),"INVALID – result / assessment missing",IF(OR(OR(LEN(AW605)&lt;3,ISNUMBER(MATCH(AW605,L_Placeholder,0))),SUMPRODUCT(--ISNUMBER(SEARCH(" "&amp;L_EvidencePhrase&amp;" ",BD605)))&gt;0,BI605=1),"INVALID – evidence missing, placeholder or not yet on file",IF(ISNA(MATCH(TRIM(S605),L_EvidenceType,0)),"INVALID – choose the evidence type from the list (column S)",IF(BL605=0,"INVALID – evidence ID must be the record's ID only (e.g. SF-2210, IMG_2231, 1045521), or a link / path for links",IF(OR(OR(LEN(AX605)&lt;2,ISNUMBER(MATCH(AX605,L_Placeholder,0))),BS605&lt;3),"INVALID – verifier missing or not a named person (a role such as QA / CSM is not a name)",IF(OR(AX605=AU605,AND(LEN(AU605)&gt;=4,ISNUMBER(SEARCH(AU605,AX605))),AND(LEN(AX605)&gt;=4,ISNUMBER(SEARCH(AX605,AU605)))),"INVALID – verifier must be a different, named person (not the PIC or a role)",IF(BH605=1,"INVALID – result not yet available (awaiting / TBC)",IF(BV605=1,"INVALID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future",IF(AND(ISNUMBER(BY605),AG605&lt;BY605),IF(H605="Physical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IF(ISNA(MATCH(TRIM(S605),L_EvidenceType,0)),0,BZ605)</f>
        <v>0</v>
      </c>
      <c r="BM605" s="61" t="str">
        <f aca="false">SUBSTITUTE(SUBSTITUTE(SUBSTITUTE(SUBSTITUTE(SUBSTITUTE(SUBSTITUTE(SUBSTITUTE(SUBSTITUTE(SUBSTITUTE(LOWER(Z605&amp;""),"1","0"),"2","0"),"3","0"),"4","0"),"5","0"),"6","0"),"7","0"),"8","0"),"9","0")</f>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605,"jan",""),"feb",""),"mar",""),"apr",""),"may",""),"jun",""),"jul",""),"aug",""),"sep",""),"oct",""),"nov",""),"dec",""),"hrs",""),"hr",""),"lt",""),"utc",""),"am",""),"pm",""),"rev",""),"ver",""),"b","a"),"c","a"),"d","a"),"e","a"),"f","a"),"g","a"),"h","a"),"i","a"),"j","a"),"k","a"),"l","a"),"m","a"),"n","a"),"o","a"),"p","a"),"q","a"),"r","a"),"s","a"),"t","a"),"u","a"),"v","a"),"w","a"),"x","a"),"y","a"),"z","a")</f>
        <v/>
      </c>
      <c r="BO605" s="61" t="str">
        <f aca="false">SUBSTITUTE(SUBSTITUTE(SUBSTITUTE(SUBSTITUTE(SUBSTITUTE(SUBSTITUTE(SUBSTITUTE(SUBSTITUTE(SUBSTITUTE(LOWER(W605&amp;""),"1","0"),"2","0"),"3","0"),"4","0"),"5","0"),"6","0"),"7","0"),"8","0"),"9","0")</f>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c>
      <c r="BQ605" s="61" t="n">
        <f aca="false">IFERROR(IF(AND(ISERROR(SEARCH(" mh"," "&amp;LOWER(W605))),ISNA(MATCH(LEFT(TRIM(BP605),255),{"0000a","000a","00a","0000aa","000aa","00.00.0000","00/00/0000","00-00-0000","0000-00-00","00.00.00","00/00/00","00-00-00","0.00.0000","0/00/0000","0-00-0000"},0)),OR(SUMPRODUCT(--ISNUMBER(SEARCH({"a0","a-0","a_0","a/0","a.0","a#0","0a","0-a","0_a","0/a"},BP605)))&gt;0,ISNUMBER(SEARCH("000000",BP605)))),1,0),0)</f>
        <v>0</v>
      </c>
      <c r="BR6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605,"supervisor",""),"inspector",""),"controller",""),"executive",""),"catering",""),"manager",""),"officer",""),"caterer",""),"station",""),"captain",""),"verified",""),"verifier",""),"checked",""),"senior",""),"leader",""),"cabin",""),"staff",""),"crew",""),"team",""),"duty",""),"lead",""),"head",""),"chef",""),"pasb",""),"mcat",""),"magcs",""),"qaqc",""),"ccic",""),"cic",""),"csm",""),"ops",""),"pic",""),"self",""),"qa",""),"qc",""),"by",""),"sr",""))</f>
        <v>0</v>
      </c>
      <c r="BS6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605,"supervisor",""),"inspector",""),"controller",""),"executive",""),"catering",""),"manager",""),"officer",""),"caterer",""),"station",""),"captain",""),"verified",""),"verifier",""),"checked",""),"senior",""),"leader",""),"cabin",""),"staff",""),"crew",""),"team",""),"duty",""),"lead",""),"head",""),"chef",""),"pasb",""),"mcat",""),"magcs",""),"qaqc",""),"ccic",""),"cic",""),"csm",""),"ops",""),"pic",""),"self",""),"qa",""),"qc",""),"by",""),"sr",""))</f>
        <v>0</v>
      </c>
      <c r="BT605" s="61"/>
      <c r="BU605" s="61"/>
      <c r="BV605" s="61" t="n">
        <f aca="false">IFERROR(IF(OR(SUMPRODUCT((LEN(BC605)-LEN(SUBSTITUTE(BC605," "&amp;L_NotLoaded&amp;" "," ")))/(LEN(L_NotLoaded)+1))&gt;SUMPRODUCT((LEN(BC605)-LEN(SUBSTITUTE(BC605," "&amp;L_NotLoadedNeg&amp;" "," ")))/(LEN(L_NotLoadedNeg)+1)),SUMPRODUCT((LEN(BD605)-LEN(SUBSTITUTE(BD605," "&amp;L_NotLoaded&amp;" "," ")))/(LEN(L_NotLoaded)+1))&gt;SUMPRODUCT((LEN(BD605)-LEN(SUBSTITUTE(BD605," "&amp;L_NotLoadedNeg&amp;" "," ")))/(LEN(L_NotLoadedNeg)+1))),1,0),0)</f>
        <v>0</v>
      </c>
      <c r="BW605" s="61"/>
      <c r="BX605" s="61"/>
      <c r="BY605" s="62" t="n">
        <f aca="false">IF(ISNUMBER(Flights!$AZ$22),MAX(Q605-UpliftWindowH/24,Flights!$AZ$22),Q605-UpliftWindowH/24)</f>
        <v>46322.3506944444</v>
      </c>
      <c r="BZ605" s="61" t="n">
        <f aca="false">IFERROR(IF(IF(TRIM(S605)="Link / file path",AND(LEN(TRIM(Z605))&gt;=5,SUMPRODUCT(--ISNUMBER(SEARCH({"http","www.","\\",":\",".pdf",".jpg",".jpeg",".png",".heic",".xls",".doc",".msg",".eml",".ppt",".txt",".zip"},Z605)))&gt;0),AND(ISERROR(FIND(" ",TRIM(Z605))),NOT(OR(LOWER(TRIM(Z605))=LOWER(Flights!$F$22),AND(LEFT(LOWER(TRIM(Z605)),2)="mh",(LEN(BN605)-LEN(SUBSTITUTE(BN605,"a","")))&lt;=2))),NOT(ISNUMBER(MATCH(LEFT(BN605,255),{"0000a","000a","00a","0000aa","000aa","00.00.0000","00/00/0000","00-00-0000","0000-00-00","00.00.00","00/00/00","00-00-00","0.00.0000","0/00/0000","0-00-0000"},0))),OR(AND((LEN(BN605)-LEN(SUBSTITUTE(BN605,"a","")))&gt;=1,(LEN(BN605)-LEN(SUBSTITUTE(BN605,"0","")))&gt;=2,SUMPRODUCT(--ISNUMBER(SEARCH({"a0","a-0","a_0","a/0","a.0","a#0","0a","0-a","0_a","0/a"},BN605)))&gt;0),AND((LEN(BN605)-LEN(SUBSTITUTE(BN605,"a","")))=0,(LEN(BN605)-LEN(SUBSTITUTE(BN605,"0","")))&gt;=5)))),1,0),0)</f>
        <v>0</v>
      </c>
    </row>
    <row r="606" customFormat="false" ht="39.75" hidden="false" customHeight="true" outlineLevel="0" collapsed="false">
      <c r="A606" s="57" t="s">
        <v>1315</v>
      </c>
      <c r="B606" s="57" t="s">
        <v>293</v>
      </c>
      <c r="C606" s="57" t="str">
        <f aca="false">Flights!$F$22</f>
        <v>MH0052</v>
      </c>
      <c r="D606" s="58" t="n">
        <f aca="false">Flights!$D$22</f>
        <v>46322</v>
      </c>
      <c r="E606" s="57" t="str">
        <f aca="false">Flights!$G$22&amp;"-"&amp;Flights!$H$22</f>
        <v>KUL-KIX</v>
      </c>
      <c r="F606" s="57" t="str">
        <f aca="false">Flights!$K$22</f>
        <v>BC</v>
      </c>
      <c r="G606" s="57" t="s">
        <v>459</v>
      </c>
      <c r="H606" s="57" t="s">
        <v>460</v>
      </c>
      <c r="I606" s="57" t="s">
        <v>440</v>
      </c>
      <c r="J606" s="57" t="s">
        <v>643</v>
      </c>
      <c r="K606" s="67" t="s">
        <v>501</v>
      </c>
      <c r="L606" s="67" t="s">
        <v>1286</v>
      </c>
      <c r="M606" s="67" t="s">
        <v>187</v>
      </c>
      <c r="N606" s="67" t="s">
        <v>383</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60"/>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open",IF(AND(NOT(OR(LEN(AZ606)&lt;15,ISNUMBER(MATCH(AZ606,L_Placeholder,0)))),BK606=0,NOT(OR(LEN(AU606)&lt;2,ISNUMBER(MATCH(AU606,L_Placeholder,0)))),NOT(OR(LEN(AX606)&lt;2,ISNUMBER(MATCH(AX606,L_Placeholder,0)))),TRIM(AE606)&lt;&gt;TRIM(T606)),"N/A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missing",IF(OR(OR(LEN(AU606)&lt;2,ISNUMBER(MATCH(AU606,L_Placeholder,0))),BR606&lt;3),"INVALID – PIC missing or not a named person (a role such as QA / CSM is not a name)",IF(OR(LEN(AV606)&lt;2,ISNUMBER(MATCH(AV606,L_Placeholder,0))),"INVALID – result / assessment missing",IF(OR(OR(LEN(AW606)&lt;3,ISNUMBER(MATCH(AW606,L_Placeholder,0))),SUMPRODUCT(--ISNUMBER(SEARCH(" "&amp;L_EvidencePhrase&amp;" ",BD606)))&gt;0,BI606=1),"INVALID – evidence missing, placeholder or not yet on file",IF(ISNA(MATCH(TRIM(S606),L_EvidenceType,0)),"INVALID – choose the evidence type from the list (column S)",IF(BL606=0,"INVALID – evidence ID must be the record's ID only (e.g. SF-2210, IMG_2231, 1045521), or a link / path for links",IF(OR(OR(LEN(AX606)&lt;2,ISNUMBER(MATCH(AX606,L_Placeholder,0))),BS606&lt;3),"INVALID – verifier missing or not a named person (a role such as QA / CSM is not a name)",IF(OR(AX606=AU606,AND(LEN(AU606)&gt;=4,ISNUMBER(SEARCH(AU606,AX606))),AND(LEN(AX606)&gt;=4,ISNUMBER(SEARCH(AX606,AU606)))),"INVALID – verifier must be a different, named person (not the PIC or a role)",IF(BH606=1,"INVALID – result not yet available (awaiting / TBC)",IF(BV606=1,"INVALID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future",IF(AND(ISNUMBER(BY606),AG606&lt;BY606),IF(H606="Physical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IF(ISNA(MATCH(TRIM(S606),L_EvidenceType,0)),0,BZ606)</f>
        <v>0</v>
      </c>
      <c r="BM606" s="61" t="str">
        <f aca="false">SUBSTITUTE(SUBSTITUTE(SUBSTITUTE(SUBSTITUTE(SUBSTITUTE(SUBSTITUTE(SUBSTITUTE(SUBSTITUTE(SUBSTITUTE(LOWER(Z606&amp;""),"1","0"),"2","0"),"3","0"),"4","0"),"5","0"),"6","0"),"7","0"),"8","0"),"9","0")</f>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606,"jan",""),"feb",""),"mar",""),"apr",""),"may",""),"jun",""),"jul",""),"aug",""),"sep",""),"oct",""),"nov",""),"dec",""),"hrs",""),"hr",""),"lt",""),"utc",""),"am",""),"pm",""),"rev",""),"ver",""),"b","a"),"c","a"),"d","a"),"e","a"),"f","a"),"g","a"),"h","a"),"i","a"),"j","a"),"k","a"),"l","a"),"m","a"),"n","a"),"o","a"),"p","a"),"q","a"),"r","a"),"s","a"),"t","a"),"u","a"),"v","a"),"w","a"),"x","a"),"y","a"),"z","a")</f>
        <v/>
      </c>
      <c r="BO606" s="61" t="str">
        <f aca="false">SUBSTITUTE(SUBSTITUTE(SUBSTITUTE(SUBSTITUTE(SUBSTITUTE(SUBSTITUTE(SUBSTITUTE(SUBSTITUTE(SUBSTITUTE(LOWER(W606&amp;""),"1","0"),"2","0"),"3","0"),"4","0"),"5","0"),"6","0"),"7","0"),"8","0"),"9","0")</f>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c>
      <c r="BQ606" s="61" t="n">
        <f aca="false">IFERROR(IF(AND(ISERROR(SEARCH(" mh"," "&amp;LOWER(W606))),ISNA(MATCH(LEFT(TRIM(BP606),255),{"0000a","000a","00a","0000aa","000aa","00.00.0000","00/00/0000","00-00-0000","0000-00-00","00.00.00","00/00/00","00-00-00","0.00.0000","0/00/0000","0-00-0000"},0)),OR(SUMPRODUCT(--ISNUMBER(SEARCH({"a0","a-0","a_0","a/0","a.0","a#0","0a","0-a","0_a","0/a"},BP606)))&gt;0,ISNUMBER(SEARCH("000000",BP606)))),1,0),0)</f>
        <v>0</v>
      </c>
      <c r="BR6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606,"supervisor",""),"inspector",""),"controller",""),"executive",""),"catering",""),"manager",""),"officer",""),"caterer",""),"station",""),"captain",""),"verified",""),"verifier",""),"checked",""),"senior",""),"leader",""),"cabin",""),"staff",""),"crew",""),"team",""),"duty",""),"lead",""),"head",""),"chef",""),"pasb",""),"mcat",""),"magcs",""),"qaqc",""),"ccic",""),"cic",""),"csm",""),"ops",""),"pic",""),"self",""),"qa",""),"qc",""),"by",""),"sr",""))</f>
        <v>0</v>
      </c>
      <c r="BS6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606,"supervisor",""),"inspector",""),"controller",""),"executive",""),"catering",""),"manager",""),"officer",""),"caterer",""),"station",""),"captain",""),"verified",""),"verifier",""),"checked",""),"senior",""),"leader",""),"cabin",""),"staff",""),"crew",""),"team",""),"duty",""),"lead",""),"head",""),"chef",""),"pasb",""),"mcat",""),"magcs",""),"qaqc",""),"ccic",""),"cic",""),"csm",""),"ops",""),"pic",""),"self",""),"qa",""),"qc",""),"by",""),"sr",""))</f>
        <v>0</v>
      </c>
      <c r="BT606" s="61"/>
      <c r="BU606" s="61"/>
      <c r="BV606" s="61" t="n">
        <f aca="false">IFERROR(IF(OR(SUMPRODUCT((LEN(BC606)-LEN(SUBSTITUTE(BC606," "&amp;L_NotLoaded&amp;" "," ")))/(LEN(L_NotLoaded)+1))&gt;SUMPRODUCT((LEN(BC606)-LEN(SUBSTITUTE(BC606," "&amp;L_NotLoadedNeg&amp;" "," ")))/(LEN(L_NotLoadedNeg)+1)),SUMPRODUCT((LEN(BD606)-LEN(SUBSTITUTE(BD606," "&amp;L_NotLoaded&amp;" "," ")))/(LEN(L_NotLoaded)+1))&gt;SUMPRODUCT((LEN(BD606)-LEN(SUBSTITUTE(BD606," "&amp;L_NotLoadedNeg&amp;" "," ")))/(LEN(L_NotLoadedNeg)+1))),1,0),0)</f>
        <v>0</v>
      </c>
      <c r="BW606" s="61"/>
      <c r="BX606" s="61"/>
      <c r="BY606" s="62" t="n">
        <f aca="false">IF(ISNUMBER(Flights!$AZ$22),MAX(Q606-UpliftWindowH/24,Flights!$AZ$22),Q606-UpliftWindowH/24)</f>
        <v>46322.3506944444</v>
      </c>
      <c r="BZ606" s="61" t="n">
        <f aca="false">IFERROR(IF(IF(TRIM(S606)="Link / file path",AND(LEN(TRIM(Z606))&gt;=5,SUMPRODUCT(--ISNUMBER(SEARCH({"http","www.","\\",":\",".pdf",".jpg",".jpeg",".png",".heic",".xls",".doc",".msg",".eml",".ppt",".txt",".zip"},Z606)))&gt;0),AND(ISERROR(FIND(" ",TRIM(Z606))),NOT(OR(LOWER(TRIM(Z606))=LOWER(Flights!$F$22),AND(LEFT(LOWER(TRIM(Z606)),2)="mh",(LEN(BN606)-LEN(SUBSTITUTE(BN606,"a","")))&lt;=2))),NOT(ISNUMBER(MATCH(LEFT(BN606,255),{"0000a","000a","00a","0000aa","000aa","00.00.0000","00/00/0000","00-00-0000","0000-00-00","00.00.00","00/00/00","00-00-00","0.00.0000","0/00/0000","0-00-0000"},0))),OR(AND((LEN(BN606)-LEN(SUBSTITUTE(BN606,"a","")))&gt;=1,(LEN(BN606)-LEN(SUBSTITUTE(BN606,"0","")))&gt;=2,SUMPRODUCT(--ISNUMBER(SEARCH({"a0","a-0","a_0","a/0","a.0","a#0","0a","0-a","0_a","0/a"},BN606)))&gt;0),AND((LEN(BN606)-LEN(SUBSTITUTE(BN606,"a","")))=0,(LEN(BN606)-LEN(SUBSTITUTE(BN606,"0","")))&gt;=5)))),1,0),0)</f>
        <v>0</v>
      </c>
    </row>
    <row r="607" customFormat="false" ht="39.75" hidden="false" customHeight="true" outlineLevel="0" collapsed="false">
      <c r="A607" s="57" t="s">
        <v>1316</v>
      </c>
      <c r="B607" s="57" t="s">
        <v>293</v>
      </c>
      <c r="C607" s="57" t="str">
        <f aca="false">Flights!$F$22</f>
        <v>MH0052</v>
      </c>
      <c r="D607" s="58" t="n">
        <f aca="false">Flights!$D$22</f>
        <v>46322</v>
      </c>
      <c r="E607" s="57" t="str">
        <f aca="false">Flights!$G$22&amp;"-"&amp;Flights!$H$22</f>
        <v>KUL-KIX</v>
      </c>
      <c r="F607" s="57" t="str">
        <f aca="false">Flights!$K$22</f>
        <v>BC</v>
      </c>
      <c r="G607" s="57" t="s">
        <v>459</v>
      </c>
      <c r="H607" s="57" t="s">
        <v>460</v>
      </c>
      <c r="I607" s="57" t="s">
        <v>499</v>
      </c>
      <c r="J607" s="57" t="s">
        <v>537</v>
      </c>
      <c r="K607" s="67" t="s">
        <v>501</v>
      </c>
      <c r="L607" s="67" t="s">
        <v>1288</v>
      </c>
      <c r="M607" s="67" t="s">
        <v>451</v>
      </c>
      <c r="N607" s="67" t="s">
        <v>383</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60"/>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open",IF(AND(NOT(OR(LEN(AZ607)&lt;15,ISNUMBER(MATCH(AZ607,L_Placeholder,0)))),BK607=0,NOT(OR(LEN(AU607)&lt;2,ISNUMBER(MATCH(AU607,L_Placeholder,0)))),NOT(OR(LEN(AX607)&lt;2,ISNUMBER(MATCH(AX607,L_Placeholder,0)))),TRIM(AE607)&lt;&gt;TRIM(T607)),"N/A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missing",IF(OR(OR(LEN(AU607)&lt;2,ISNUMBER(MATCH(AU607,L_Placeholder,0))),BR607&lt;3),"INVALID – PIC missing or not a named person (a role such as QA / CSM is not a name)",IF(OR(LEN(AV607)&lt;2,ISNUMBER(MATCH(AV607,L_Placeholder,0))),"INVALID – result / assessment missing",IF(OR(OR(LEN(AW607)&lt;3,ISNUMBER(MATCH(AW607,L_Placeholder,0))),SUMPRODUCT(--ISNUMBER(SEARCH(" "&amp;L_EvidencePhrase&amp;" ",BD607)))&gt;0,BI607=1),"INVALID – evidence missing, placeholder or not yet on file",IF(ISNA(MATCH(TRIM(S607),L_EvidenceType,0)),"INVALID – choose the evidence type from the list (column S)",IF(BL607=0,"INVALID – evidence ID must be the record's ID only (e.g. SF-2210, IMG_2231, 1045521), or a link / path for links",IF(OR(OR(LEN(AX607)&lt;2,ISNUMBER(MATCH(AX607,L_Placeholder,0))),BS607&lt;3),"INVALID – verifier missing or not a named person (a role such as QA / CSM is not a name)",IF(OR(AX607=AU607,AND(LEN(AU607)&gt;=4,ISNUMBER(SEARCH(AU607,AX607))),AND(LEN(AX607)&gt;=4,ISNUMBER(SEARCH(AX607,AU607)))),"INVALID – verifier must be a different, named person (not the PIC or a role)",IF(BH607=1,"INVALID – result not yet available (awaiting / TBC)",IF(BV607=1,"INVALID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future",IF(AND(ISNUMBER(BY607),AG607&lt;BY607),IF(H607="Physical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IF(ISNA(MATCH(TRIM(S607),L_EvidenceType,0)),0,BZ607)</f>
        <v>0</v>
      </c>
      <c r="BM607" s="61" t="str">
        <f aca="false">SUBSTITUTE(SUBSTITUTE(SUBSTITUTE(SUBSTITUTE(SUBSTITUTE(SUBSTITUTE(SUBSTITUTE(SUBSTITUTE(SUBSTITUTE(LOWER(Z607&amp;""),"1","0"),"2","0"),"3","0"),"4","0"),"5","0"),"6","0"),"7","0"),"8","0"),"9","0")</f>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607,"jan",""),"feb",""),"mar",""),"apr",""),"may",""),"jun",""),"jul",""),"aug",""),"sep",""),"oct",""),"nov",""),"dec",""),"hrs",""),"hr",""),"lt",""),"utc",""),"am",""),"pm",""),"rev",""),"ver",""),"b","a"),"c","a"),"d","a"),"e","a"),"f","a"),"g","a"),"h","a"),"i","a"),"j","a"),"k","a"),"l","a"),"m","a"),"n","a"),"o","a"),"p","a"),"q","a"),"r","a"),"s","a"),"t","a"),"u","a"),"v","a"),"w","a"),"x","a"),"y","a"),"z","a")</f>
        <v/>
      </c>
      <c r="BO607" s="61" t="str">
        <f aca="false">SUBSTITUTE(SUBSTITUTE(SUBSTITUTE(SUBSTITUTE(SUBSTITUTE(SUBSTITUTE(SUBSTITUTE(SUBSTITUTE(SUBSTITUTE(LOWER(W607&amp;""),"1","0"),"2","0"),"3","0"),"4","0"),"5","0"),"6","0"),"7","0"),"8","0"),"9","0")</f>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c>
      <c r="BQ607" s="61" t="n">
        <f aca="false">IFERROR(IF(AND(ISERROR(SEARCH(" mh"," "&amp;LOWER(W607))),ISNA(MATCH(LEFT(TRIM(BP607),255),{"0000a","000a","00a","0000aa","000aa","00.00.0000","00/00/0000","00-00-0000","0000-00-00","00.00.00","00/00/00","00-00-00","0.00.0000","0/00/0000","0-00-0000"},0)),OR(SUMPRODUCT(--ISNUMBER(SEARCH({"a0","a-0","a_0","a/0","a.0","a#0","0a","0-a","0_a","0/a"},BP607)))&gt;0,ISNUMBER(SEARCH("000000",BP607)))),1,0),0)</f>
        <v>0</v>
      </c>
      <c r="BR6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607,"supervisor",""),"inspector",""),"controller",""),"executive",""),"catering",""),"manager",""),"officer",""),"caterer",""),"station",""),"captain",""),"verified",""),"verifier",""),"checked",""),"senior",""),"leader",""),"cabin",""),"staff",""),"crew",""),"team",""),"duty",""),"lead",""),"head",""),"chef",""),"pasb",""),"mcat",""),"magcs",""),"qaqc",""),"ccic",""),"cic",""),"csm",""),"ops",""),"pic",""),"self",""),"qa",""),"qc",""),"by",""),"sr",""))</f>
        <v>0</v>
      </c>
      <c r="BS6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607,"supervisor",""),"inspector",""),"controller",""),"executive",""),"catering",""),"manager",""),"officer",""),"caterer",""),"station",""),"captain",""),"verified",""),"verifier",""),"checked",""),"senior",""),"leader",""),"cabin",""),"staff",""),"crew",""),"team",""),"duty",""),"lead",""),"head",""),"chef",""),"pasb",""),"mcat",""),"magcs",""),"qaqc",""),"ccic",""),"cic",""),"csm",""),"ops",""),"pic",""),"self",""),"qa",""),"qc",""),"by",""),"sr",""))</f>
        <v>0</v>
      </c>
      <c r="BT607" s="61"/>
      <c r="BU607" s="61"/>
      <c r="BV607" s="61" t="n">
        <f aca="false">IFERROR(IF(OR(SUMPRODUCT((LEN(BC607)-LEN(SUBSTITUTE(BC607," "&amp;L_NotLoaded&amp;" "," ")))/(LEN(L_NotLoaded)+1))&gt;SUMPRODUCT((LEN(BC607)-LEN(SUBSTITUTE(BC607," "&amp;L_NotLoadedNeg&amp;" "," ")))/(LEN(L_NotLoadedNeg)+1)),SUMPRODUCT((LEN(BD607)-LEN(SUBSTITUTE(BD607," "&amp;L_NotLoaded&amp;" "," ")))/(LEN(L_NotLoaded)+1))&gt;SUMPRODUCT((LEN(BD607)-LEN(SUBSTITUTE(BD607," "&amp;L_NotLoadedNeg&amp;" "," ")))/(LEN(L_NotLoadedNeg)+1))),1,0),0)</f>
        <v>0</v>
      </c>
      <c r="BW607" s="61"/>
      <c r="BX607" s="61"/>
      <c r="BY607" s="62" t="n">
        <f aca="false">IF(ISNUMBER(Flights!$AZ$22),MAX(Q607-UpliftWindowH/24,Flights!$AZ$22),Q607-UpliftWindowH/24)</f>
        <v>46322.3506944444</v>
      </c>
      <c r="BZ607" s="61" t="n">
        <f aca="false">IFERROR(IF(IF(TRIM(S607)="Link / file path",AND(LEN(TRIM(Z607))&gt;=5,SUMPRODUCT(--ISNUMBER(SEARCH({"http","www.","\\",":\",".pdf",".jpg",".jpeg",".png",".heic",".xls",".doc",".msg",".eml",".ppt",".txt",".zip"},Z607)))&gt;0),AND(ISERROR(FIND(" ",TRIM(Z607))),NOT(OR(LOWER(TRIM(Z607))=LOWER(Flights!$F$22),AND(LEFT(LOWER(TRIM(Z607)),2)="mh",(LEN(BN607)-LEN(SUBSTITUTE(BN607,"a","")))&lt;=2))),NOT(ISNUMBER(MATCH(LEFT(BN607,255),{"0000a","000a","00a","0000aa","000aa","00.00.0000","00/00/0000","00-00-0000","0000-00-00","00.00.00","00/00/00","00-00-00","0.00.0000","0/00/0000","0-00-0000"},0))),OR(AND((LEN(BN607)-LEN(SUBSTITUTE(BN607,"a","")))&gt;=1,(LEN(BN607)-LEN(SUBSTITUTE(BN607,"0","")))&gt;=2,SUMPRODUCT(--ISNUMBER(SEARCH({"a0","a-0","a_0","a/0","a.0","a#0","0a","0-a","0_a","0/a"},BN607)))&gt;0),AND((LEN(BN607)-LEN(SUBSTITUTE(BN607,"a","")))=0,(LEN(BN607)-LEN(SUBSTITUTE(BN607,"0","")))&gt;=5)))),1,0),0)</f>
        <v>0</v>
      </c>
    </row>
    <row r="608" customFormat="false" ht="39.75" hidden="false" customHeight="true" outlineLevel="0" collapsed="false">
      <c r="A608" s="57" t="s">
        <v>1317</v>
      </c>
      <c r="B608" s="57" t="s">
        <v>293</v>
      </c>
      <c r="C608" s="57" t="str">
        <f aca="false">Flights!$F$22</f>
        <v>MH0052</v>
      </c>
      <c r="D608" s="58" t="n">
        <f aca="false">Flights!$D$22</f>
        <v>46322</v>
      </c>
      <c r="E608" s="57" t="str">
        <f aca="false">Flights!$G$22&amp;"-"&amp;Flights!$H$22</f>
        <v>KUL-KIX</v>
      </c>
      <c r="F608" s="57" t="str">
        <f aca="false">Flights!$K$22</f>
        <v>BC</v>
      </c>
      <c r="G608" s="57" t="s">
        <v>459</v>
      </c>
      <c r="H608" s="57" t="s">
        <v>460</v>
      </c>
      <c r="I608" s="57" t="s">
        <v>499</v>
      </c>
      <c r="J608" s="57" t="s">
        <v>539</v>
      </c>
      <c r="K608" s="67" t="s">
        <v>501</v>
      </c>
      <c r="L608" s="67" t="s">
        <v>1290</v>
      </c>
      <c r="M608" s="67" t="s">
        <v>451</v>
      </c>
      <c r="N608" s="67" t="s">
        <v>383</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60"/>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open",IF(AND(NOT(OR(LEN(AZ608)&lt;15,ISNUMBER(MATCH(AZ608,L_Placeholder,0)))),BK608=0,NOT(OR(LEN(AU608)&lt;2,ISNUMBER(MATCH(AU608,L_Placeholder,0)))),NOT(OR(LEN(AX608)&lt;2,ISNUMBER(MATCH(AX608,L_Placeholder,0)))),TRIM(AE608)&lt;&gt;TRIM(T608)),"N/A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missing",IF(OR(OR(LEN(AU608)&lt;2,ISNUMBER(MATCH(AU608,L_Placeholder,0))),BR608&lt;3),"INVALID – PIC missing or not a named person (a role such as QA / CSM is not a name)",IF(OR(LEN(AV608)&lt;2,ISNUMBER(MATCH(AV608,L_Placeholder,0))),"INVALID – result / assessment missing",IF(OR(OR(LEN(AW608)&lt;3,ISNUMBER(MATCH(AW608,L_Placeholder,0))),SUMPRODUCT(--ISNUMBER(SEARCH(" "&amp;L_EvidencePhrase&amp;" ",BD608)))&gt;0,BI608=1),"INVALID – evidence missing, placeholder or not yet on file",IF(ISNA(MATCH(TRIM(S608),L_EvidenceType,0)),"INVALID – choose the evidence type from the list (column S)",IF(BL608=0,"INVALID – evidence ID must be the record's ID only (e.g. SF-2210, IMG_2231, 1045521), or a link / path for links",IF(OR(OR(LEN(AX608)&lt;2,ISNUMBER(MATCH(AX608,L_Placeholder,0))),BS608&lt;3),"INVALID – verifier missing or not a named person (a role such as QA / CSM is not a name)",IF(OR(AX608=AU608,AND(LEN(AU608)&gt;=4,ISNUMBER(SEARCH(AU608,AX608))),AND(LEN(AX608)&gt;=4,ISNUMBER(SEARCH(AX608,AU608)))),"INVALID – verifier must be a different, named person (not the PIC or a role)",IF(BH608=1,"INVALID – result not yet available (awaiting / TBC)",IF(BV608=1,"INVALID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future",IF(AND(ISNUMBER(BY608),AG608&lt;BY608),IF(H608="Physical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IF(ISNA(MATCH(TRIM(S608),L_EvidenceType,0)),0,BZ608)</f>
        <v>0</v>
      </c>
      <c r="BM608" s="61" t="str">
        <f aca="false">SUBSTITUTE(SUBSTITUTE(SUBSTITUTE(SUBSTITUTE(SUBSTITUTE(SUBSTITUTE(SUBSTITUTE(SUBSTITUTE(SUBSTITUTE(LOWER(Z608&amp;""),"1","0"),"2","0"),"3","0"),"4","0"),"5","0"),"6","0"),"7","0"),"8","0"),"9","0")</f>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608,"jan",""),"feb",""),"mar",""),"apr",""),"may",""),"jun",""),"jul",""),"aug",""),"sep",""),"oct",""),"nov",""),"dec",""),"hrs",""),"hr",""),"lt",""),"utc",""),"am",""),"pm",""),"rev",""),"ver",""),"b","a"),"c","a"),"d","a"),"e","a"),"f","a"),"g","a"),"h","a"),"i","a"),"j","a"),"k","a"),"l","a"),"m","a"),"n","a"),"o","a"),"p","a"),"q","a"),"r","a"),"s","a"),"t","a"),"u","a"),"v","a"),"w","a"),"x","a"),"y","a"),"z","a")</f>
        <v/>
      </c>
      <c r="BO608" s="61" t="str">
        <f aca="false">SUBSTITUTE(SUBSTITUTE(SUBSTITUTE(SUBSTITUTE(SUBSTITUTE(SUBSTITUTE(SUBSTITUTE(SUBSTITUTE(SUBSTITUTE(LOWER(W608&amp;""),"1","0"),"2","0"),"3","0"),"4","0"),"5","0"),"6","0"),"7","0"),"8","0"),"9","0")</f>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c>
      <c r="BQ608" s="61" t="n">
        <f aca="false">IFERROR(IF(AND(ISERROR(SEARCH(" mh"," "&amp;LOWER(W608))),ISNA(MATCH(LEFT(TRIM(BP608),255),{"0000a","000a","00a","0000aa","000aa","00.00.0000","00/00/0000","00-00-0000","0000-00-00","00.00.00","00/00/00","00-00-00","0.00.0000","0/00/0000","0-00-0000"},0)),OR(SUMPRODUCT(--ISNUMBER(SEARCH({"a0","a-0","a_0","a/0","a.0","a#0","0a","0-a","0_a","0/a"},BP608)))&gt;0,ISNUMBER(SEARCH("000000",BP608)))),1,0),0)</f>
        <v>0</v>
      </c>
      <c r="BR6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608,"supervisor",""),"inspector",""),"controller",""),"executive",""),"catering",""),"manager",""),"officer",""),"caterer",""),"station",""),"captain",""),"verified",""),"verifier",""),"checked",""),"senior",""),"leader",""),"cabin",""),"staff",""),"crew",""),"team",""),"duty",""),"lead",""),"head",""),"chef",""),"pasb",""),"mcat",""),"magcs",""),"qaqc",""),"ccic",""),"cic",""),"csm",""),"ops",""),"pic",""),"self",""),"qa",""),"qc",""),"by",""),"sr",""))</f>
        <v>0</v>
      </c>
      <c r="BS6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608,"supervisor",""),"inspector",""),"controller",""),"executive",""),"catering",""),"manager",""),"officer",""),"caterer",""),"station",""),"captain",""),"verified",""),"verifier",""),"checked",""),"senior",""),"leader",""),"cabin",""),"staff",""),"crew",""),"team",""),"duty",""),"lead",""),"head",""),"chef",""),"pasb",""),"mcat",""),"magcs",""),"qaqc",""),"ccic",""),"cic",""),"csm",""),"ops",""),"pic",""),"self",""),"qa",""),"qc",""),"by",""),"sr",""))</f>
        <v>0</v>
      </c>
      <c r="BT608" s="61"/>
      <c r="BU608" s="61"/>
      <c r="BV608" s="61" t="n">
        <f aca="false">IFERROR(IF(OR(SUMPRODUCT((LEN(BC608)-LEN(SUBSTITUTE(BC608," "&amp;L_NotLoaded&amp;" "," ")))/(LEN(L_NotLoaded)+1))&gt;SUMPRODUCT((LEN(BC608)-LEN(SUBSTITUTE(BC608," "&amp;L_NotLoadedNeg&amp;" "," ")))/(LEN(L_NotLoadedNeg)+1)),SUMPRODUCT((LEN(BD608)-LEN(SUBSTITUTE(BD608," "&amp;L_NotLoaded&amp;" "," ")))/(LEN(L_NotLoaded)+1))&gt;SUMPRODUCT((LEN(BD608)-LEN(SUBSTITUTE(BD608," "&amp;L_NotLoadedNeg&amp;" "," ")))/(LEN(L_NotLoadedNeg)+1))),1,0),0)</f>
        <v>0</v>
      </c>
      <c r="BW608" s="61"/>
      <c r="BX608" s="61"/>
      <c r="BY608" s="62" t="n">
        <f aca="false">IF(ISNUMBER(Flights!$AZ$22),MAX(Q608-UpliftWindowH/24,Flights!$AZ$22),Q608-UpliftWindowH/24)</f>
        <v>46322.3506944444</v>
      </c>
      <c r="BZ608" s="61" t="n">
        <f aca="false">IFERROR(IF(IF(TRIM(S608)="Link / file path",AND(LEN(TRIM(Z608))&gt;=5,SUMPRODUCT(--ISNUMBER(SEARCH({"http","www.","\\",":\",".pdf",".jpg",".jpeg",".png",".heic",".xls",".doc",".msg",".eml",".ppt",".txt",".zip"},Z608)))&gt;0),AND(ISERROR(FIND(" ",TRIM(Z608))),NOT(OR(LOWER(TRIM(Z608))=LOWER(Flights!$F$22),AND(LEFT(LOWER(TRIM(Z608)),2)="mh",(LEN(BN608)-LEN(SUBSTITUTE(BN608,"a","")))&lt;=2))),NOT(ISNUMBER(MATCH(LEFT(BN608,255),{"0000a","000a","00a","0000aa","000aa","00.00.0000","00/00/0000","00-00-0000","0000-00-00","00.00.00","00/00/00","00-00-00","0.00.0000","0/00/0000","0-00-0000"},0))),OR(AND((LEN(BN608)-LEN(SUBSTITUTE(BN608,"a","")))&gt;=1,(LEN(BN608)-LEN(SUBSTITUTE(BN608,"0","")))&gt;=2,SUMPRODUCT(--ISNUMBER(SEARCH({"a0","a-0","a_0","a/0","a.0","a#0","0a","0-a","0_a","0/a"},BN608)))&gt;0),AND((LEN(BN608)-LEN(SUBSTITUTE(BN608,"a","")))=0,(LEN(BN608)-LEN(SUBSTITUTE(BN608,"0","")))&gt;=5)))),1,0),0)</f>
        <v>0</v>
      </c>
    </row>
    <row r="609" customFormat="false" ht="39.75" hidden="false" customHeight="true" outlineLevel="0" collapsed="false">
      <c r="A609" s="57" t="s">
        <v>1318</v>
      </c>
      <c r="B609" s="57" t="s">
        <v>293</v>
      </c>
      <c r="C609" s="57" t="str">
        <f aca="false">Flights!$F$22</f>
        <v>MH0052</v>
      </c>
      <c r="D609" s="58" t="n">
        <f aca="false">Flights!$D$22</f>
        <v>46322</v>
      </c>
      <c r="E609" s="57" t="str">
        <f aca="false">Flights!$G$22&amp;"-"&amp;Flights!$H$22</f>
        <v>KUL-KIX</v>
      </c>
      <c r="F609" s="57" t="str">
        <f aca="false">Flights!$K$22</f>
        <v>BC</v>
      </c>
      <c r="G609" s="57" t="s">
        <v>459</v>
      </c>
      <c r="H609" s="57" t="s">
        <v>460</v>
      </c>
      <c r="I609" s="57" t="s">
        <v>499</v>
      </c>
      <c r="J609" s="57" t="s">
        <v>541</v>
      </c>
      <c r="K609" s="67" t="s">
        <v>501</v>
      </c>
      <c r="L609" s="67" t="s">
        <v>1292</v>
      </c>
      <c r="M609" s="67" t="s">
        <v>451</v>
      </c>
      <c r="N609" s="67" t="s">
        <v>383</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60"/>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open",IF(AND(NOT(OR(LEN(AZ609)&lt;15,ISNUMBER(MATCH(AZ609,L_Placeholder,0)))),BK609=0,NOT(OR(LEN(AU609)&lt;2,ISNUMBER(MATCH(AU609,L_Placeholder,0)))),NOT(OR(LEN(AX609)&lt;2,ISNUMBER(MATCH(AX609,L_Placeholder,0)))),TRIM(AE609)&lt;&gt;TRIM(T609)),"N/A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missing",IF(OR(OR(LEN(AU609)&lt;2,ISNUMBER(MATCH(AU609,L_Placeholder,0))),BR609&lt;3),"INVALID – PIC missing or not a named person (a role such as QA / CSM is not a name)",IF(OR(LEN(AV609)&lt;2,ISNUMBER(MATCH(AV609,L_Placeholder,0))),"INVALID – result / assessment missing",IF(OR(OR(LEN(AW609)&lt;3,ISNUMBER(MATCH(AW609,L_Placeholder,0))),SUMPRODUCT(--ISNUMBER(SEARCH(" "&amp;L_EvidencePhrase&amp;" ",BD609)))&gt;0,BI609=1),"INVALID – evidence missing, placeholder or not yet on file",IF(ISNA(MATCH(TRIM(S609),L_EvidenceType,0)),"INVALID – choose the evidence type from the list (column S)",IF(BL609=0,"INVALID – evidence ID must be the record's ID only (e.g. SF-2210, IMG_2231, 1045521), or a link / path for links",IF(OR(OR(LEN(AX609)&lt;2,ISNUMBER(MATCH(AX609,L_Placeholder,0))),BS609&lt;3),"INVALID – verifier missing or not a named person (a role such as QA / CSM is not a name)",IF(OR(AX609=AU609,AND(LEN(AU609)&gt;=4,ISNUMBER(SEARCH(AU609,AX609))),AND(LEN(AX609)&gt;=4,ISNUMBER(SEARCH(AX609,AU609)))),"INVALID – verifier must be a different, named person (not the PIC or a role)",IF(BH609=1,"INVALID – result not yet available (awaiting / TBC)",IF(BV609=1,"INVALID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future",IF(AND(ISNUMBER(BY609),AG609&lt;BY609),IF(H609="Physical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IF(ISNA(MATCH(TRIM(S609),L_EvidenceType,0)),0,BZ609)</f>
        <v>0</v>
      </c>
      <c r="BM609" s="61" t="str">
        <f aca="false">SUBSTITUTE(SUBSTITUTE(SUBSTITUTE(SUBSTITUTE(SUBSTITUTE(SUBSTITUTE(SUBSTITUTE(SUBSTITUTE(SUBSTITUTE(LOWER(Z609&amp;""),"1","0"),"2","0"),"3","0"),"4","0"),"5","0"),"6","0"),"7","0"),"8","0"),"9","0")</f>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609,"jan",""),"feb",""),"mar",""),"apr",""),"may",""),"jun",""),"jul",""),"aug",""),"sep",""),"oct",""),"nov",""),"dec",""),"hrs",""),"hr",""),"lt",""),"utc",""),"am",""),"pm",""),"rev",""),"ver",""),"b","a"),"c","a"),"d","a"),"e","a"),"f","a"),"g","a"),"h","a"),"i","a"),"j","a"),"k","a"),"l","a"),"m","a"),"n","a"),"o","a"),"p","a"),"q","a"),"r","a"),"s","a"),"t","a"),"u","a"),"v","a"),"w","a"),"x","a"),"y","a"),"z","a")</f>
        <v/>
      </c>
      <c r="BO609" s="61" t="str">
        <f aca="false">SUBSTITUTE(SUBSTITUTE(SUBSTITUTE(SUBSTITUTE(SUBSTITUTE(SUBSTITUTE(SUBSTITUTE(SUBSTITUTE(SUBSTITUTE(LOWER(W609&amp;""),"1","0"),"2","0"),"3","0"),"4","0"),"5","0"),"6","0"),"7","0"),"8","0"),"9","0")</f>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c>
      <c r="BQ609" s="61" t="n">
        <f aca="false">IFERROR(IF(AND(ISERROR(SEARCH(" mh"," "&amp;LOWER(W609))),ISNA(MATCH(LEFT(TRIM(BP609),255),{"0000a","000a","00a","0000aa","000aa","00.00.0000","00/00/0000","00-00-0000","0000-00-00","00.00.00","00/00/00","00-00-00","0.00.0000","0/00/0000","0-00-0000"},0)),OR(SUMPRODUCT(--ISNUMBER(SEARCH({"a0","a-0","a_0","a/0","a.0","a#0","0a","0-a","0_a","0/a"},BP609)))&gt;0,ISNUMBER(SEARCH("000000",BP609)))),1,0),0)</f>
        <v>0</v>
      </c>
      <c r="BR6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609,"supervisor",""),"inspector",""),"controller",""),"executive",""),"catering",""),"manager",""),"officer",""),"caterer",""),"station",""),"captain",""),"verified",""),"verifier",""),"checked",""),"senior",""),"leader",""),"cabin",""),"staff",""),"crew",""),"team",""),"duty",""),"lead",""),"head",""),"chef",""),"pasb",""),"mcat",""),"magcs",""),"qaqc",""),"ccic",""),"cic",""),"csm",""),"ops",""),"pic",""),"self",""),"qa",""),"qc",""),"by",""),"sr",""))</f>
        <v>0</v>
      </c>
      <c r="BS6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609,"supervisor",""),"inspector",""),"controller",""),"executive",""),"catering",""),"manager",""),"officer",""),"caterer",""),"station",""),"captain",""),"verified",""),"verifier",""),"checked",""),"senior",""),"leader",""),"cabin",""),"staff",""),"crew",""),"team",""),"duty",""),"lead",""),"head",""),"chef",""),"pasb",""),"mcat",""),"magcs",""),"qaqc",""),"ccic",""),"cic",""),"csm",""),"ops",""),"pic",""),"self",""),"qa",""),"qc",""),"by",""),"sr",""))</f>
        <v>0</v>
      </c>
      <c r="BT609" s="61"/>
      <c r="BU609" s="61"/>
      <c r="BV609" s="61" t="n">
        <f aca="false">IFERROR(IF(OR(SUMPRODUCT((LEN(BC609)-LEN(SUBSTITUTE(BC609," "&amp;L_NotLoaded&amp;" "," ")))/(LEN(L_NotLoaded)+1))&gt;SUMPRODUCT((LEN(BC609)-LEN(SUBSTITUTE(BC609," "&amp;L_NotLoadedNeg&amp;" "," ")))/(LEN(L_NotLoadedNeg)+1)),SUMPRODUCT((LEN(BD609)-LEN(SUBSTITUTE(BD609," "&amp;L_NotLoaded&amp;" "," ")))/(LEN(L_NotLoaded)+1))&gt;SUMPRODUCT((LEN(BD609)-LEN(SUBSTITUTE(BD609," "&amp;L_NotLoadedNeg&amp;" "," ")))/(LEN(L_NotLoadedNeg)+1))),1,0),0)</f>
        <v>0</v>
      </c>
      <c r="BW609" s="61"/>
      <c r="BX609" s="61"/>
      <c r="BY609" s="62" t="n">
        <f aca="false">IF(ISNUMBER(Flights!$AZ$22),MAX(Q609-UpliftWindowH/24,Flights!$AZ$22),Q609-UpliftWindowH/24)</f>
        <v>46322.3506944444</v>
      </c>
      <c r="BZ609" s="61" t="n">
        <f aca="false">IFERROR(IF(IF(TRIM(S609)="Link / file path",AND(LEN(TRIM(Z609))&gt;=5,SUMPRODUCT(--ISNUMBER(SEARCH({"http","www.","\\",":\",".pdf",".jpg",".jpeg",".png",".heic",".xls",".doc",".msg",".eml",".ppt",".txt",".zip"},Z609)))&gt;0),AND(ISERROR(FIND(" ",TRIM(Z609))),NOT(OR(LOWER(TRIM(Z609))=LOWER(Flights!$F$22),AND(LEFT(LOWER(TRIM(Z609)),2)="mh",(LEN(BN609)-LEN(SUBSTITUTE(BN609,"a","")))&lt;=2))),NOT(ISNUMBER(MATCH(LEFT(BN609,255),{"0000a","000a","00a","0000aa","000aa","00.00.0000","00/00/0000","00-00-0000","0000-00-00","00.00.00","00/00/00","00-00-00","0.00.0000","0/00/0000","0-00-0000"},0))),OR(AND((LEN(BN609)-LEN(SUBSTITUTE(BN609,"a","")))&gt;=1,(LEN(BN609)-LEN(SUBSTITUTE(BN609,"0","")))&gt;=2,SUMPRODUCT(--ISNUMBER(SEARCH({"a0","a-0","a_0","a/0","a.0","a#0","0a","0-a","0_a","0/a"},BN609)))&gt;0),AND((LEN(BN609)-LEN(SUBSTITUTE(BN609,"a","")))=0,(LEN(BN609)-LEN(SUBSTITUTE(BN609,"0","")))&gt;=5)))),1,0),0)</f>
        <v>0</v>
      </c>
    </row>
    <row r="610" customFormat="false" ht="39.75" hidden="false" customHeight="true" outlineLevel="0" collapsed="false">
      <c r="A610" s="57" t="s">
        <v>1319</v>
      </c>
      <c r="B610" s="57" t="s">
        <v>293</v>
      </c>
      <c r="C610" s="57" t="str">
        <f aca="false">Flights!$F$22</f>
        <v>MH0052</v>
      </c>
      <c r="D610" s="58" t="n">
        <f aca="false">Flights!$D$22</f>
        <v>46322</v>
      </c>
      <c r="E610" s="57" t="str">
        <f aca="false">Flights!$G$22&amp;"-"&amp;Flights!$H$22</f>
        <v>KUL-KIX</v>
      </c>
      <c r="F610" s="57" t="str">
        <f aca="false">Flights!$K$22</f>
        <v>BC</v>
      </c>
      <c r="G610" s="57" t="s">
        <v>459</v>
      </c>
      <c r="H610" s="57" t="s">
        <v>460</v>
      </c>
      <c r="I610" s="57" t="s">
        <v>499</v>
      </c>
      <c r="J610" s="57" t="s">
        <v>543</v>
      </c>
      <c r="K610" s="67" t="s">
        <v>501</v>
      </c>
      <c r="L610" s="67" t="s">
        <v>1294</v>
      </c>
      <c r="M610" s="67" t="s">
        <v>451</v>
      </c>
      <c r="N610" s="67" t="s">
        <v>383</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60"/>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open",IF(AND(NOT(OR(LEN(AZ610)&lt;15,ISNUMBER(MATCH(AZ610,L_Placeholder,0)))),BK610=0,NOT(OR(LEN(AU610)&lt;2,ISNUMBER(MATCH(AU610,L_Placeholder,0)))),NOT(OR(LEN(AX610)&lt;2,ISNUMBER(MATCH(AX610,L_Placeholder,0)))),TRIM(AE610)&lt;&gt;TRIM(T610)),"N/A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missing",IF(OR(OR(LEN(AU610)&lt;2,ISNUMBER(MATCH(AU610,L_Placeholder,0))),BR610&lt;3),"INVALID – PIC missing or not a named person (a role such as QA / CSM is not a name)",IF(OR(LEN(AV610)&lt;2,ISNUMBER(MATCH(AV610,L_Placeholder,0))),"INVALID – result / assessment missing",IF(OR(OR(LEN(AW610)&lt;3,ISNUMBER(MATCH(AW610,L_Placeholder,0))),SUMPRODUCT(--ISNUMBER(SEARCH(" "&amp;L_EvidencePhrase&amp;" ",BD610)))&gt;0,BI610=1),"INVALID – evidence missing, placeholder or not yet on file",IF(ISNA(MATCH(TRIM(S610),L_EvidenceType,0)),"INVALID – choose the evidence type from the list (column S)",IF(BL610=0,"INVALID – evidence ID must be the record's ID only (e.g. SF-2210, IMG_2231, 1045521), or a link / path for links",IF(OR(OR(LEN(AX610)&lt;2,ISNUMBER(MATCH(AX610,L_Placeholder,0))),BS610&lt;3),"INVALID – verifier missing or not a named person (a role such as QA / CSM is not a name)",IF(OR(AX610=AU610,AND(LEN(AU610)&gt;=4,ISNUMBER(SEARCH(AU610,AX610))),AND(LEN(AX610)&gt;=4,ISNUMBER(SEARCH(AX610,AU610)))),"INVALID – verifier must be a different, named person (not the PIC or a role)",IF(BH610=1,"INVALID – result not yet available (awaiting / TBC)",IF(BV610=1,"INVALID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future",IF(AND(ISNUMBER(BY610),AG610&lt;BY610),IF(H610="Physical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IF(ISNA(MATCH(TRIM(S610),L_EvidenceType,0)),0,BZ610)</f>
        <v>0</v>
      </c>
      <c r="BM610" s="61" t="str">
        <f aca="false">SUBSTITUTE(SUBSTITUTE(SUBSTITUTE(SUBSTITUTE(SUBSTITUTE(SUBSTITUTE(SUBSTITUTE(SUBSTITUTE(SUBSTITUTE(LOWER(Z610&amp;""),"1","0"),"2","0"),"3","0"),"4","0"),"5","0"),"6","0"),"7","0"),"8","0"),"9","0")</f>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610,"jan",""),"feb",""),"mar",""),"apr",""),"may",""),"jun",""),"jul",""),"aug",""),"sep",""),"oct",""),"nov",""),"dec",""),"hrs",""),"hr",""),"lt",""),"utc",""),"am",""),"pm",""),"rev",""),"ver",""),"b","a"),"c","a"),"d","a"),"e","a"),"f","a"),"g","a"),"h","a"),"i","a"),"j","a"),"k","a"),"l","a"),"m","a"),"n","a"),"o","a"),"p","a"),"q","a"),"r","a"),"s","a"),"t","a"),"u","a"),"v","a"),"w","a"),"x","a"),"y","a"),"z","a")</f>
        <v/>
      </c>
      <c r="BO610" s="61" t="str">
        <f aca="false">SUBSTITUTE(SUBSTITUTE(SUBSTITUTE(SUBSTITUTE(SUBSTITUTE(SUBSTITUTE(SUBSTITUTE(SUBSTITUTE(SUBSTITUTE(LOWER(W610&amp;""),"1","0"),"2","0"),"3","0"),"4","0"),"5","0"),"6","0"),"7","0"),"8","0"),"9","0")</f>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c>
      <c r="BQ610" s="61" t="n">
        <f aca="false">IFERROR(IF(AND(ISERROR(SEARCH(" mh"," "&amp;LOWER(W610))),ISNA(MATCH(LEFT(TRIM(BP610),255),{"0000a","000a","00a","0000aa","000aa","00.00.0000","00/00/0000","00-00-0000","0000-00-00","00.00.00","00/00/00","00-00-00","0.00.0000","0/00/0000","0-00-0000"},0)),OR(SUMPRODUCT(--ISNUMBER(SEARCH({"a0","a-0","a_0","a/0","a.0","a#0","0a","0-a","0_a","0/a"},BP610)))&gt;0,ISNUMBER(SEARCH("000000",BP610)))),1,0),0)</f>
        <v>0</v>
      </c>
      <c r="BR6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610,"supervisor",""),"inspector",""),"controller",""),"executive",""),"catering",""),"manager",""),"officer",""),"caterer",""),"station",""),"captain",""),"verified",""),"verifier",""),"checked",""),"senior",""),"leader",""),"cabin",""),"staff",""),"crew",""),"team",""),"duty",""),"lead",""),"head",""),"chef",""),"pasb",""),"mcat",""),"magcs",""),"qaqc",""),"ccic",""),"cic",""),"csm",""),"ops",""),"pic",""),"self",""),"qa",""),"qc",""),"by",""),"sr",""))</f>
        <v>0</v>
      </c>
      <c r="BS6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610,"supervisor",""),"inspector",""),"controller",""),"executive",""),"catering",""),"manager",""),"officer",""),"caterer",""),"station",""),"captain",""),"verified",""),"verifier",""),"checked",""),"senior",""),"leader",""),"cabin",""),"staff",""),"crew",""),"team",""),"duty",""),"lead",""),"head",""),"chef",""),"pasb",""),"mcat",""),"magcs",""),"qaqc",""),"ccic",""),"cic",""),"csm",""),"ops",""),"pic",""),"self",""),"qa",""),"qc",""),"by",""),"sr",""))</f>
        <v>0</v>
      </c>
      <c r="BT610" s="61"/>
      <c r="BU610" s="61"/>
      <c r="BV610" s="61" t="n">
        <f aca="false">IFERROR(IF(OR(SUMPRODUCT((LEN(BC610)-LEN(SUBSTITUTE(BC610," "&amp;L_NotLoaded&amp;" "," ")))/(LEN(L_NotLoaded)+1))&gt;SUMPRODUCT((LEN(BC610)-LEN(SUBSTITUTE(BC610," "&amp;L_NotLoadedNeg&amp;" "," ")))/(LEN(L_NotLoadedNeg)+1)),SUMPRODUCT((LEN(BD610)-LEN(SUBSTITUTE(BD610," "&amp;L_NotLoaded&amp;" "," ")))/(LEN(L_NotLoaded)+1))&gt;SUMPRODUCT((LEN(BD610)-LEN(SUBSTITUTE(BD610," "&amp;L_NotLoadedNeg&amp;" "," ")))/(LEN(L_NotLoadedNeg)+1))),1,0),0)</f>
        <v>0</v>
      </c>
      <c r="BW610" s="61"/>
      <c r="BX610" s="61"/>
      <c r="BY610" s="62" t="n">
        <f aca="false">IF(ISNUMBER(Flights!$AZ$22),MAX(Q610-UpliftWindowH/24,Flights!$AZ$22),Q610-UpliftWindowH/24)</f>
        <v>46322.3506944444</v>
      </c>
      <c r="BZ610" s="61" t="n">
        <f aca="false">IFERROR(IF(IF(TRIM(S610)="Link / file path",AND(LEN(TRIM(Z610))&gt;=5,SUMPRODUCT(--ISNUMBER(SEARCH({"http","www.","\\",":\",".pdf",".jpg",".jpeg",".png",".heic",".xls",".doc",".msg",".eml",".ppt",".txt",".zip"},Z610)))&gt;0),AND(ISERROR(FIND(" ",TRIM(Z610))),NOT(OR(LOWER(TRIM(Z610))=LOWER(Flights!$F$22),AND(LEFT(LOWER(TRIM(Z610)),2)="mh",(LEN(BN610)-LEN(SUBSTITUTE(BN610,"a","")))&lt;=2))),NOT(ISNUMBER(MATCH(LEFT(BN610,255),{"0000a","000a","00a","0000aa","000aa","00.00.0000","00/00/0000","00-00-0000","0000-00-00","00.00.00","00/00/00","00-00-00","0.00.0000","0/00/0000","0-00-0000"},0))),OR(AND((LEN(BN610)-LEN(SUBSTITUTE(BN610,"a","")))&gt;=1,(LEN(BN610)-LEN(SUBSTITUTE(BN610,"0","")))&gt;=2,SUMPRODUCT(--ISNUMBER(SEARCH({"a0","a-0","a_0","a/0","a.0","a#0","0a","0-a","0_a","0/a"},BN610)))&gt;0),AND((LEN(BN610)-LEN(SUBSTITUTE(BN610,"a","")))=0,(LEN(BN610)-LEN(SUBSTITUTE(BN610,"0","")))&gt;=5)))),1,0),0)</f>
        <v>0</v>
      </c>
    </row>
    <row r="611" customFormat="false" ht="39.75" hidden="false" customHeight="true" outlineLevel="0" collapsed="false">
      <c r="A611" s="57" t="s">
        <v>1320</v>
      </c>
      <c r="B611" s="57" t="s">
        <v>293</v>
      </c>
      <c r="C611" s="57" t="str">
        <f aca="false">Flights!$F$22</f>
        <v>MH0052</v>
      </c>
      <c r="D611" s="58" t="n">
        <f aca="false">Flights!$D$22</f>
        <v>46322</v>
      </c>
      <c r="E611" s="57" t="str">
        <f aca="false">Flights!$G$22&amp;"-"&amp;Flights!$H$22</f>
        <v>KUL-KIX</v>
      </c>
      <c r="F611" s="57" t="str">
        <f aca="false">Flights!$K$22</f>
        <v>BC</v>
      </c>
      <c r="G611" s="57" t="s">
        <v>459</v>
      </c>
      <c r="H611" s="57" t="s">
        <v>460</v>
      </c>
      <c r="I611" s="57" t="s">
        <v>499</v>
      </c>
      <c r="J611" s="57" t="s">
        <v>546</v>
      </c>
      <c r="K611" s="67" t="s">
        <v>501</v>
      </c>
      <c r="L611" s="67" t="s">
        <v>1296</v>
      </c>
      <c r="M611" s="67" t="s">
        <v>451</v>
      </c>
      <c r="N611" s="67" t="s">
        <v>383</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60"/>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open",IF(AND(NOT(OR(LEN(AZ611)&lt;15,ISNUMBER(MATCH(AZ611,L_Placeholder,0)))),BK611=0,NOT(OR(LEN(AU611)&lt;2,ISNUMBER(MATCH(AU611,L_Placeholder,0)))),NOT(OR(LEN(AX611)&lt;2,ISNUMBER(MATCH(AX611,L_Placeholder,0)))),TRIM(AE611)&lt;&gt;TRIM(T611)),"N/A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missing",IF(OR(OR(LEN(AU611)&lt;2,ISNUMBER(MATCH(AU611,L_Placeholder,0))),BR611&lt;3),"INVALID – PIC missing or not a named person (a role such as QA / CSM is not a name)",IF(OR(LEN(AV611)&lt;2,ISNUMBER(MATCH(AV611,L_Placeholder,0))),"INVALID – result / assessment missing",IF(OR(OR(LEN(AW611)&lt;3,ISNUMBER(MATCH(AW611,L_Placeholder,0))),SUMPRODUCT(--ISNUMBER(SEARCH(" "&amp;L_EvidencePhrase&amp;" ",BD611)))&gt;0,BI611=1),"INVALID – evidence missing, placeholder or not yet on file",IF(ISNA(MATCH(TRIM(S611),L_EvidenceType,0)),"INVALID – choose the evidence type from the list (column S)",IF(BL611=0,"INVALID – evidence ID must be the record's ID only (e.g. SF-2210, IMG_2231, 1045521), or a link / path for links",IF(OR(OR(LEN(AX611)&lt;2,ISNUMBER(MATCH(AX611,L_Placeholder,0))),BS611&lt;3),"INVALID – verifier missing or not a named person (a role such as QA / CSM is not a name)",IF(OR(AX611=AU611,AND(LEN(AU611)&gt;=4,ISNUMBER(SEARCH(AU611,AX611))),AND(LEN(AX611)&gt;=4,ISNUMBER(SEARCH(AX611,AU611)))),"INVALID – verifier must be a different, named person (not the PIC or a role)",IF(BH611=1,"INVALID – result not yet available (awaiting / TBC)",IF(BV611=1,"INVALID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future",IF(AND(ISNUMBER(BY611),AG611&lt;BY611),IF(H611="Physical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IF(ISNA(MATCH(TRIM(S611),L_EvidenceType,0)),0,BZ611)</f>
        <v>0</v>
      </c>
      <c r="BM611" s="61" t="str">
        <f aca="false">SUBSTITUTE(SUBSTITUTE(SUBSTITUTE(SUBSTITUTE(SUBSTITUTE(SUBSTITUTE(SUBSTITUTE(SUBSTITUTE(SUBSTITUTE(LOWER(Z611&amp;""),"1","0"),"2","0"),"3","0"),"4","0"),"5","0"),"6","0"),"7","0"),"8","0"),"9","0")</f>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611,"jan",""),"feb",""),"mar",""),"apr",""),"may",""),"jun",""),"jul",""),"aug",""),"sep",""),"oct",""),"nov",""),"dec",""),"hrs",""),"hr",""),"lt",""),"utc",""),"am",""),"pm",""),"rev",""),"ver",""),"b","a"),"c","a"),"d","a"),"e","a"),"f","a"),"g","a"),"h","a"),"i","a"),"j","a"),"k","a"),"l","a"),"m","a"),"n","a"),"o","a"),"p","a"),"q","a"),"r","a"),"s","a"),"t","a"),"u","a"),"v","a"),"w","a"),"x","a"),"y","a"),"z","a")</f>
        <v/>
      </c>
      <c r="BO611" s="61" t="str">
        <f aca="false">SUBSTITUTE(SUBSTITUTE(SUBSTITUTE(SUBSTITUTE(SUBSTITUTE(SUBSTITUTE(SUBSTITUTE(SUBSTITUTE(SUBSTITUTE(LOWER(W611&amp;""),"1","0"),"2","0"),"3","0"),"4","0"),"5","0"),"6","0"),"7","0"),"8","0"),"9","0")</f>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c>
      <c r="BQ611" s="61" t="n">
        <f aca="false">IFERROR(IF(AND(ISERROR(SEARCH(" mh"," "&amp;LOWER(W611))),ISNA(MATCH(LEFT(TRIM(BP611),255),{"0000a","000a","00a","0000aa","000aa","00.00.0000","00/00/0000","00-00-0000","0000-00-00","00.00.00","00/00/00","00-00-00","0.00.0000","0/00/0000","0-00-0000"},0)),OR(SUMPRODUCT(--ISNUMBER(SEARCH({"a0","a-0","a_0","a/0","a.0","a#0","0a","0-a","0_a","0/a"},BP611)))&gt;0,ISNUMBER(SEARCH("000000",BP611)))),1,0),0)</f>
        <v>0</v>
      </c>
      <c r="BR6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611,"supervisor",""),"inspector",""),"controller",""),"executive",""),"catering",""),"manager",""),"officer",""),"caterer",""),"station",""),"captain",""),"verified",""),"verifier",""),"checked",""),"senior",""),"leader",""),"cabin",""),"staff",""),"crew",""),"team",""),"duty",""),"lead",""),"head",""),"chef",""),"pasb",""),"mcat",""),"magcs",""),"qaqc",""),"ccic",""),"cic",""),"csm",""),"ops",""),"pic",""),"self",""),"qa",""),"qc",""),"by",""),"sr",""))</f>
        <v>0</v>
      </c>
      <c r="BS6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611,"supervisor",""),"inspector",""),"controller",""),"executive",""),"catering",""),"manager",""),"officer",""),"caterer",""),"station",""),"captain",""),"verified",""),"verifier",""),"checked",""),"senior",""),"leader",""),"cabin",""),"staff",""),"crew",""),"team",""),"duty",""),"lead",""),"head",""),"chef",""),"pasb",""),"mcat",""),"magcs",""),"qaqc",""),"ccic",""),"cic",""),"csm",""),"ops",""),"pic",""),"self",""),"qa",""),"qc",""),"by",""),"sr",""))</f>
        <v>0</v>
      </c>
      <c r="BT611" s="61"/>
      <c r="BU611" s="61"/>
      <c r="BV611" s="61" t="n">
        <f aca="false">IFERROR(IF(OR(SUMPRODUCT((LEN(BC611)-LEN(SUBSTITUTE(BC611," "&amp;L_NotLoaded&amp;" "," ")))/(LEN(L_NotLoaded)+1))&gt;SUMPRODUCT((LEN(BC611)-LEN(SUBSTITUTE(BC611," "&amp;L_NotLoadedNeg&amp;" "," ")))/(LEN(L_NotLoadedNeg)+1)),SUMPRODUCT((LEN(BD611)-LEN(SUBSTITUTE(BD611," "&amp;L_NotLoaded&amp;" "," ")))/(LEN(L_NotLoaded)+1))&gt;SUMPRODUCT((LEN(BD611)-LEN(SUBSTITUTE(BD611," "&amp;L_NotLoadedNeg&amp;" "," ")))/(LEN(L_NotLoadedNeg)+1))),1,0),0)</f>
        <v>0</v>
      </c>
      <c r="BW611" s="61"/>
      <c r="BX611" s="61"/>
      <c r="BY611" s="62" t="n">
        <f aca="false">IF(ISNUMBER(Flights!$AZ$22),MAX(Q611-UpliftWindowH/24,Flights!$AZ$22),Q611-UpliftWindowH/24)</f>
        <v>46322.3506944444</v>
      </c>
      <c r="BZ611" s="61" t="n">
        <f aca="false">IFERROR(IF(IF(TRIM(S611)="Link / file path",AND(LEN(TRIM(Z611))&gt;=5,SUMPRODUCT(--ISNUMBER(SEARCH({"http","www.","\\",":\",".pdf",".jpg",".jpeg",".png",".heic",".xls",".doc",".msg",".eml",".ppt",".txt",".zip"},Z611)))&gt;0),AND(ISERROR(FIND(" ",TRIM(Z611))),NOT(OR(LOWER(TRIM(Z611))=LOWER(Flights!$F$22),AND(LEFT(LOWER(TRIM(Z611)),2)="mh",(LEN(BN611)-LEN(SUBSTITUTE(BN611,"a","")))&lt;=2))),NOT(ISNUMBER(MATCH(LEFT(BN611,255),{"0000a","000a","00a","0000aa","000aa","00.00.0000","00/00/0000","00-00-0000","0000-00-00","00.00.00","00/00/00","00-00-00","0.00.0000","0/00/0000","0-00-0000"},0))),OR(AND((LEN(BN611)-LEN(SUBSTITUTE(BN611,"a","")))&gt;=1,(LEN(BN611)-LEN(SUBSTITUTE(BN611,"0","")))&gt;=2,SUMPRODUCT(--ISNUMBER(SEARCH({"a0","a-0","a_0","a/0","a.0","a#0","0a","0-a","0_a","0/a"},BN611)))&gt;0),AND((LEN(BN611)-LEN(SUBSTITUTE(BN611,"a","")))=0,(LEN(BN611)-LEN(SUBSTITUTE(BN611,"0","")))&gt;=5)))),1,0),0)</f>
        <v>0</v>
      </c>
    </row>
    <row r="612" customFormat="false" ht="39.75" hidden="false" customHeight="true" outlineLevel="0" collapsed="false">
      <c r="A612" s="57" t="s">
        <v>1321</v>
      </c>
      <c r="B612" s="57" t="s">
        <v>293</v>
      </c>
      <c r="C612" s="57" t="str">
        <f aca="false">Flights!$F$22</f>
        <v>MH0052</v>
      </c>
      <c r="D612" s="58" t="n">
        <f aca="false">Flights!$D$22</f>
        <v>46322</v>
      </c>
      <c r="E612" s="57" t="str">
        <f aca="false">Flights!$G$22&amp;"-"&amp;Flights!$H$22</f>
        <v>KUL-KIX</v>
      </c>
      <c r="F612" s="57" t="str">
        <f aca="false">Flights!$K$22</f>
        <v>BC</v>
      </c>
      <c r="G612" s="57" t="s">
        <v>459</v>
      </c>
      <c r="H612" s="57" t="s">
        <v>460</v>
      </c>
      <c r="I612" s="57" t="s">
        <v>499</v>
      </c>
      <c r="J612" s="57" t="s">
        <v>548</v>
      </c>
      <c r="K612" s="67" t="s">
        <v>616</v>
      </c>
      <c r="L612" s="67" t="s">
        <v>1298</v>
      </c>
      <c r="M612" s="67" t="s">
        <v>451</v>
      </c>
      <c r="N612" s="67" t="s">
        <v>383</v>
      </c>
      <c r="O612" s="67" t="s">
        <v>549</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60"/>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open",IF(AND(NOT(OR(LEN(AZ612)&lt;15,ISNUMBER(MATCH(AZ612,L_Placeholder,0)))),BK612=0,NOT(OR(LEN(AU612)&lt;2,ISNUMBER(MATCH(AU612,L_Placeholder,0)))),NOT(OR(LEN(AX612)&lt;2,ISNUMBER(MATCH(AX612,L_Placeholder,0)))),TRIM(AE612)&lt;&gt;TRIM(T612)),"N/A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missing",IF(OR(OR(LEN(AU612)&lt;2,ISNUMBER(MATCH(AU612,L_Placeholder,0))),BR612&lt;3),"INVALID – PIC missing or not a named person (a role such as QA / CSM is not a name)",IF(OR(LEN(AV612)&lt;2,ISNUMBER(MATCH(AV612,L_Placeholder,0))),"INVALID – result / assessment missing",IF(OR(OR(LEN(AW612)&lt;3,ISNUMBER(MATCH(AW612,L_Placeholder,0))),SUMPRODUCT(--ISNUMBER(SEARCH(" "&amp;L_EvidencePhrase&amp;" ",BD612)))&gt;0,BI612=1),"INVALID – evidence missing, placeholder or not yet on file",IF(ISNA(MATCH(TRIM(S612),L_EvidenceType,0)),"INVALID – choose the evidence type from the list (column S)",IF(BL612=0,"INVALID – evidence ID must be the record's ID only (e.g. SF-2210, IMG_2231, 1045521), or a link / path for links",IF(OR(OR(LEN(AX612)&lt;2,ISNUMBER(MATCH(AX612,L_Placeholder,0))),BS612&lt;3),"INVALID – verifier missing or not a named person (a role such as QA / CSM is not a name)",IF(OR(AX612=AU612,AND(LEN(AU612)&gt;=4,ISNUMBER(SEARCH(AU612,AX612))),AND(LEN(AX612)&gt;=4,ISNUMBER(SEARCH(AX612,AU612)))),"INVALID – verifier must be a different, named person (not the PIC or a role)",IF(BH612=1,"INVALID – result not yet available (awaiting / TBC)",IF(BV612=1,"INVALID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future",IF(AND(ISNUMBER(BY612),AG612&lt;BY612),IF(H612="Physical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IF(ISNA(MATCH(TRIM(S612),L_EvidenceType,0)),0,BZ612)</f>
        <v>0</v>
      </c>
      <c r="BM612" s="61" t="str">
        <f aca="false">SUBSTITUTE(SUBSTITUTE(SUBSTITUTE(SUBSTITUTE(SUBSTITUTE(SUBSTITUTE(SUBSTITUTE(SUBSTITUTE(SUBSTITUTE(LOWER(Z612&amp;""),"1","0"),"2","0"),"3","0"),"4","0"),"5","0"),"6","0"),"7","0"),"8","0"),"9","0")</f>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612,"jan",""),"feb",""),"mar",""),"apr",""),"may",""),"jun",""),"jul",""),"aug",""),"sep",""),"oct",""),"nov",""),"dec",""),"hrs",""),"hr",""),"lt",""),"utc",""),"am",""),"pm",""),"rev",""),"ver",""),"b","a"),"c","a"),"d","a"),"e","a"),"f","a"),"g","a"),"h","a"),"i","a"),"j","a"),"k","a"),"l","a"),"m","a"),"n","a"),"o","a"),"p","a"),"q","a"),"r","a"),"s","a"),"t","a"),"u","a"),"v","a"),"w","a"),"x","a"),"y","a"),"z","a")</f>
        <v/>
      </c>
      <c r="BO612" s="61" t="str">
        <f aca="false">SUBSTITUTE(SUBSTITUTE(SUBSTITUTE(SUBSTITUTE(SUBSTITUTE(SUBSTITUTE(SUBSTITUTE(SUBSTITUTE(SUBSTITUTE(LOWER(W612&amp;""),"1","0"),"2","0"),"3","0"),"4","0"),"5","0"),"6","0"),"7","0"),"8","0"),"9","0")</f>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c>
      <c r="BQ612" s="61" t="n">
        <f aca="false">IFERROR(IF(AND(ISERROR(SEARCH(" mh"," "&amp;LOWER(W612))),ISNA(MATCH(LEFT(TRIM(BP612),255),{"0000a","000a","00a","0000aa","000aa","00.00.0000","00/00/0000","00-00-0000","0000-00-00","00.00.00","00/00/00","00-00-00","0.00.0000","0/00/0000","0-00-0000"},0)),OR(SUMPRODUCT(--ISNUMBER(SEARCH({"a0","a-0","a_0","a/0","a.0","a#0","0a","0-a","0_a","0/a"},BP612)))&gt;0,ISNUMBER(SEARCH("000000",BP612)))),1,0),0)</f>
        <v>0</v>
      </c>
      <c r="BR6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612,"supervisor",""),"inspector",""),"controller",""),"executive",""),"catering",""),"manager",""),"officer",""),"caterer",""),"station",""),"captain",""),"verified",""),"verifier",""),"checked",""),"senior",""),"leader",""),"cabin",""),"staff",""),"crew",""),"team",""),"duty",""),"lead",""),"head",""),"chef",""),"pasb",""),"mcat",""),"magcs",""),"qaqc",""),"ccic",""),"cic",""),"csm",""),"ops",""),"pic",""),"self",""),"qa",""),"qc",""),"by",""),"sr",""))</f>
        <v>0</v>
      </c>
      <c r="BS6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612,"supervisor",""),"inspector",""),"controller",""),"executive",""),"catering",""),"manager",""),"officer",""),"caterer",""),"station",""),"captain",""),"verified",""),"verifier",""),"checked",""),"senior",""),"leader",""),"cabin",""),"staff",""),"crew",""),"team",""),"duty",""),"lead",""),"head",""),"chef",""),"pasb",""),"mcat",""),"magcs",""),"qaqc",""),"ccic",""),"cic",""),"csm",""),"ops",""),"pic",""),"self",""),"qa",""),"qc",""),"by",""),"sr",""))</f>
        <v>0</v>
      </c>
      <c r="BT612" s="61"/>
      <c r="BU612" s="61"/>
      <c r="BV612" s="61" t="n">
        <f aca="false">IFERROR(IF(OR(SUMPRODUCT((LEN(BC612)-LEN(SUBSTITUTE(BC612," "&amp;L_NotLoaded&amp;" "," ")))/(LEN(L_NotLoaded)+1))&gt;SUMPRODUCT((LEN(BC612)-LEN(SUBSTITUTE(BC612," "&amp;L_NotLoadedNeg&amp;" "," ")))/(LEN(L_NotLoadedNeg)+1)),SUMPRODUCT((LEN(BD612)-LEN(SUBSTITUTE(BD612," "&amp;L_NotLoaded&amp;" "," ")))/(LEN(L_NotLoaded)+1))&gt;SUMPRODUCT((LEN(BD612)-LEN(SUBSTITUTE(BD612," "&amp;L_NotLoadedNeg&amp;" "," ")))/(LEN(L_NotLoadedNeg)+1))),1,0),0)</f>
        <v>0</v>
      </c>
      <c r="BW612" s="61"/>
      <c r="BX612" s="61"/>
      <c r="BY612" s="62" t="n">
        <f aca="false">IF(ISNUMBER(Flights!$AZ$22),MAX(Q612-UpliftWindowH/24,Flights!$AZ$22),Q612-UpliftWindowH/24)</f>
        <v>46322.3506944444</v>
      </c>
      <c r="BZ612" s="61" t="n">
        <f aca="false">IFERROR(IF(IF(TRIM(S612)="Link / file path",AND(LEN(TRIM(Z612))&gt;=5,SUMPRODUCT(--ISNUMBER(SEARCH({"http","www.","\\",":\",".pdf",".jpg",".jpeg",".png",".heic",".xls",".doc",".msg",".eml",".ppt",".txt",".zip"},Z612)))&gt;0),AND(ISERROR(FIND(" ",TRIM(Z612))),NOT(OR(LOWER(TRIM(Z612))=LOWER(Flights!$F$22),AND(LEFT(LOWER(TRIM(Z612)),2)="mh",(LEN(BN612)-LEN(SUBSTITUTE(BN612,"a","")))&lt;=2))),NOT(ISNUMBER(MATCH(LEFT(BN612,255),{"0000a","000a","00a","0000aa","000aa","00.00.0000","00/00/0000","00-00-0000","0000-00-00","00.00.00","00/00/00","00-00-00","0.00.0000","0/00/0000","0-00-0000"},0))),OR(AND((LEN(BN612)-LEN(SUBSTITUTE(BN612,"a","")))&gt;=1,(LEN(BN612)-LEN(SUBSTITUTE(BN612,"0","")))&gt;=2,SUMPRODUCT(--ISNUMBER(SEARCH({"a0","a-0","a_0","a/0","a.0","a#0","0a","0-a","0_a","0/a"},BN612)))&gt;0),AND((LEN(BN612)-LEN(SUBSTITUTE(BN612,"a","")))=0,(LEN(BN612)-LEN(SUBSTITUTE(BN612,"0","")))&gt;=5)))),1,0),0)</f>
        <v>0</v>
      </c>
    </row>
    <row r="613" customFormat="false" ht="39.75" hidden="false" customHeight="true" outlineLevel="0" collapsed="false">
      <c r="A613" s="57" t="s">
        <v>1322</v>
      </c>
      <c r="B613" s="57" t="s">
        <v>293</v>
      </c>
      <c r="C613" s="57" t="str">
        <f aca="false">Flights!$F$22</f>
        <v>MH0052</v>
      </c>
      <c r="D613" s="58" t="n">
        <f aca="false">Flights!$D$22</f>
        <v>46322</v>
      </c>
      <c r="E613" s="57" t="str">
        <f aca="false">Flights!$G$22&amp;"-"&amp;Flights!$H$22</f>
        <v>KUL-KIX</v>
      </c>
      <c r="F613" s="57" t="str">
        <f aca="false">Flights!$K$22</f>
        <v>BC</v>
      </c>
      <c r="G613" s="57" t="s">
        <v>459</v>
      </c>
      <c r="H613" s="57" t="s">
        <v>460</v>
      </c>
      <c r="I613" s="57" t="s">
        <v>499</v>
      </c>
      <c r="J613" s="57" t="s">
        <v>551</v>
      </c>
      <c r="K613" s="67" t="s">
        <v>501</v>
      </c>
      <c r="L613" s="67" t="s">
        <v>1300</v>
      </c>
      <c r="M613" s="67" t="s">
        <v>451</v>
      </c>
      <c r="N613" s="67" t="s">
        <v>383</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60"/>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open",IF(AND(NOT(OR(LEN(AZ613)&lt;15,ISNUMBER(MATCH(AZ613,L_Placeholder,0)))),BK613=0,NOT(OR(LEN(AU613)&lt;2,ISNUMBER(MATCH(AU613,L_Placeholder,0)))),NOT(OR(LEN(AX613)&lt;2,ISNUMBER(MATCH(AX613,L_Placeholder,0)))),TRIM(AE613)&lt;&gt;TRIM(T613)),"N/A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missing",IF(OR(OR(LEN(AU613)&lt;2,ISNUMBER(MATCH(AU613,L_Placeholder,0))),BR613&lt;3),"INVALID – PIC missing or not a named person (a role such as QA / CSM is not a name)",IF(OR(LEN(AV613)&lt;2,ISNUMBER(MATCH(AV613,L_Placeholder,0))),"INVALID – result / assessment missing",IF(OR(OR(LEN(AW613)&lt;3,ISNUMBER(MATCH(AW613,L_Placeholder,0))),SUMPRODUCT(--ISNUMBER(SEARCH(" "&amp;L_EvidencePhrase&amp;" ",BD613)))&gt;0,BI613=1),"INVALID – evidence missing, placeholder or not yet on file",IF(ISNA(MATCH(TRIM(S613),L_EvidenceType,0)),"INVALID – choose the evidence type from the list (column S)",IF(BL613=0,"INVALID – evidence ID must be the record's ID only (e.g. SF-2210, IMG_2231, 1045521), or a link / path for links",IF(OR(OR(LEN(AX613)&lt;2,ISNUMBER(MATCH(AX613,L_Placeholder,0))),BS613&lt;3),"INVALID – verifier missing or not a named person (a role such as QA / CSM is not a name)",IF(OR(AX613=AU613,AND(LEN(AU613)&gt;=4,ISNUMBER(SEARCH(AU613,AX613))),AND(LEN(AX613)&gt;=4,ISNUMBER(SEARCH(AX613,AU613)))),"INVALID – verifier must be a different, named person (not the PIC or a role)",IF(BH613=1,"INVALID – result not yet available (awaiting / TBC)",IF(BV613=1,"INVALID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future",IF(AND(ISNUMBER(BY613),AG613&lt;BY613),IF(H613="Physical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IF(ISNA(MATCH(TRIM(S613),L_EvidenceType,0)),0,BZ613)</f>
        <v>0</v>
      </c>
      <c r="BM613" s="61" t="str">
        <f aca="false">SUBSTITUTE(SUBSTITUTE(SUBSTITUTE(SUBSTITUTE(SUBSTITUTE(SUBSTITUTE(SUBSTITUTE(SUBSTITUTE(SUBSTITUTE(LOWER(Z613&amp;""),"1","0"),"2","0"),"3","0"),"4","0"),"5","0"),"6","0"),"7","0"),"8","0"),"9","0")</f>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613,"jan",""),"feb",""),"mar",""),"apr",""),"may",""),"jun",""),"jul",""),"aug",""),"sep",""),"oct",""),"nov",""),"dec",""),"hrs",""),"hr",""),"lt",""),"utc",""),"am",""),"pm",""),"rev",""),"ver",""),"b","a"),"c","a"),"d","a"),"e","a"),"f","a"),"g","a"),"h","a"),"i","a"),"j","a"),"k","a"),"l","a"),"m","a"),"n","a"),"o","a"),"p","a"),"q","a"),"r","a"),"s","a"),"t","a"),"u","a"),"v","a"),"w","a"),"x","a"),"y","a"),"z","a")</f>
        <v/>
      </c>
      <c r="BO613" s="61" t="str">
        <f aca="false">SUBSTITUTE(SUBSTITUTE(SUBSTITUTE(SUBSTITUTE(SUBSTITUTE(SUBSTITUTE(SUBSTITUTE(SUBSTITUTE(SUBSTITUTE(LOWER(W613&amp;""),"1","0"),"2","0"),"3","0"),"4","0"),"5","0"),"6","0"),"7","0"),"8","0"),"9","0")</f>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c>
      <c r="BQ613" s="61" t="n">
        <f aca="false">IFERROR(IF(AND(ISERROR(SEARCH(" mh"," "&amp;LOWER(W613))),ISNA(MATCH(LEFT(TRIM(BP613),255),{"0000a","000a","00a","0000aa","000aa","00.00.0000","00/00/0000","00-00-0000","0000-00-00","00.00.00","00/00/00","00-00-00","0.00.0000","0/00/0000","0-00-0000"},0)),OR(SUMPRODUCT(--ISNUMBER(SEARCH({"a0","a-0","a_0","a/0","a.0","a#0","0a","0-a","0_a","0/a"},BP613)))&gt;0,ISNUMBER(SEARCH("000000",BP613)))),1,0),0)</f>
        <v>0</v>
      </c>
      <c r="BR6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613,"supervisor",""),"inspector",""),"controller",""),"executive",""),"catering",""),"manager",""),"officer",""),"caterer",""),"station",""),"captain",""),"verified",""),"verifier",""),"checked",""),"senior",""),"leader",""),"cabin",""),"staff",""),"crew",""),"team",""),"duty",""),"lead",""),"head",""),"chef",""),"pasb",""),"mcat",""),"magcs",""),"qaqc",""),"ccic",""),"cic",""),"csm",""),"ops",""),"pic",""),"self",""),"qa",""),"qc",""),"by",""),"sr",""))</f>
        <v>0</v>
      </c>
      <c r="BS6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613,"supervisor",""),"inspector",""),"controller",""),"executive",""),"catering",""),"manager",""),"officer",""),"caterer",""),"station",""),"captain",""),"verified",""),"verifier",""),"checked",""),"senior",""),"leader",""),"cabin",""),"staff",""),"crew",""),"team",""),"duty",""),"lead",""),"head",""),"chef",""),"pasb",""),"mcat",""),"magcs",""),"qaqc",""),"ccic",""),"cic",""),"csm",""),"ops",""),"pic",""),"self",""),"qa",""),"qc",""),"by",""),"sr",""))</f>
        <v>0</v>
      </c>
      <c r="BT613" s="61"/>
      <c r="BU613" s="61"/>
      <c r="BV613" s="61" t="n">
        <f aca="false">IFERROR(IF(OR(SUMPRODUCT((LEN(BC613)-LEN(SUBSTITUTE(BC613," "&amp;L_NotLoaded&amp;" "," ")))/(LEN(L_NotLoaded)+1))&gt;SUMPRODUCT((LEN(BC613)-LEN(SUBSTITUTE(BC613," "&amp;L_NotLoadedNeg&amp;" "," ")))/(LEN(L_NotLoadedNeg)+1)),SUMPRODUCT((LEN(BD613)-LEN(SUBSTITUTE(BD613," "&amp;L_NotLoaded&amp;" "," ")))/(LEN(L_NotLoaded)+1))&gt;SUMPRODUCT((LEN(BD613)-LEN(SUBSTITUTE(BD613," "&amp;L_NotLoadedNeg&amp;" "," ")))/(LEN(L_NotLoadedNeg)+1))),1,0),0)</f>
        <v>0</v>
      </c>
      <c r="BW613" s="61"/>
      <c r="BX613" s="61"/>
      <c r="BY613" s="62" t="n">
        <f aca="false">IF(ISNUMBER(Flights!$AZ$22),MAX(Q613-UpliftWindowH/24,Flights!$AZ$22),Q613-UpliftWindowH/24)</f>
        <v>46322.3506944444</v>
      </c>
      <c r="BZ613" s="61" t="n">
        <f aca="false">IFERROR(IF(IF(TRIM(S613)="Link / file path",AND(LEN(TRIM(Z613))&gt;=5,SUMPRODUCT(--ISNUMBER(SEARCH({"http","www.","\\",":\",".pdf",".jpg",".jpeg",".png",".heic",".xls",".doc",".msg",".eml",".ppt",".txt",".zip"},Z613)))&gt;0),AND(ISERROR(FIND(" ",TRIM(Z613))),NOT(OR(LOWER(TRIM(Z613))=LOWER(Flights!$F$22),AND(LEFT(LOWER(TRIM(Z613)),2)="mh",(LEN(BN613)-LEN(SUBSTITUTE(BN613,"a","")))&lt;=2))),NOT(ISNUMBER(MATCH(LEFT(BN613,255),{"0000a","000a","00a","0000aa","000aa","00.00.0000","00/00/0000","00-00-0000","0000-00-00","00.00.00","00/00/00","00-00-00","0.00.0000","0/00/0000","0-00-0000"},0))),OR(AND((LEN(BN613)-LEN(SUBSTITUTE(BN613,"a","")))&gt;=1,(LEN(BN613)-LEN(SUBSTITUTE(BN613,"0","")))&gt;=2,SUMPRODUCT(--ISNUMBER(SEARCH({"a0","a-0","a_0","a/0","a.0","a#0","0a","0-a","0_a","0/a"},BN613)))&gt;0),AND((LEN(BN613)-LEN(SUBSTITUTE(BN613,"a","")))=0,(LEN(BN613)-LEN(SUBSTITUTE(BN613,"0","")))&gt;=5)))),1,0),0)</f>
        <v>0</v>
      </c>
    </row>
    <row r="614" customFormat="false" ht="39.75" hidden="false" customHeight="true" outlineLevel="0" collapsed="false">
      <c r="A614" s="57" t="s">
        <v>1323</v>
      </c>
      <c r="B614" s="57" t="s">
        <v>293</v>
      </c>
      <c r="C614" s="57" t="str">
        <f aca="false">Flights!$F$22</f>
        <v>MH0052</v>
      </c>
      <c r="D614" s="58" t="n">
        <f aca="false">Flights!$D$22</f>
        <v>46322</v>
      </c>
      <c r="E614" s="57" t="str">
        <f aca="false">Flights!$G$22&amp;"-"&amp;Flights!$H$22</f>
        <v>KUL-KIX</v>
      </c>
      <c r="F614" s="57" t="str">
        <f aca="false">Flights!$K$22</f>
        <v>BC</v>
      </c>
      <c r="G614" s="57" t="s">
        <v>459</v>
      </c>
      <c r="H614" s="57" t="s">
        <v>460</v>
      </c>
      <c r="I614" s="57" t="s">
        <v>447</v>
      </c>
      <c r="J614" s="57" t="s">
        <v>553</v>
      </c>
      <c r="K614" s="67" t="s">
        <v>449</v>
      </c>
      <c r="L614" s="67" t="s">
        <v>1302</v>
      </c>
      <c r="M614" s="67" t="s">
        <v>451</v>
      </c>
      <c r="N614" s="67" t="s">
        <v>383</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60"/>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open",IF(AND(NOT(OR(LEN(AZ614)&lt;15,ISNUMBER(MATCH(AZ614,L_Placeholder,0)))),BK614=0,NOT(OR(LEN(AU614)&lt;2,ISNUMBER(MATCH(AU614,L_Placeholder,0)))),NOT(OR(LEN(AX614)&lt;2,ISNUMBER(MATCH(AX614,L_Placeholder,0)))),TRIM(AE614)&lt;&gt;TRIM(T614)),"N/A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missing",IF(OR(OR(LEN(AU614)&lt;2,ISNUMBER(MATCH(AU614,L_Placeholder,0))),BR614&lt;3),"INVALID – PIC missing or not a named person (a role such as QA / CSM is not a name)",IF(OR(LEN(AV614)&lt;2,ISNUMBER(MATCH(AV614,L_Placeholder,0))),"INVALID – result / assessment missing",IF(OR(OR(LEN(AW614)&lt;3,ISNUMBER(MATCH(AW614,L_Placeholder,0))),SUMPRODUCT(--ISNUMBER(SEARCH(" "&amp;L_EvidencePhrase&amp;" ",BD614)))&gt;0,BI614=1),"INVALID – evidence missing, placeholder or not yet on file",IF(ISNA(MATCH(TRIM(S614),L_EvidenceType,0)),"INVALID – choose the evidence type from the list (column S)",IF(BL614=0,"INVALID – evidence ID must be the record's ID only (e.g. SF-2210, IMG_2231, 1045521), or a link / path for links",IF(OR(OR(LEN(AX614)&lt;2,ISNUMBER(MATCH(AX614,L_Placeholder,0))),BS614&lt;3),"INVALID – verifier missing or not a named person (a role such as QA / CSM is not a name)",IF(OR(AX614=AU614,AND(LEN(AU614)&gt;=4,ISNUMBER(SEARCH(AU614,AX614))),AND(LEN(AX614)&gt;=4,ISNUMBER(SEARCH(AX614,AU614)))),"INVALID – verifier must be a different, named person (not the PIC or a role)",IF(BH614=1,"INVALID – result not yet available (awaiting / TBC)",IF(BV614=1,"INVALID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future",IF(AND(ISNUMBER(BY614),AG614&lt;BY614),IF(H614="Physical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IF(ISNA(MATCH(TRIM(S614),L_EvidenceType,0)),0,BZ614)</f>
        <v>0</v>
      </c>
      <c r="BM614" s="61" t="str">
        <f aca="false">SUBSTITUTE(SUBSTITUTE(SUBSTITUTE(SUBSTITUTE(SUBSTITUTE(SUBSTITUTE(SUBSTITUTE(SUBSTITUTE(SUBSTITUTE(LOWER(Z614&amp;""),"1","0"),"2","0"),"3","0"),"4","0"),"5","0"),"6","0"),"7","0"),"8","0"),"9","0")</f>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614,"jan",""),"feb",""),"mar",""),"apr",""),"may",""),"jun",""),"jul",""),"aug",""),"sep",""),"oct",""),"nov",""),"dec",""),"hrs",""),"hr",""),"lt",""),"utc",""),"am",""),"pm",""),"rev",""),"ver",""),"b","a"),"c","a"),"d","a"),"e","a"),"f","a"),"g","a"),"h","a"),"i","a"),"j","a"),"k","a"),"l","a"),"m","a"),"n","a"),"o","a"),"p","a"),"q","a"),"r","a"),"s","a"),"t","a"),"u","a"),"v","a"),"w","a"),"x","a"),"y","a"),"z","a")</f>
        <v/>
      </c>
      <c r="BO614" s="61" t="str">
        <f aca="false">SUBSTITUTE(SUBSTITUTE(SUBSTITUTE(SUBSTITUTE(SUBSTITUTE(SUBSTITUTE(SUBSTITUTE(SUBSTITUTE(SUBSTITUTE(LOWER(W614&amp;""),"1","0"),"2","0"),"3","0"),"4","0"),"5","0"),"6","0"),"7","0"),"8","0"),"9","0")</f>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c>
      <c r="BQ614" s="61" t="n">
        <f aca="false">IFERROR(IF(AND(ISERROR(SEARCH(" mh"," "&amp;LOWER(W614))),ISNA(MATCH(LEFT(TRIM(BP614),255),{"0000a","000a","00a","0000aa","000aa","00.00.0000","00/00/0000","00-00-0000","0000-00-00","00.00.00","00/00/00","00-00-00","0.00.0000","0/00/0000","0-00-0000"},0)),OR(SUMPRODUCT(--ISNUMBER(SEARCH({"a0","a-0","a_0","a/0","a.0","a#0","0a","0-a","0_a","0/a"},BP614)))&gt;0,ISNUMBER(SEARCH("000000",BP614)))),1,0),0)</f>
        <v>0</v>
      </c>
      <c r="BR6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614,"supervisor",""),"inspector",""),"controller",""),"executive",""),"catering",""),"manager",""),"officer",""),"caterer",""),"station",""),"captain",""),"verified",""),"verifier",""),"checked",""),"senior",""),"leader",""),"cabin",""),"staff",""),"crew",""),"team",""),"duty",""),"lead",""),"head",""),"chef",""),"pasb",""),"mcat",""),"magcs",""),"qaqc",""),"ccic",""),"cic",""),"csm",""),"ops",""),"pic",""),"self",""),"qa",""),"qc",""),"by",""),"sr",""))</f>
        <v>0</v>
      </c>
      <c r="BS6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614,"supervisor",""),"inspector",""),"controller",""),"executive",""),"catering",""),"manager",""),"officer",""),"caterer",""),"station",""),"captain",""),"verified",""),"verifier",""),"checked",""),"senior",""),"leader",""),"cabin",""),"staff",""),"crew",""),"team",""),"duty",""),"lead",""),"head",""),"chef",""),"pasb",""),"mcat",""),"magcs",""),"qaqc",""),"ccic",""),"cic",""),"csm",""),"ops",""),"pic",""),"self",""),"qa",""),"qc",""),"by",""),"sr",""))</f>
        <v>0</v>
      </c>
      <c r="BT614" s="61"/>
      <c r="BU614" s="61"/>
      <c r="BV614" s="61" t="n">
        <f aca="false">IFERROR(IF(OR(SUMPRODUCT((LEN(BC614)-LEN(SUBSTITUTE(BC614," "&amp;L_NotLoaded&amp;" "," ")))/(LEN(L_NotLoaded)+1))&gt;SUMPRODUCT((LEN(BC614)-LEN(SUBSTITUTE(BC614," "&amp;L_NotLoadedNeg&amp;" "," ")))/(LEN(L_NotLoadedNeg)+1)),SUMPRODUCT((LEN(BD614)-LEN(SUBSTITUTE(BD614," "&amp;L_NotLoaded&amp;" "," ")))/(LEN(L_NotLoaded)+1))&gt;SUMPRODUCT((LEN(BD614)-LEN(SUBSTITUTE(BD614," "&amp;L_NotLoadedNeg&amp;" "," ")))/(LEN(L_NotLoadedNeg)+1))),1,0),0)</f>
        <v>0</v>
      </c>
      <c r="BW614" s="61"/>
      <c r="BX614" s="61"/>
      <c r="BY614" s="62" t="n">
        <f aca="false">IF(ISNUMBER(Flights!$AZ$22),MAX(Q614-UpliftWindowH/24,Flights!$AZ$22),Q614-UpliftWindowH/24)</f>
        <v>46322.3506944444</v>
      </c>
      <c r="BZ614" s="61" t="n">
        <f aca="false">IFERROR(IF(IF(TRIM(S614)="Link / file path",AND(LEN(TRIM(Z614))&gt;=5,SUMPRODUCT(--ISNUMBER(SEARCH({"http","www.","\\",":\",".pdf",".jpg",".jpeg",".png",".heic",".xls",".doc",".msg",".eml",".ppt",".txt",".zip"},Z614)))&gt;0),AND(ISERROR(FIND(" ",TRIM(Z614))),NOT(OR(LOWER(TRIM(Z614))=LOWER(Flights!$F$22),AND(LEFT(LOWER(TRIM(Z614)),2)="mh",(LEN(BN614)-LEN(SUBSTITUTE(BN614,"a","")))&lt;=2))),NOT(ISNUMBER(MATCH(LEFT(BN614,255),{"0000a","000a","00a","0000aa","000aa","00.00.0000","00/00/0000","00-00-0000","0000-00-00","00.00.00","00/00/00","00-00-00","0.00.0000","0/00/0000","0-00-0000"},0))),OR(AND((LEN(BN614)-LEN(SUBSTITUTE(BN614,"a","")))&gt;=1,(LEN(BN614)-LEN(SUBSTITUTE(BN614,"0","")))&gt;=2,SUMPRODUCT(--ISNUMBER(SEARCH({"a0","a-0","a_0","a/0","a.0","a#0","0a","0-a","0_a","0/a"},BN614)))&gt;0),AND((LEN(BN614)-LEN(SUBSTITUTE(BN614,"a","")))=0,(LEN(BN614)-LEN(SUBSTITUTE(BN614,"0","")))&gt;=5)))),1,0),0)</f>
        <v>0</v>
      </c>
    </row>
    <row r="615" customFormat="false" ht="39.75" hidden="false" customHeight="true" outlineLevel="0" collapsed="false">
      <c r="A615" s="57" t="s">
        <v>1324</v>
      </c>
      <c r="B615" s="57" t="s">
        <v>293</v>
      </c>
      <c r="C615" s="57" t="str">
        <f aca="false">Flights!$F$22</f>
        <v>MH0052</v>
      </c>
      <c r="D615" s="58" t="n">
        <f aca="false">Flights!$D$22</f>
        <v>46322</v>
      </c>
      <c r="E615" s="57" t="str">
        <f aca="false">Flights!$G$22&amp;"-"&amp;Flights!$H$22</f>
        <v>KUL-KIX</v>
      </c>
      <c r="F615" s="57" t="str">
        <f aca="false">Flights!$K$22</f>
        <v>BC</v>
      </c>
      <c r="G615" s="57" t="s">
        <v>459</v>
      </c>
      <c r="H615" s="57" t="s">
        <v>460</v>
      </c>
      <c r="I615" s="57" t="s">
        <v>447</v>
      </c>
      <c r="J615" s="57" t="s">
        <v>653</v>
      </c>
      <c r="K615" s="67" t="s">
        <v>449</v>
      </c>
      <c r="L615" s="67" t="s">
        <v>1304</v>
      </c>
      <c r="M615" s="67" t="s">
        <v>451</v>
      </c>
      <c r="N615" s="67" t="s">
        <v>383</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60"/>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open",IF(AND(NOT(OR(LEN(AZ615)&lt;15,ISNUMBER(MATCH(AZ615,L_Placeholder,0)))),BK615=0,NOT(OR(LEN(AU615)&lt;2,ISNUMBER(MATCH(AU615,L_Placeholder,0)))),NOT(OR(LEN(AX615)&lt;2,ISNUMBER(MATCH(AX615,L_Placeholder,0)))),TRIM(AE615)&lt;&gt;TRIM(T615)),"N/A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missing",IF(OR(OR(LEN(AU615)&lt;2,ISNUMBER(MATCH(AU615,L_Placeholder,0))),BR615&lt;3),"INVALID – PIC missing or not a named person (a role such as QA / CSM is not a name)",IF(OR(LEN(AV615)&lt;2,ISNUMBER(MATCH(AV615,L_Placeholder,0))),"INVALID – result / assessment missing",IF(OR(OR(LEN(AW615)&lt;3,ISNUMBER(MATCH(AW615,L_Placeholder,0))),SUMPRODUCT(--ISNUMBER(SEARCH(" "&amp;L_EvidencePhrase&amp;" ",BD615)))&gt;0,BI615=1),"INVALID – evidence missing, placeholder or not yet on file",IF(ISNA(MATCH(TRIM(S615),L_EvidenceType,0)),"INVALID – choose the evidence type from the list (column S)",IF(BL615=0,"INVALID – evidence ID must be the record's ID only (e.g. SF-2210, IMG_2231, 1045521), or a link / path for links",IF(OR(OR(LEN(AX615)&lt;2,ISNUMBER(MATCH(AX615,L_Placeholder,0))),BS615&lt;3),"INVALID – verifier missing or not a named person (a role such as QA / CSM is not a name)",IF(OR(AX615=AU615,AND(LEN(AU615)&gt;=4,ISNUMBER(SEARCH(AU615,AX615))),AND(LEN(AX615)&gt;=4,ISNUMBER(SEARCH(AX615,AU615)))),"INVALID – verifier must be a different, named person (not the PIC or a role)",IF(BH615=1,"INVALID – result not yet available (awaiting / TBC)",IF(BV615=1,"INVALID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future",IF(AND(ISNUMBER(BY615),AG615&lt;BY615),IF(H615="Physical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IF(ISNA(MATCH(TRIM(S615),L_EvidenceType,0)),0,BZ615)</f>
        <v>0</v>
      </c>
      <c r="BM615" s="61" t="str">
        <f aca="false">SUBSTITUTE(SUBSTITUTE(SUBSTITUTE(SUBSTITUTE(SUBSTITUTE(SUBSTITUTE(SUBSTITUTE(SUBSTITUTE(SUBSTITUTE(LOWER(Z615&amp;""),"1","0"),"2","0"),"3","0"),"4","0"),"5","0"),"6","0"),"7","0"),"8","0"),"9","0")</f>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615,"jan",""),"feb",""),"mar",""),"apr",""),"may",""),"jun",""),"jul",""),"aug",""),"sep",""),"oct",""),"nov",""),"dec",""),"hrs",""),"hr",""),"lt",""),"utc",""),"am",""),"pm",""),"rev",""),"ver",""),"b","a"),"c","a"),"d","a"),"e","a"),"f","a"),"g","a"),"h","a"),"i","a"),"j","a"),"k","a"),"l","a"),"m","a"),"n","a"),"o","a"),"p","a"),"q","a"),"r","a"),"s","a"),"t","a"),"u","a"),"v","a"),"w","a"),"x","a"),"y","a"),"z","a")</f>
        <v/>
      </c>
      <c r="BO615" s="61" t="str">
        <f aca="false">SUBSTITUTE(SUBSTITUTE(SUBSTITUTE(SUBSTITUTE(SUBSTITUTE(SUBSTITUTE(SUBSTITUTE(SUBSTITUTE(SUBSTITUTE(LOWER(W615&amp;""),"1","0"),"2","0"),"3","0"),"4","0"),"5","0"),"6","0"),"7","0"),"8","0"),"9","0")</f>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c>
      <c r="BQ615" s="61" t="n">
        <f aca="false">IFERROR(IF(AND(ISERROR(SEARCH(" mh"," "&amp;LOWER(W615))),ISNA(MATCH(LEFT(TRIM(BP615),255),{"0000a","000a","00a","0000aa","000aa","00.00.0000","00/00/0000","00-00-0000","0000-00-00","00.00.00","00/00/00","00-00-00","0.00.0000","0/00/0000","0-00-0000"},0)),OR(SUMPRODUCT(--ISNUMBER(SEARCH({"a0","a-0","a_0","a/0","a.0","a#0","0a","0-a","0_a","0/a"},BP615)))&gt;0,ISNUMBER(SEARCH("000000",BP615)))),1,0),0)</f>
        <v>0</v>
      </c>
      <c r="BR6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615,"supervisor",""),"inspector",""),"controller",""),"executive",""),"catering",""),"manager",""),"officer",""),"caterer",""),"station",""),"captain",""),"verified",""),"verifier",""),"checked",""),"senior",""),"leader",""),"cabin",""),"staff",""),"crew",""),"team",""),"duty",""),"lead",""),"head",""),"chef",""),"pasb",""),"mcat",""),"magcs",""),"qaqc",""),"ccic",""),"cic",""),"csm",""),"ops",""),"pic",""),"self",""),"qa",""),"qc",""),"by",""),"sr",""))</f>
        <v>0</v>
      </c>
      <c r="BS6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615,"supervisor",""),"inspector",""),"controller",""),"executive",""),"catering",""),"manager",""),"officer",""),"caterer",""),"station",""),"captain",""),"verified",""),"verifier",""),"checked",""),"senior",""),"leader",""),"cabin",""),"staff",""),"crew",""),"team",""),"duty",""),"lead",""),"head",""),"chef",""),"pasb",""),"mcat",""),"magcs",""),"qaqc",""),"ccic",""),"cic",""),"csm",""),"ops",""),"pic",""),"self",""),"qa",""),"qc",""),"by",""),"sr",""))</f>
        <v>0</v>
      </c>
      <c r="BT615" s="61"/>
      <c r="BU615" s="61"/>
      <c r="BV615" s="61" t="n">
        <f aca="false">IFERROR(IF(OR(SUMPRODUCT((LEN(BC615)-LEN(SUBSTITUTE(BC615," "&amp;L_NotLoaded&amp;" "," ")))/(LEN(L_NotLoaded)+1))&gt;SUMPRODUCT((LEN(BC615)-LEN(SUBSTITUTE(BC615," "&amp;L_NotLoadedNeg&amp;" "," ")))/(LEN(L_NotLoadedNeg)+1)),SUMPRODUCT((LEN(BD615)-LEN(SUBSTITUTE(BD615," "&amp;L_NotLoaded&amp;" "," ")))/(LEN(L_NotLoaded)+1))&gt;SUMPRODUCT((LEN(BD615)-LEN(SUBSTITUTE(BD615," "&amp;L_NotLoadedNeg&amp;" "," ")))/(LEN(L_NotLoadedNeg)+1))),1,0),0)</f>
        <v>0</v>
      </c>
      <c r="BW615" s="61"/>
      <c r="BX615" s="61"/>
      <c r="BY615" s="62" t="n">
        <f aca="false">IF(ISNUMBER(Flights!$AZ$22),MAX(Q615-UpliftWindowH/24,Flights!$AZ$22),Q615-UpliftWindowH/24)</f>
        <v>46322.3506944444</v>
      </c>
      <c r="BZ615" s="61" t="n">
        <f aca="false">IFERROR(IF(IF(TRIM(S615)="Link / file path",AND(LEN(TRIM(Z615))&gt;=5,SUMPRODUCT(--ISNUMBER(SEARCH({"http","www.","\\",":\",".pdf",".jpg",".jpeg",".png",".heic",".xls",".doc",".msg",".eml",".ppt",".txt",".zip"},Z615)))&gt;0),AND(ISERROR(FIND(" ",TRIM(Z615))),NOT(OR(LOWER(TRIM(Z615))=LOWER(Flights!$F$22),AND(LEFT(LOWER(TRIM(Z615)),2)="mh",(LEN(BN615)-LEN(SUBSTITUTE(BN615,"a","")))&lt;=2))),NOT(ISNUMBER(MATCH(LEFT(BN615,255),{"0000a","000a","00a","0000aa","000aa","00.00.0000","00/00/0000","00-00-0000","0000-00-00","00.00.00","00/00/00","00-00-00","0.00.0000","0/00/0000","0-00-0000"},0))),OR(AND((LEN(BN615)-LEN(SUBSTITUTE(BN615,"a","")))&gt;=1,(LEN(BN615)-LEN(SUBSTITUTE(BN615,"0","")))&gt;=2,SUMPRODUCT(--ISNUMBER(SEARCH({"a0","a-0","a_0","a/0","a.0","a#0","0a","0-a","0_a","0/a"},BN615)))&gt;0),AND((LEN(BN615)-LEN(SUBSTITUTE(BN615,"a","")))=0,(LEN(BN615)-LEN(SUBSTITUTE(BN615,"0","")))&gt;=5)))),1,0),0)</f>
        <v>0</v>
      </c>
    </row>
    <row r="616" customFormat="false" ht="39.75" hidden="false" customHeight="true" outlineLevel="0" collapsed="false">
      <c r="A616" s="57" t="s">
        <v>1325</v>
      </c>
      <c r="B616" s="57" t="s">
        <v>293</v>
      </c>
      <c r="C616" s="57" t="str">
        <f aca="false">Flights!$F$22</f>
        <v>MH0052</v>
      </c>
      <c r="D616" s="58" t="n">
        <f aca="false">Flights!$D$22</f>
        <v>46322</v>
      </c>
      <c r="E616" s="57" t="str">
        <f aca="false">Flights!$G$22&amp;"-"&amp;Flights!$H$22</f>
        <v>KUL-KIX</v>
      </c>
      <c r="F616" s="57" t="str">
        <f aca="false">Flights!$K$22</f>
        <v>BC</v>
      </c>
      <c r="G616" s="57" t="s">
        <v>459</v>
      </c>
      <c r="H616" s="57" t="s">
        <v>460</v>
      </c>
      <c r="I616" s="57" t="s">
        <v>447</v>
      </c>
      <c r="J616" s="57" t="s">
        <v>655</v>
      </c>
      <c r="K616" s="67" t="s">
        <v>449</v>
      </c>
      <c r="L616" s="67" t="s">
        <v>1306</v>
      </c>
      <c r="M616" s="67" t="s">
        <v>451</v>
      </c>
      <c r="N616" s="67" t="s">
        <v>383</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60"/>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open",IF(AND(NOT(OR(LEN(AZ616)&lt;15,ISNUMBER(MATCH(AZ616,L_Placeholder,0)))),BK616=0,NOT(OR(LEN(AU616)&lt;2,ISNUMBER(MATCH(AU616,L_Placeholder,0)))),NOT(OR(LEN(AX616)&lt;2,ISNUMBER(MATCH(AX616,L_Placeholder,0)))),TRIM(AE616)&lt;&gt;TRIM(T616)),"N/A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missing",IF(OR(OR(LEN(AU616)&lt;2,ISNUMBER(MATCH(AU616,L_Placeholder,0))),BR616&lt;3),"INVALID – PIC missing or not a named person (a role such as QA / CSM is not a name)",IF(OR(LEN(AV616)&lt;2,ISNUMBER(MATCH(AV616,L_Placeholder,0))),"INVALID – result / assessment missing",IF(OR(OR(LEN(AW616)&lt;3,ISNUMBER(MATCH(AW616,L_Placeholder,0))),SUMPRODUCT(--ISNUMBER(SEARCH(" "&amp;L_EvidencePhrase&amp;" ",BD616)))&gt;0,BI616=1),"INVALID – evidence missing, placeholder or not yet on file",IF(ISNA(MATCH(TRIM(S616),L_EvidenceType,0)),"INVALID – choose the evidence type from the list (column S)",IF(BL616=0,"INVALID – evidence ID must be the record's ID only (e.g. SF-2210, IMG_2231, 1045521), or a link / path for links",IF(OR(OR(LEN(AX616)&lt;2,ISNUMBER(MATCH(AX616,L_Placeholder,0))),BS616&lt;3),"INVALID – verifier missing or not a named person (a role such as QA / CSM is not a name)",IF(OR(AX616=AU616,AND(LEN(AU616)&gt;=4,ISNUMBER(SEARCH(AU616,AX616))),AND(LEN(AX616)&gt;=4,ISNUMBER(SEARCH(AX616,AU616)))),"INVALID – verifier must be a different, named person (not the PIC or a role)",IF(BH616=1,"INVALID – result not yet available (awaiting / TBC)",IF(BV616=1,"INVALID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future",IF(AND(ISNUMBER(BY616),AG616&lt;BY616),IF(H616="Physical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IF(ISNA(MATCH(TRIM(S616),L_EvidenceType,0)),0,BZ616)</f>
        <v>0</v>
      </c>
      <c r="BM616" s="61" t="str">
        <f aca="false">SUBSTITUTE(SUBSTITUTE(SUBSTITUTE(SUBSTITUTE(SUBSTITUTE(SUBSTITUTE(SUBSTITUTE(SUBSTITUTE(SUBSTITUTE(LOWER(Z616&amp;""),"1","0"),"2","0"),"3","0"),"4","0"),"5","0"),"6","0"),"7","0"),"8","0"),"9","0")</f>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616,"jan",""),"feb",""),"mar",""),"apr",""),"may",""),"jun",""),"jul",""),"aug",""),"sep",""),"oct",""),"nov",""),"dec",""),"hrs",""),"hr",""),"lt",""),"utc",""),"am",""),"pm",""),"rev",""),"ver",""),"b","a"),"c","a"),"d","a"),"e","a"),"f","a"),"g","a"),"h","a"),"i","a"),"j","a"),"k","a"),"l","a"),"m","a"),"n","a"),"o","a"),"p","a"),"q","a"),"r","a"),"s","a"),"t","a"),"u","a"),"v","a"),"w","a"),"x","a"),"y","a"),"z","a")</f>
        <v/>
      </c>
      <c r="BO616" s="61" t="str">
        <f aca="false">SUBSTITUTE(SUBSTITUTE(SUBSTITUTE(SUBSTITUTE(SUBSTITUTE(SUBSTITUTE(SUBSTITUTE(SUBSTITUTE(SUBSTITUTE(LOWER(W616&amp;""),"1","0"),"2","0"),"3","0"),"4","0"),"5","0"),"6","0"),"7","0"),"8","0"),"9","0")</f>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c>
      <c r="BQ616" s="61" t="n">
        <f aca="false">IFERROR(IF(AND(ISERROR(SEARCH(" mh"," "&amp;LOWER(W616))),ISNA(MATCH(LEFT(TRIM(BP616),255),{"0000a","000a","00a","0000aa","000aa","00.00.0000","00/00/0000","00-00-0000","0000-00-00","00.00.00","00/00/00","00-00-00","0.00.0000","0/00/0000","0-00-0000"},0)),OR(SUMPRODUCT(--ISNUMBER(SEARCH({"a0","a-0","a_0","a/0","a.0","a#0","0a","0-a","0_a","0/a"},BP616)))&gt;0,ISNUMBER(SEARCH("000000",BP616)))),1,0),0)</f>
        <v>0</v>
      </c>
      <c r="BR6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616,"supervisor",""),"inspector",""),"controller",""),"executive",""),"catering",""),"manager",""),"officer",""),"caterer",""),"station",""),"captain",""),"verified",""),"verifier",""),"checked",""),"senior",""),"leader",""),"cabin",""),"staff",""),"crew",""),"team",""),"duty",""),"lead",""),"head",""),"chef",""),"pasb",""),"mcat",""),"magcs",""),"qaqc",""),"ccic",""),"cic",""),"csm",""),"ops",""),"pic",""),"self",""),"qa",""),"qc",""),"by",""),"sr",""))</f>
        <v>0</v>
      </c>
      <c r="BS6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616,"supervisor",""),"inspector",""),"controller",""),"executive",""),"catering",""),"manager",""),"officer",""),"caterer",""),"station",""),"captain",""),"verified",""),"verifier",""),"checked",""),"senior",""),"leader",""),"cabin",""),"staff",""),"crew",""),"team",""),"duty",""),"lead",""),"head",""),"chef",""),"pasb",""),"mcat",""),"magcs",""),"qaqc",""),"ccic",""),"cic",""),"csm",""),"ops",""),"pic",""),"self",""),"qa",""),"qc",""),"by",""),"sr",""))</f>
        <v>0</v>
      </c>
      <c r="BT616" s="61"/>
      <c r="BU616" s="61"/>
      <c r="BV616" s="61" t="n">
        <f aca="false">IFERROR(IF(OR(SUMPRODUCT((LEN(BC616)-LEN(SUBSTITUTE(BC616," "&amp;L_NotLoaded&amp;" "," ")))/(LEN(L_NotLoaded)+1))&gt;SUMPRODUCT((LEN(BC616)-LEN(SUBSTITUTE(BC616," "&amp;L_NotLoadedNeg&amp;" "," ")))/(LEN(L_NotLoadedNeg)+1)),SUMPRODUCT((LEN(BD616)-LEN(SUBSTITUTE(BD616," "&amp;L_NotLoaded&amp;" "," ")))/(LEN(L_NotLoaded)+1))&gt;SUMPRODUCT((LEN(BD616)-LEN(SUBSTITUTE(BD616," "&amp;L_NotLoadedNeg&amp;" "," ")))/(LEN(L_NotLoadedNeg)+1))),1,0),0)</f>
        <v>0</v>
      </c>
      <c r="BW616" s="61"/>
      <c r="BX616" s="61"/>
      <c r="BY616" s="62" t="n">
        <f aca="false">IF(ISNUMBER(Flights!$AZ$22),MAX(Q616-UpliftWindowH/24,Flights!$AZ$22),Q616-UpliftWindowH/24)</f>
        <v>46322.3506944444</v>
      </c>
      <c r="BZ616" s="61" t="n">
        <f aca="false">IFERROR(IF(IF(TRIM(S616)="Link / file path",AND(LEN(TRIM(Z616))&gt;=5,SUMPRODUCT(--ISNUMBER(SEARCH({"http","www.","\\",":\",".pdf",".jpg",".jpeg",".png",".heic",".xls",".doc",".msg",".eml",".ppt",".txt",".zip"},Z616)))&gt;0),AND(ISERROR(FIND(" ",TRIM(Z616))),NOT(OR(LOWER(TRIM(Z616))=LOWER(Flights!$F$22),AND(LEFT(LOWER(TRIM(Z616)),2)="mh",(LEN(BN616)-LEN(SUBSTITUTE(BN616,"a","")))&lt;=2))),NOT(ISNUMBER(MATCH(LEFT(BN616,255),{"0000a","000a","00a","0000aa","000aa","00.00.0000","00/00/0000","00-00-0000","0000-00-00","00.00.00","00/00/00","00-00-00","0.00.0000","0/00/0000","0-00-0000"},0))),OR(AND((LEN(BN616)-LEN(SUBSTITUTE(BN616,"a","")))&gt;=1,(LEN(BN616)-LEN(SUBSTITUTE(BN616,"0","")))&gt;=2,SUMPRODUCT(--ISNUMBER(SEARCH({"a0","a-0","a_0","a/0","a.0","a#0","0a","0-a","0_a","0/a"},BN616)))&gt;0),AND((LEN(BN616)-LEN(SUBSTITUTE(BN616,"a","")))=0,(LEN(BN616)-LEN(SUBSTITUTE(BN616,"0","")))&gt;=5)))),1,0),0)</f>
        <v>0</v>
      </c>
    </row>
    <row r="617" customFormat="false" ht="39.75" hidden="false" customHeight="true" outlineLevel="0" collapsed="false">
      <c r="A617" s="57" t="s">
        <v>1326</v>
      </c>
      <c r="B617" s="57" t="s">
        <v>293</v>
      </c>
      <c r="C617" s="57" t="str">
        <f aca="false">Flights!$F$22</f>
        <v>MH0052</v>
      </c>
      <c r="D617" s="58" t="n">
        <f aca="false">Flights!$D$22</f>
        <v>46322</v>
      </c>
      <c r="E617" s="57" t="str">
        <f aca="false">Flights!$G$22&amp;"-"&amp;Flights!$H$22</f>
        <v>KUL-KIX</v>
      </c>
      <c r="F617" s="57" t="str">
        <f aca="false">Flights!$K$22</f>
        <v>BC</v>
      </c>
      <c r="G617" s="57" t="s">
        <v>459</v>
      </c>
      <c r="H617" s="57" t="s">
        <v>460</v>
      </c>
      <c r="I617" s="57" t="s">
        <v>629</v>
      </c>
      <c r="J617" s="57" t="s">
        <v>657</v>
      </c>
      <c r="K617" s="67" t="s">
        <v>501</v>
      </c>
      <c r="L617" s="67" t="s">
        <v>1308</v>
      </c>
      <c r="M617" s="67" t="s">
        <v>187</v>
      </c>
      <c r="N617" s="67" t="s">
        <v>383</v>
      </c>
      <c r="O617" s="67" t="s">
        <v>632</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60"/>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open",IF(AND(NOT(OR(LEN(AZ617)&lt;15,ISNUMBER(MATCH(AZ617,L_Placeholder,0)))),BK617=0,NOT(OR(LEN(AU617)&lt;2,ISNUMBER(MATCH(AU617,L_Placeholder,0)))),NOT(OR(LEN(AX617)&lt;2,ISNUMBER(MATCH(AX617,L_Placeholder,0)))),TRIM(AE617)&lt;&gt;TRIM(T617)),"N/A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missing",IF(OR(OR(LEN(AU617)&lt;2,ISNUMBER(MATCH(AU617,L_Placeholder,0))),BR617&lt;3),"INVALID – PIC missing or not a named person (a role such as QA / CSM is not a name)",IF(OR(LEN(AV617)&lt;2,ISNUMBER(MATCH(AV617,L_Placeholder,0))),"INVALID – result / assessment missing",IF(OR(OR(LEN(AW617)&lt;3,ISNUMBER(MATCH(AW617,L_Placeholder,0))),SUMPRODUCT(--ISNUMBER(SEARCH(" "&amp;L_EvidencePhrase&amp;" ",BD617)))&gt;0,BI617=1),"INVALID – evidence missing, placeholder or not yet on file",IF(ISNA(MATCH(TRIM(S617),L_EvidenceType,0)),"INVALID – choose the evidence type from the list (column S)",IF(BL617=0,"INVALID – evidence ID must be the record's ID only (e.g. SF-2210, IMG_2231, 1045521), or a link / path for links",IF(OR(OR(LEN(AX617)&lt;2,ISNUMBER(MATCH(AX617,L_Placeholder,0))),BS617&lt;3),"INVALID – verifier missing or not a named person (a role such as QA / CSM is not a name)",IF(OR(AX617=AU617,AND(LEN(AU617)&gt;=4,ISNUMBER(SEARCH(AU617,AX617))),AND(LEN(AX617)&gt;=4,ISNUMBER(SEARCH(AX617,AU617)))),"INVALID – verifier must be a different, named person (not the PIC or a role)",IF(BH617=1,"INVALID – result not yet available (awaiting / TBC)",IF(BV617=1,"INVALID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future",IF(AND(ISNUMBER(BY617),AG617&lt;BY617),IF(H617="Physical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IF(ISNA(MATCH(TRIM(S617),L_EvidenceType,0)),0,BZ617)</f>
        <v>0</v>
      </c>
      <c r="BM617" s="61" t="str">
        <f aca="false">SUBSTITUTE(SUBSTITUTE(SUBSTITUTE(SUBSTITUTE(SUBSTITUTE(SUBSTITUTE(SUBSTITUTE(SUBSTITUTE(SUBSTITUTE(LOWER(Z617&amp;""),"1","0"),"2","0"),"3","0"),"4","0"),"5","0"),"6","0"),"7","0"),"8","0"),"9","0")</f>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617,"jan",""),"feb",""),"mar",""),"apr",""),"may",""),"jun",""),"jul",""),"aug",""),"sep",""),"oct",""),"nov",""),"dec",""),"hrs",""),"hr",""),"lt",""),"utc",""),"am",""),"pm",""),"rev",""),"ver",""),"b","a"),"c","a"),"d","a"),"e","a"),"f","a"),"g","a"),"h","a"),"i","a"),"j","a"),"k","a"),"l","a"),"m","a"),"n","a"),"o","a"),"p","a"),"q","a"),"r","a"),"s","a"),"t","a"),"u","a"),"v","a"),"w","a"),"x","a"),"y","a"),"z","a")</f>
        <v/>
      </c>
      <c r="BO617" s="61" t="str">
        <f aca="false">SUBSTITUTE(SUBSTITUTE(SUBSTITUTE(SUBSTITUTE(SUBSTITUTE(SUBSTITUTE(SUBSTITUTE(SUBSTITUTE(SUBSTITUTE(LOWER(W617&amp;""),"1","0"),"2","0"),"3","0"),"4","0"),"5","0"),"6","0"),"7","0"),"8","0"),"9","0")</f>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c>
      <c r="BQ617" s="61" t="n">
        <f aca="false">IFERROR(IF(AND(ISERROR(SEARCH(" mh"," "&amp;LOWER(W617))),ISNA(MATCH(LEFT(TRIM(BP617),255),{"0000a","000a","00a","0000aa","000aa","00.00.0000","00/00/0000","00-00-0000","0000-00-00","00.00.00","00/00/00","00-00-00","0.00.0000","0/00/0000","0-00-0000"},0)),OR(SUMPRODUCT(--ISNUMBER(SEARCH({"a0","a-0","a_0","a/0","a.0","a#0","0a","0-a","0_a","0/a"},BP617)))&gt;0,ISNUMBER(SEARCH("000000",BP617)))),1,0),0)</f>
        <v>0</v>
      </c>
      <c r="BR6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617,"supervisor",""),"inspector",""),"controller",""),"executive",""),"catering",""),"manager",""),"officer",""),"caterer",""),"station",""),"captain",""),"verified",""),"verifier",""),"checked",""),"senior",""),"leader",""),"cabin",""),"staff",""),"crew",""),"team",""),"duty",""),"lead",""),"head",""),"chef",""),"pasb",""),"mcat",""),"magcs",""),"qaqc",""),"ccic",""),"cic",""),"csm",""),"ops",""),"pic",""),"self",""),"qa",""),"qc",""),"by",""),"sr",""))</f>
        <v>0</v>
      </c>
      <c r="BS6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617,"supervisor",""),"inspector",""),"controller",""),"executive",""),"catering",""),"manager",""),"officer",""),"caterer",""),"station",""),"captain",""),"verified",""),"verifier",""),"checked",""),"senior",""),"leader",""),"cabin",""),"staff",""),"crew",""),"team",""),"duty",""),"lead",""),"head",""),"chef",""),"pasb",""),"mcat",""),"magcs",""),"qaqc",""),"ccic",""),"cic",""),"csm",""),"ops",""),"pic",""),"self",""),"qa",""),"qc",""),"by",""),"sr",""))</f>
        <v>0</v>
      </c>
      <c r="BT617" s="61"/>
      <c r="BU617" s="61"/>
      <c r="BV617" s="61" t="n">
        <f aca="false">IFERROR(IF(OR(SUMPRODUCT((LEN(BC617)-LEN(SUBSTITUTE(BC617," "&amp;L_NotLoaded&amp;" "," ")))/(LEN(L_NotLoaded)+1))&gt;SUMPRODUCT((LEN(BC617)-LEN(SUBSTITUTE(BC617," "&amp;L_NotLoadedNeg&amp;" "," ")))/(LEN(L_NotLoadedNeg)+1)),SUMPRODUCT((LEN(BD617)-LEN(SUBSTITUTE(BD617," "&amp;L_NotLoaded&amp;" "," ")))/(LEN(L_NotLoaded)+1))&gt;SUMPRODUCT((LEN(BD617)-LEN(SUBSTITUTE(BD617," "&amp;L_NotLoadedNeg&amp;" "," ")))/(LEN(L_NotLoadedNeg)+1))),1,0),0)</f>
        <v>0</v>
      </c>
      <c r="BW617" s="61"/>
      <c r="BX617" s="61"/>
      <c r="BY617" s="62" t="n">
        <f aca="false">IF(ISNUMBER(Flights!$AZ$22),MAX(Q617-UpliftWindowH/24,Flights!$AZ$22),Q617-UpliftWindowH/24)</f>
        <v>46322.3506944444</v>
      </c>
      <c r="BZ617" s="61" t="n">
        <f aca="false">IFERROR(IF(IF(TRIM(S617)="Link / file path",AND(LEN(TRIM(Z617))&gt;=5,SUMPRODUCT(--ISNUMBER(SEARCH({"http","www.","\\",":\",".pdf",".jpg",".jpeg",".png",".heic",".xls",".doc",".msg",".eml",".ppt",".txt",".zip"},Z617)))&gt;0),AND(ISERROR(FIND(" ",TRIM(Z617))),NOT(OR(LOWER(TRIM(Z617))=LOWER(Flights!$F$22),AND(LEFT(LOWER(TRIM(Z617)),2)="mh",(LEN(BN617)-LEN(SUBSTITUTE(BN617,"a","")))&lt;=2))),NOT(ISNUMBER(MATCH(LEFT(BN617,255),{"0000a","000a","00a","0000aa","000aa","00.00.0000","00/00/0000","00-00-0000","0000-00-00","00.00.00","00/00/00","00-00-00","0.00.0000","0/00/0000","0-00-0000"},0))),OR(AND((LEN(BN617)-LEN(SUBSTITUTE(BN617,"a","")))&gt;=1,(LEN(BN617)-LEN(SUBSTITUTE(BN617,"0","")))&gt;=2,SUMPRODUCT(--ISNUMBER(SEARCH({"a0","a-0","a_0","a/0","a.0","a#0","0a","0-a","0_a","0/a"},BN617)))&gt;0),AND((LEN(BN617)-LEN(SUBSTITUTE(BN617,"a","")))=0,(LEN(BN617)-LEN(SUBSTITUTE(BN617,"0","")))&gt;=5)))),1,0),0)</f>
        <v>0</v>
      </c>
    </row>
    <row r="618" customFormat="false" ht="39.75" hidden="false" customHeight="true" outlineLevel="0" collapsed="false">
      <c r="A618" s="57" t="s">
        <v>1327</v>
      </c>
      <c r="B618" s="57" t="s">
        <v>293</v>
      </c>
      <c r="C618" s="57" t="str">
        <f aca="false">Flights!$F$22</f>
        <v>MH0052</v>
      </c>
      <c r="D618" s="58" t="n">
        <f aca="false">Flights!$D$22</f>
        <v>46322</v>
      </c>
      <c r="E618" s="57" t="str">
        <f aca="false">Flights!$G$22&amp;"-"&amp;Flights!$H$22</f>
        <v>KUL-KIX</v>
      </c>
      <c r="F618" s="57" t="str">
        <f aca="false">Flights!$K$22</f>
        <v>BC</v>
      </c>
      <c r="G618" s="57" t="s">
        <v>459</v>
      </c>
      <c r="H618" s="57" t="s">
        <v>460</v>
      </c>
      <c r="I618" s="57" t="s">
        <v>634</v>
      </c>
      <c r="J618" s="57" t="s">
        <v>659</v>
      </c>
      <c r="K618" s="67" t="s">
        <v>1310</v>
      </c>
      <c r="L618" s="67" t="s">
        <v>1311</v>
      </c>
      <c r="M618" s="67" t="s">
        <v>451</v>
      </c>
      <c r="N618" s="67" t="s">
        <v>383</v>
      </c>
      <c r="O618" s="67" t="s">
        <v>1328</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60"/>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open",IF(AND(NOT(OR(LEN(AZ618)&lt;15,ISNUMBER(MATCH(AZ618,L_Placeholder,0)))),BK618=0,NOT(OR(LEN(AU618)&lt;2,ISNUMBER(MATCH(AU618,L_Placeholder,0)))),NOT(OR(LEN(AX618)&lt;2,ISNUMBER(MATCH(AX618,L_Placeholder,0)))),TRIM(AE618)&lt;&gt;TRIM(T618)),"N/A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missing",IF(OR(OR(LEN(AU618)&lt;2,ISNUMBER(MATCH(AU618,L_Placeholder,0))),BR618&lt;3),"INVALID – PIC missing or not a named person (a role such as QA / CSM is not a name)",IF(OR(LEN(AV618)&lt;2,ISNUMBER(MATCH(AV618,L_Placeholder,0))),"INVALID – result / assessment missing",IF(OR(OR(LEN(AW618)&lt;3,ISNUMBER(MATCH(AW618,L_Placeholder,0))),SUMPRODUCT(--ISNUMBER(SEARCH(" "&amp;L_EvidencePhrase&amp;" ",BD618)))&gt;0,BI618=1),"INVALID – evidence missing, placeholder or not yet on file",IF(ISNA(MATCH(TRIM(S618),L_EvidenceType,0)),"INVALID – choose the evidence type from the list (column S)",IF(BL618=0,"INVALID – evidence ID must be the record's ID only (e.g. SF-2210, IMG_2231, 1045521), or a link / path for links",IF(OR(OR(LEN(AX618)&lt;2,ISNUMBER(MATCH(AX618,L_Placeholder,0))),BS618&lt;3),"INVALID – verifier missing or not a named person (a role such as QA / CSM is not a name)",IF(OR(AX618=AU618,AND(LEN(AU618)&gt;=4,ISNUMBER(SEARCH(AU618,AX618))),AND(LEN(AX618)&gt;=4,ISNUMBER(SEARCH(AX618,AU618)))),"INVALID – verifier must be a different, named person (not the PIC or a role)",IF(BH618=1,"INVALID – result not yet available (awaiting / TBC)",IF(BV618=1,"INVALID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future",IF(AND(ISNUMBER(BY618),AG618&lt;BY618),IF(H618="Physical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IF(ISNA(MATCH(TRIM(S618),L_EvidenceType,0)),0,BZ618)</f>
        <v>0</v>
      </c>
      <c r="BM618" s="61" t="str">
        <f aca="false">SUBSTITUTE(SUBSTITUTE(SUBSTITUTE(SUBSTITUTE(SUBSTITUTE(SUBSTITUTE(SUBSTITUTE(SUBSTITUTE(SUBSTITUTE(LOWER(Z618&amp;""),"1","0"),"2","0"),"3","0"),"4","0"),"5","0"),"6","0"),"7","0"),"8","0"),"9","0")</f>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618,"jan",""),"feb",""),"mar",""),"apr",""),"may",""),"jun",""),"jul",""),"aug",""),"sep",""),"oct",""),"nov",""),"dec",""),"hrs",""),"hr",""),"lt",""),"utc",""),"am",""),"pm",""),"rev",""),"ver",""),"b","a"),"c","a"),"d","a"),"e","a"),"f","a"),"g","a"),"h","a"),"i","a"),"j","a"),"k","a"),"l","a"),"m","a"),"n","a"),"o","a"),"p","a"),"q","a"),"r","a"),"s","a"),"t","a"),"u","a"),"v","a"),"w","a"),"x","a"),"y","a"),"z","a")</f>
        <v/>
      </c>
      <c r="BO618" s="61" t="str">
        <f aca="false">SUBSTITUTE(SUBSTITUTE(SUBSTITUTE(SUBSTITUTE(SUBSTITUTE(SUBSTITUTE(SUBSTITUTE(SUBSTITUTE(SUBSTITUTE(LOWER(W618&amp;""),"1","0"),"2","0"),"3","0"),"4","0"),"5","0"),"6","0"),"7","0"),"8","0"),"9","0")</f>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c>
      <c r="BQ618" s="61" t="n">
        <f aca="false">IFERROR(IF(AND(ISERROR(SEARCH(" mh"," "&amp;LOWER(W618))),ISNA(MATCH(LEFT(TRIM(BP618),255),{"0000a","000a","00a","0000aa","000aa","00.00.0000","00/00/0000","00-00-0000","0000-00-00","00.00.00","00/00/00","00-00-00","0.00.0000","0/00/0000","0-00-0000"},0)),OR(SUMPRODUCT(--ISNUMBER(SEARCH({"a0","a-0","a_0","a/0","a.0","a#0","0a","0-a","0_a","0/a"},BP618)))&gt;0,ISNUMBER(SEARCH("000000",BP618)))),1,0),0)</f>
        <v>0</v>
      </c>
      <c r="BR6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618,"supervisor",""),"inspector",""),"controller",""),"executive",""),"catering",""),"manager",""),"officer",""),"caterer",""),"station",""),"captain",""),"verified",""),"verifier",""),"checked",""),"senior",""),"leader",""),"cabin",""),"staff",""),"crew",""),"team",""),"duty",""),"lead",""),"head",""),"chef",""),"pasb",""),"mcat",""),"magcs",""),"qaqc",""),"ccic",""),"cic",""),"csm",""),"ops",""),"pic",""),"self",""),"qa",""),"qc",""),"by",""),"sr",""))</f>
        <v>0</v>
      </c>
      <c r="BS6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618,"supervisor",""),"inspector",""),"controller",""),"executive",""),"catering",""),"manager",""),"officer",""),"caterer",""),"station",""),"captain",""),"verified",""),"verifier",""),"checked",""),"senior",""),"leader",""),"cabin",""),"staff",""),"crew",""),"team",""),"duty",""),"lead",""),"head",""),"chef",""),"pasb",""),"mcat",""),"magcs",""),"qaqc",""),"ccic",""),"cic",""),"csm",""),"ops",""),"pic",""),"self",""),"qa",""),"qc",""),"by",""),"sr",""))</f>
        <v>0</v>
      </c>
      <c r="BT618" s="61"/>
      <c r="BU618" s="61"/>
      <c r="BV618" s="61" t="n">
        <f aca="false">IFERROR(IF(OR(SUMPRODUCT((LEN(BC618)-LEN(SUBSTITUTE(BC618," "&amp;L_NotLoaded&amp;" "," ")))/(LEN(L_NotLoaded)+1))&gt;SUMPRODUCT((LEN(BC618)-LEN(SUBSTITUTE(BC618," "&amp;L_NotLoadedNeg&amp;" "," ")))/(LEN(L_NotLoadedNeg)+1)),SUMPRODUCT((LEN(BD618)-LEN(SUBSTITUTE(BD618," "&amp;L_NotLoaded&amp;" "," ")))/(LEN(L_NotLoaded)+1))&gt;SUMPRODUCT((LEN(BD618)-LEN(SUBSTITUTE(BD618," "&amp;L_NotLoadedNeg&amp;" "," ")))/(LEN(L_NotLoadedNeg)+1))),1,0),0)</f>
        <v>0</v>
      </c>
      <c r="BW618" s="61"/>
      <c r="BX618" s="61"/>
      <c r="BY618" s="62" t="n">
        <f aca="false">IF(ISNUMBER(Flights!$AZ$22),MAX(Q618-UpliftWindowH/24,Flights!$AZ$22),Q618-UpliftWindowH/24)</f>
        <v>46322.3506944444</v>
      </c>
      <c r="BZ618" s="61" t="n">
        <f aca="false">IFERROR(IF(IF(TRIM(S618)="Link / file path",AND(LEN(TRIM(Z618))&gt;=5,SUMPRODUCT(--ISNUMBER(SEARCH({"http","www.","\\",":\",".pdf",".jpg",".jpeg",".png",".heic",".xls",".doc",".msg",".eml",".ppt",".txt",".zip"},Z618)))&gt;0),AND(ISERROR(FIND(" ",TRIM(Z618))),NOT(OR(LOWER(TRIM(Z618))=LOWER(Flights!$F$22),AND(LEFT(LOWER(TRIM(Z618)),2)="mh",(LEN(BN618)-LEN(SUBSTITUTE(BN618,"a","")))&lt;=2))),NOT(ISNUMBER(MATCH(LEFT(BN618,255),{"0000a","000a","00a","0000aa","000aa","00.00.0000","00/00/0000","00-00-0000","0000-00-00","00.00.00","00/00/00","00-00-00","0.00.0000","0/00/0000","0-00-0000"},0))),OR(AND((LEN(BN618)-LEN(SUBSTITUTE(BN618,"a","")))&gt;=1,(LEN(BN618)-LEN(SUBSTITUTE(BN618,"0","")))&gt;=2,SUMPRODUCT(--ISNUMBER(SEARCH({"a0","a-0","a_0","a/0","a.0","a#0","0a","0-a","0_a","0/a"},BN618)))&gt;0),AND((LEN(BN618)-LEN(SUBSTITUTE(BN618,"a","")))=0,(LEN(BN618)-LEN(SUBSTITUTE(BN618,"0","")))&gt;=5)))),1,0),0)</f>
        <v>0</v>
      </c>
    </row>
    <row r="619" customFormat="false" ht="39.75" hidden="false" customHeight="true" outlineLevel="0" collapsed="false">
      <c r="A619" s="57" t="s">
        <v>1329</v>
      </c>
      <c r="B619" s="57" t="s">
        <v>301</v>
      </c>
      <c r="C619" s="57" t="str">
        <f aca="false">Flights!$F$23</f>
        <v>MH0053</v>
      </c>
      <c r="D619" s="58" t="n">
        <f aca="false">Flights!$D$23</f>
        <v>46324</v>
      </c>
      <c r="E619" s="57" t="str">
        <f aca="false">Flights!$G$23&amp;"-"&amp;Flights!$H$23</f>
        <v>KIX-KUL</v>
      </c>
      <c r="F619" s="57" t="str">
        <f aca="false">Flights!$K$23</f>
        <v>EY</v>
      </c>
      <c r="G619" s="57" t="s">
        <v>81</v>
      </c>
      <c r="H619" s="57" t="s">
        <v>378</v>
      </c>
      <c r="I619" s="57" t="s">
        <v>379</v>
      </c>
      <c r="J619" s="57" t="s">
        <v>380</v>
      </c>
      <c r="K619" s="67" t="s">
        <v>381</v>
      </c>
      <c r="L619" s="67" t="s">
        <v>382</v>
      </c>
      <c r="M619" s="67"/>
      <c r="N619" s="67" t="s">
        <v>383</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60"/>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open",IF(AND(NOT(OR(LEN(AZ619)&lt;15,ISNUMBER(MATCH(AZ619,L_Placeholder,0)))),BK619=0,NOT(OR(LEN(AU619)&lt;2,ISNUMBER(MATCH(AU619,L_Placeholder,0)))),NOT(OR(LEN(AX619)&lt;2,ISNUMBER(MATCH(AX619,L_Placeholder,0)))),TRIM(AE619)&lt;&gt;TRIM(T619)),"N/A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missing",IF(OR(OR(LEN(AU619)&lt;2,ISNUMBER(MATCH(AU619,L_Placeholder,0))),BR619&lt;3),"INVALID – PIC missing or not a named person (a role such as QA / CSM is not a name)",IF(OR(LEN(AV619)&lt;2,ISNUMBER(MATCH(AV619,L_Placeholder,0))),"INVALID – result / assessment missing",IF(OR(OR(LEN(AW619)&lt;3,ISNUMBER(MATCH(AW619,L_Placeholder,0))),SUMPRODUCT(--ISNUMBER(SEARCH(" "&amp;L_EvidencePhrase&amp;" ",BD619)))&gt;0,BI619=1),"INVALID – evidence missing, placeholder or not yet on file",IF(ISNA(MATCH(TRIM(S619),L_EvidenceType,0)),"INVALID – choose the evidence type from the list (column S)",IF(BL619=0,"INVALID – evidence ID must be the record's ID only (e.g. SF-2210, IMG_2231, 1045521), or a link / path for links",IF(OR(OR(LEN(AX619)&lt;2,ISNUMBER(MATCH(AX619,L_Placeholder,0))),BS619&lt;3),"INVALID – verifier missing or not a named person (a role such as QA / CSM is not a name)",IF(OR(AX619=AU619,AND(LEN(AU619)&gt;=4,ISNUMBER(SEARCH(AU619,AX619))),AND(LEN(AX619)&gt;=4,ISNUMBER(SEARCH(AX619,AU619)))),"INVALID – verifier must be a different, named person (not the PIC or a role)",IF(BH619=1,"INVALID – result not yet available (awaiting / TBC)",IF(BV619=1,"INVALID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future",IF(AND(ISNUMBER(BY619),AG619&lt;BY619),IF(H619="Physical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t="n">
        <f aca="false">IF(ISNA(MATCH(TRIM(S619),L_EvidenceType,0)),0,BZ619)</f>
        <v>0</v>
      </c>
      <c r="BM619" s="61" t="str">
        <f aca="false">SUBSTITUTE(SUBSTITUTE(SUBSTITUTE(SUBSTITUTE(SUBSTITUTE(SUBSTITUTE(SUBSTITUTE(SUBSTITUTE(SUBSTITUTE(LOWER(Z619&amp;""),"1","0"),"2","0"),"3","0"),"4","0"),"5","0"),"6","0"),"7","0"),"8","0"),"9","0")</f>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619,"jan",""),"feb",""),"mar",""),"apr",""),"may",""),"jun",""),"jul",""),"aug",""),"sep",""),"oct",""),"nov",""),"dec",""),"hrs",""),"hr",""),"lt",""),"utc",""),"am",""),"pm",""),"rev",""),"ver",""),"b","a"),"c","a"),"d","a"),"e","a"),"f","a"),"g","a"),"h","a"),"i","a"),"j","a"),"k","a"),"l","a"),"m","a"),"n","a"),"o","a"),"p","a"),"q","a"),"r","a"),"s","a"),"t","a"),"u","a"),"v","a"),"w","a"),"x","a"),"y","a"),"z","a")</f>
        <v/>
      </c>
      <c r="BO619" s="61" t="str">
        <f aca="false">SUBSTITUTE(SUBSTITUTE(SUBSTITUTE(SUBSTITUTE(SUBSTITUTE(SUBSTITUTE(SUBSTITUTE(SUBSTITUTE(SUBSTITUTE(LOWER(W619&amp;""),"1","0"),"2","0"),"3","0"),"4","0"),"5","0"),"6","0"),"7","0"),"8","0"),"9","0")</f>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c>
      <c r="BQ619" s="61" t="n">
        <f aca="false">IFERROR(IF(AND(ISERROR(SEARCH(" mh"," "&amp;LOWER(W619))),ISNA(MATCH(LEFT(TRIM(BP619),255),{"0000a","000a","00a","0000aa","000aa","00.00.0000","00/00/0000","00-00-0000","0000-00-00","00.00.00","00/00/00","00-00-00","0.00.0000","0/00/0000","0-00-0000"},0)),OR(SUMPRODUCT(--ISNUMBER(SEARCH({"a0","a-0","a_0","a/0","a.0","a#0","0a","0-a","0_a","0/a"},BP619)))&gt;0,ISNUMBER(SEARCH("000000",BP619)))),1,0),0)</f>
        <v>0</v>
      </c>
      <c r="BR6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619,"supervisor",""),"inspector",""),"controller",""),"executive",""),"catering",""),"manager",""),"officer",""),"caterer",""),"station",""),"captain",""),"verified",""),"verifier",""),"checked",""),"senior",""),"leader",""),"cabin",""),"staff",""),"crew",""),"team",""),"duty",""),"lead",""),"head",""),"chef",""),"pasb",""),"mcat",""),"magcs",""),"qaqc",""),"ccic",""),"cic",""),"csm",""),"ops",""),"pic",""),"self",""),"qa",""),"qc",""),"by",""),"sr",""))</f>
        <v>0</v>
      </c>
      <c r="BS6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619,"supervisor",""),"inspector",""),"controller",""),"executive",""),"catering",""),"manager",""),"officer",""),"caterer",""),"station",""),"captain",""),"verified",""),"verifier",""),"checked",""),"senior",""),"leader",""),"cabin",""),"staff",""),"crew",""),"team",""),"duty",""),"lead",""),"head",""),"chef",""),"pasb",""),"mcat",""),"magcs",""),"qaqc",""),"ccic",""),"cic",""),"csm",""),"ops",""),"pic",""),"self",""),"qa",""),"qc",""),"by",""),"sr",""))</f>
        <v>0</v>
      </c>
      <c r="BT619" s="61"/>
      <c r="BU619" s="61"/>
      <c r="BV619" s="61" t="n">
        <f aca="false">0</f>
        <v>0</v>
      </c>
      <c r="BW619" s="61"/>
      <c r="BX619" s="61"/>
      <c r="BY619" s="62" t="n">
        <f aca="false">Q619-T7EarlyD*24/24</f>
        <v>46303.0277777778</v>
      </c>
      <c r="BZ619" s="61" t="n">
        <f aca="false">IFERROR(IF(IF(TRIM(S619)="Link / file path",AND(LEN(TRIM(Z619))&gt;=5,SUMPRODUCT(--ISNUMBER(SEARCH({"http","www.","\\",":\",".pdf",".jpg",".jpeg",".png",".heic",".xls",".doc",".msg",".eml",".ppt",".txt",".zip"},Z619)))&gt;0),AND(ISERROR(FIND(" ",TRIM(Z619))),NOT(OR(LOWER(TRIM(Z619))=LOWER(Flights!$F$23),AND(LEFT(LOWER(TRIM(Z619)),2)="mh",(LEN(BN619)-LEN(SUBSTITUTE(BN619,"a","")))&lt;=2))),NOT(ISNUMBER(MATCH(LEFT(BN619,255),{"0000a","000a","00a","0000aa","000aa","00.00.0000","00/00/0000","00-00-0000","0000-00-00","00.00.00","00/00/00","00-00-00","0.00.0000","0/00/0000","0-00-0000"},0))),OR(AND((LEN(BN619)-LEN(SUBSTITUTE(BN619,"a","")))&gt;=1,(LEN(BN619)-LEN(SUBSTITUTE(BN619,"0","")))&gt;=2,SUMPRODUCT(--ISNUMBER(SEARCH({"a0","a-0","a_0","a/0","a.0","a#0","0a","0-a","0_a","0/a"},BN619)))&gt;0),AND((LEN(BN619)-LEN(SUBSTITUTE(BN619,"a","")))=0,(LEN(BN619)-LEN(SUBSTITUTE(BN619,"0","")))&gt;=5)))),1,0),0)</f>
        <v>0</v>
      </c>
    </row>
    <row r="620" customFormat="false" ht="39.75" hidden="false" customHeight="true" outlineLevel="0" collapsed="false">
      <c r="A620" s="57" t="s">
        <v>1330</v>
      </c>
      <c r="B620" s="57" t="s">
        <v>301</v>
      </c>
      <c r="C620" s="57" t="str">
        <f aca="false">Flights!$F$23</f>
        <v>MH0053</v>
      </c>
      <c r="D620" s="58" t="n">
        <f aca="false">Flights!$D$23</f>
        <v>46324</v>
      </c>
      <c r="E620" s="57" t="str">
        <f aca="false">Flights!$G$23&amp;"-"&amp;Flights!$H$23</f>
        <v>KIX-KUL</v>
      </c>
      <c r="F620" s="57" t="str">
        <f aca="false">Flights!$K$23</f>
        <v>EY</v>
      </c>
      <c r="G620" s="57" t="s">
        <v>81</v>
      </c>
      <c r="H620" s="57" t="s">
        <v>378</v>
      </c>
      <c r="I620" s="57" t="s">
        <v>385</v>
      </c>
      <c r="J620" s="57" t="s">
        <v>386</v>
      </c>
      <c r="K620" s="67" t="s">
        <v>387</v>
      </c>
      <c r="L620" s="67" t="s">
        <v>382</v>
      </c>
      <c r="M620" s="67"/>
      <c r="N620" s="67" t="s">
        <v>383</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60"/>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open",IF(AND(NOT(OR(LEN(AZ620)&lt;15,ISNUMBER(MATCH(AZ620,L_Placeholder,0)))),BK620=0,NOT(OR(LEN(AU620)&lt;2,ISNUMBER(MATCH(AU620,L_Placeholder,0)))),NOT(OR(LEN(AX620)&lt;2,ISNUMBER(MATCH(AX620,L_Placeholder,0)))),TRIM(AE620)&lt;&gt;TRIM(T620)),"N/A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missing",IF(OR(OR(LEN(AU620)&lt;2,ISNUMBER(MATCH(AU620,L_Placeholder,0))),BR620&lt;3),"INVALID – PIC missing or not a named person (a role such as QA / CSM is not a name)",IF(OR(LEN(AV620)&lt;2,ISNUMBER(MATCH(AV620,L_Placeholder,0))),"INVALID – result / assessment missing",IF(OR(OR(LEN(AW620)&lt;3,ISNUMBER(MATCH(AW620,L_Placeholder,0))),SUMPRODUCT(--ISNUMBER(SEARCH(" "&amp;L_EvidencePhrase&amp;" ",BD620)))&gt;0,BI620=1),"INVALID – evidence missing, placeholder or not yet on file",IF(ISNA(MATCH(TRIM(S620),L_EvidenceType,0)),"INVALID – choose the evidence type from the list (column S)",IF(BL620=0,"INVALID – evidence ID must be the record's ID only (e.g. SF-2210, IMG_2231, 1045521), or a link / path for links",IF(OR(OR(LEN(AX620)&lt;2,ISNUMBER(MATCH(AX620,L_Placeholder,0))),BS620&lt;3),"INVALID – verifier missing or not a named person (a role such as QA / CSM is not a name)",IF(OR(AX620=AU620,AND(LEN(AU620)&gt;=4,ISNUMBER(SEARCH(AU620,AX620))),AND(LEN(AX620)&gt;=4,ISNUMBER(SEARCH(AX620,AU620)))),"INVALID – verifier must be a different, named person (not the PIC or a role)",IF(BH620=1,"INVALID – result not yet available (awaiting / TBC)",IF(BV620=1,"INVALID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future",IF(AND(ISNUMBER(BY620),AG620&lt;BY620),IF(H620="Physical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t="n">
        <f aca="false">IF(ISNA(MATCH(TRIM(S620),L_EvidenceType,0)),0,BZ620)</f>
        <v>0</v>
      </c>
      <c r="BM620" s="61" t="str">
        <f aca="false">SUBSTITUTE(SUBSTITUTE(SUBSTITUTE(SUBSTITUTE(SUBSTITUTE(SUBSTITUTE(SUBSTITUTE(SUBSTITUTE(SUBSTITUTE(LOWER(Z620&amp;""),"1","0"),"2","0"),"3","0"),"4","0"),"5","0"),"6","0"),"7","0"),"8","0"),"9","0")</f>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620,"jan",""),"feb",""),"mar",""),"apr",""),"may",""),"jun",""),"jul",""),"aug",""),"sep",""),"oct",""),"nov",""),"dec",""),"hrs",""),"hr",""),"lt",""),"utc",""),"am",""),"pm",""),"rev",""),"ver",""),"b","a"),"c","a"),"d","a"),"e","a"),"f","a"),"g","a"),"h","a"),"i","a"),"j","a"),"k","a"),"l","a"),"m","a"),"n","a"),"o","a"),"p","a"),"q","a"),"r","a"),"s","a"),"t","a"),"u","a"),"v","a"),"w","a"),"x","a"),"y","a"),"z","a")</f>
        <v/>
      </c>
      <c r="BO620" s="61" t="str">
        <f aca="false">SUBSTITUTE(SUBSTITUTE(SUBSTITUTE(SUBSTITUTE(SUBSTITUTE(SUBSTITUTE(SUBSTITUTE(SUBSTITUTE(SUBSTITUTE(LOWER(W620&amp;""),"1","0"),"2","0"),"3","0"),"4","0"),"5","0"),"6","0"),"7","0"),"8","0"),"9","0")</f>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c>
      <c r="BQ620" s="61" t="n">
        <f aca="false">IFERROR(IF(AND(ISERROR(SEARCH(" mh"," "&amp;LOWER(W620))),ISNA(MATCH(LEFT(TRIM(BP620),255),{"0000a","000a","00a","0000aa","000aa","00.00.0000","00/00/0000","00-00-0000","0000-00-00","00.00.00","00/00/00","00-00-00","0.00.0000","0/00/0000","0-00-0000"},0)),OR(SUMPRODUCT(--ISNUMBER(SEARCH({"a0","a-0","a_0","a/0","a.0","a#0","0a","0-a","0_a","0/a"},BP620)))&gt;0,ISNUMBER(SEARCH("000000",BP620)))),1,0),0)</f>
        <v>0</v>
      </c>
      <c r="BR6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620,"supervisor",""),"inspector",""),"controller",""),"executive",""),"catering",""),"manager",""),"officer",""),"caterer",""),"station",""),"captain",""),"verified",""),"verifier",""),"checked",""),"senior",""),"leader",""),"cabin",""),"staff",""),"crew",""),"team",""),"duty",""),"lead",""),"head",""),"chef",""),"pasb",""),"mcat",""),"magcs",""),"qaqc",""),"ccic",""),"cic",""),"csm",""),"ops",""),"pic",""),"self",""),"qa",""),"qc",""),"by",""),"sr",""))</f>
        <v>0</v>
      </c>
      <c r="BS6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620,"supervisor",""),"inspector",""),"controller",""),"executive",""),"catering",""),"manager",""),"officer",""),"caterer",""),"station",""),"captain",""),"verified",""),"verifier",""),"checked",""),"senior",""),"leader",""),"cabin",""),"staff",""),"crew",""),"team",""),"duty",""),"lead",""),"head",""),"chef",""),"pasb",""),"mcat",""),"magcs",""),"qaqc",""),"ccic",""),"cic",""),"csm",""),"ops",""),"pic",""),"self",""),"qa",""),"qc",""),"by",""),"sr",""))</f>
        <v>0</v>
      </c>
      <c r="BT620" s="61"/>
      <c r="BU620" s="61"/>
      <c r="BV620" s="61" t="n">
        <f aca="false">0</f>
        <v>0</v>
      </c>
      <c r="BW620" s="61"/>
      <c r="BX620" s="61"/>
      <c r="BY620" s="62" t="n">
        <f aca="false">Q620-T7EarlyD*24/24</f>
        <v>46303.0277777778</v>
      </c>
      <c r="BZ620" s="61" t="n">
        <f aca="false">IFERROR(IF(IF(TRIM(S620)="Link / file path",AND(LEN(TRIM(Z620))&gt;=5,SUMPRODUCT(--ISNUMBER(SEARCH({"http","www.","\\",":\",".pdf",".jpg",".jpeg",".png",".heic",".xls",".doc",".msg",".eml",".ppt",".txt",".zip"},Z620)))&gt;0),AND(ISERROR(FIND(" ",TRIM(Z620))),NOT(OR(LOWER(TRIM(Z620))=LOWER(Flights!$F$23),AND(LEFT(LOWER(TRIM(Z620)),2)="mh",(LEN(BN620)-LEN(SUBSTITUTE(BN620,"a","")))&lt;=2))),NOT(ISNUMBER(MATCH(LEFT(BN620,255),{"0000a","000a","00a","0000aa","000aa","00.00.0000","00/00/0000","00-00-0000","0000-00-00","00.00.00","00/00/00","00-00-00","0.00.0000","0/00/0000","0-00-0000"},0))),OR(AND((LEN(BN620)-LEN(SUBSTITUTE(BN620,"a","")))&gt;=1,(LEN(BN620)-LEN(SUBSTITUTE(BN620,"0","")))&gt;=2,SUMPRODUCT(--ISNUMBER(SEARCH({"a0","a-0","a_0","a/0","a.0","a#0","0a","0-a","0_a","0/a"},BN620)))&gt;0),AND((LEN(BN620)-LEN(SUBSTITUTE(BN620,"a","")))=0,(LEN(BN620)-LEN(SUBSTITUTE(BN620,"0","")))&gt;=5)))),1,0),0)</f>
        <v>0</v>
      </c>
    </row>
    <row r="621" customFormat="false" ht="41.25" hidden="false" customHeight="true" outlineLevel="0" collapsed="false">
      <c r="A621" s="57" t="s">
        <v>1331</v>
      </c>
      <c r="B621" s="57" t="s">
        <v>301</v>
      </c>
      <c r="C621" s="57" t="str">
        <f aca="false">Flights!$F$23</f>
        <v>MH0053</v>
      </c>
      <c r="D621" s="58" t="n">
        <f aca="false">Flights!$D$23</f>
        <v>46324</v>
      </c>
      <c r="E621" s="57" t="str">
        <f aca="false">Flights!$G$23&amp;"-"&amp;Flights!$H$23</f>
        <v>KIX-KUL</v>
      </c>
      <c r="F621" s="57" t="str">
        <f aca="false">Flights!$K$23</f>
        <v>EY</v>
      </c>
      <c r="G621" s="57" t="s">
        <v>81</v>
      </c>
      <c r="H621" s="57" t="s">
        <v>378</v>
      </c>
      <c r="I621" s="57" t="s">
        <v>389</v>
      </c>
      <c r="J621" s="57" t="s">
        <v>390</v>
      </c>
      <c r="K621" s="67" t="s">
        <v>391</v>
      </c>
      <c r="L621" s="67" t="s">
        <v>382</v>
      </c>
      <c r="M621" s="67"/>
      <c r="N621" s="67" t="str">
        <f aca="false">IF(TRIM(Flights!$L$23)="A339","Required","N/A – rule")</f>
        <v>N/A – rule</v>
      </c>
      <c r="O621" s="67" t="s">
        <v>392</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60"/>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open",IF(AND(NOT(OR(LEN(AZ621)&lt;15,ISNUMBER(MATCH(AZ621,L_Placeholder,0)))),BK621=0,NOT(OR(LEN(AU621)&lt;2,ISNUMBER(MATCH(AU621,L_Placeholder,0)))),NOT(OR(LEN(AX621)&lt;2,ISNUMBER(MATCH(AX621,L_Placeholder,0)))),TRIM(AE621)&lt;&gt;TRIM(T621)),"N/A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missing",IF(OR(OR(LEN(AU621)&lt;2,ISNUMBER(MATCH(AU621,L_Placeholder,0))),BR621&lt;3),"INVALID – PIC missing or not a named person (a role such as QA / CSM is not a name)",IF(OR(LEN(AV621)&lt;2,ISNUMBER(MATCH(AV621,L_Placeholder,0))),"INVALID – result / assessment missing",IF(OR(OR(LEN(AW621)&lt;3,ISNUMBER(MATCH(AW621,L_Placeholder,0))),SUMPRODUCT(--ISNUMBER(SEARCH(" "&amp;L_EvidencePhrase&amp;" ",BD621)))&gt;0,BI621=1),"INVALID – evidence missing, placeholder or not yet on file",IF(ISNA(MATCH(TRIM(S621),L_EvidenceType,0)),"INVALID – choose the evidence type from the list (column S)",IF(BL621=0,"INVALID – evidence ID must be the record's ID only (e.g. SF-2210, IMG_2231, 1045521), or a link / path for links",IF(OR(OR(LEN(AX621)&lt;2,ISNUMBER(MATCH(AX621,L_Placeholder,0))),BS621&lt;3),"INVALID – verifier missing or not a named person (a role such as QA / CSM is not a name)",IF(OR(AX621=AU621,AND(LEN(AU621)&gt;=4,ISNUMBER(SEARCH(AU621,AX621))),AND(LEN(AX621)&gt;=4,ISNUMBER(SEARCH(AX621,AU621)))),"INVALID – verifier must be a different, named person (not the PIC or a role)",IF(BH621=1,"INVALID – result not yet available (awaiting / TBC)",IF(BV621=1,"INVALID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future",IF(AND(ISNUMBER(BY621),AG621&lt;BY621),IF(H621="Physical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t="n">
        <f aca="false">IF(ISNA(MATCH(TRIM(S621),L_EvidenceType,0)),0,BZ621)</f>
        <v>0</v>
      </c>
      <c r="BM621" s="61" t="str">
        <f aca="false">SUBSTITUTE(SUBSTITUTE(SUBSTITUTE(SUBSTITUTE(SUBSTITUTE(SUBSTITUTE(SUBSTITUTE(SUBSTITUTE(SUBSTITUTE(LOWER(Z621&amp;""),"1","0"),"2","0"),"3","0"),"4","0"),"5","0"),"6","0"),"7","0"),"8","0"),"9","0")</f>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621,"jan",""),"feb",""),"mar",""),"apr",""),"may",""),"jun",""),"jul",""),"aug",""),"sep",""),"oct",""),"nov",""),"dec",""),"hrs",""),"hr",""),"lt",""),"utc",""),"am",""),"pm",""),"rev",""),"ver",""),"b","a"),"c","a"),"d","a"),"e","a"),"f","a"),"g","a"),"h","a"),"i","a"),"j","a"),"k","a"),"l","a"),"m","a"),"n","a"),"o","a"),"p","a"),"q","a"),"r","a"),"s","a"),"t","a"),"u","a"),"v","a"),"w","a"),"x","a"),"y","a"),"z","a")</f>
        <v/>
      </c>
      <c r="BO621" s="61" t="str">
        <f aca="false">SUBSTITUTE(SUBSTITUTE(SUBSTITUTE(SUBSTITUTE(SUBSTITUTE(SUBSTITUTE(SUBSTITUTE(SUBSTITUTE(SUBSTITUTE(LOWER(W621&amp;""),"1","0"),"2","0"),"3","0"),"4","0"),"5","0"),"6","0"),"7","0"),"8","0"),"9","0")</f>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c>
      <c r="BQ621" s="61" t="n">
        <f aca="false">IFERROR(IF(AND(ISERROR(SEARCH(" mh"," "&amp;LOWER(W621))),ISNA(MATCH(LEFT(TRIM(BP621),255),{"0000a","000a","00a","0000aa","000aa","00.00.0000","00/00/0000","00-00-0000","0000-00-00","00.00.00","00/00/00","00-00-00","0.00.0000","0/00/0000","0-00-0000"},0)),OR(SUMPRODUCT(--ISNUMBER(SEARCH({"a0","a-0","a_0","a/0","a.0","a#0","0a","0-a","0_a","0/a"},BP621)))&gt;0,ISNUMBER(SEARCH("000000",BP621)))),1,0),0)</f>
        <v>0</v>
      </c>
      <c r="BR6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621,"supervisor",""),"inspector",""),"controller",""),"executive",""),"catering",""),"manager",""),"officer",""),"caterer",""),"station",""),"captain",""),"verified",""),"verifier",""),"checked",""),"senior",""),"leader",""),"cabin",""),"staff",""),"crew",""),"team",""),"duty",""),"lead",""),"head",""),"chef",""),"pasb",""),"mcat",""),"magcs",""),"qaqc",""),"ccic",""),"cic",""),"csm",""),"ops",""),"pic",""),"self",""),"qa",""),"qc",""),"by",""),"sr",""))</f>
        <v>0</v>
      </c>
      <c r="BS6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621,"supervisor",""),"inspector",""),"controller",""),"executive",""),"catering",""),"manager",""),"officer",""),"caterer",""),"station",""),"captain",""),"verified",""),"verifier",""),"checked",""),"senior",""),"leader",""),"cabin",""),"staff",""),"crew",""),"team",""),"duty",""),"lead",""),"head",""),"chef",""),"pasb",""),"mcat",""),"magcs",""),"qaqc",""),"ccic",""),"cic",""),"csm",""),"ops",""),"pic",""),"self",""),"qa",""),"qc",""),"by",""),"sr",""))</f>
        <v>0</v>
      </c>
      <c r="BT621" s="61"/>
      <c r="BU621" s="61"/>
      <c r="BV621" s="61" t="n">
        <f aca="false">0</f>
        <v>0</v>
      </c>
      <c r="BW621" s="61"/>
      <c r="BX621" s="61"/>
      <c r="BY621" s="62" t="n">
        <f aca="false">Q621-T7EarlyD*24/24</f>
        <v>46303.0277777778</v>
      </c>
      <c r="BZ621" s="61" t="n">
        <f aca="false">IFERROR(IF(IF(TRIM(S621)="Link / file path",AND(LEN(TRIM(Z621))&gt;=5,SUMPRODUCT(--ISNUMBER(SEARCH({"http","www.","\\",":\",".pdf",".jpg",".jpeg",".png",".heic",".xls",".doc",".msg",".eml",".ppt",".txt",".zip"},Z621)))&gt;0),AND(ISERROR(FIND(" ",TRIM(Z621))),NOT(OR(LOWER(TRIM(Z621))=LOWER(Flights!$F$23),AND(LEFT(LOWER(TRIM(Z621)),2)="mh",(LEN(BN621)-LEN(SUBSTITUTE(BN621,"a","")))&lt;=2))),NOT(ISNUMBER(MATCH(LEFT(BN621,255),{"0000a","000a","00a","0000aa","000aa","00.00.0000","00/00/0000","00-00-0000","0000-00-00","00.00.00","00/00/00","00-00-00","0.00.0000","0/00/0000","0-00-0000"},0))),OR(AND((LEN(BN621)-LEN(SUBSTITUTE(BN621,"a","")))&gt;=1,(LEN(BN621)-LEN(SUBSTITUTE(BN621,"0","")))&gt;=2,SUMPRODUCT(--ISNUMBER(SEARCH({"a0","a-0","a_0","a/0","a.0","a#0","0a","0-a","0_a","0/a"},BN621)))&gt;0),AND((LEN(BN621)-LEN(SUBSTITUTE(BN621,"a","")))=0,(LEN(BN621)-LEN(SUBSTITUTE(BN621,"0","")))&gt;=5)))),1,0),0)</f>
        <v>0</v>
      </c>
    </row>
    <row r="622" customFormat="false" ht="39.75" hidden="false" customHeight="true" outlineLevel="0" collapsed="false">
      <c r="A622" s="57" t="s">
        <v>1332</v>
      </c>
      <c r="B622" s="57" t="s">
        <v>301</v>
      </c>
      <c r="C622" s="57" t="str">
        <f aca="false">Flights!$F$23</f>
        <v>MH0053</v>
      </c>
      <c r="D622" s="58" t="n">
        <f aca="false">Flights!$D$23</f>
        <v>46324</v>
      </c>
      <c r="E622" s="57" t="str">
        <f aca="false">Flights!$G$23&amp;"-"&amp;Flights!$H$23</f>
        <v>KIX-KUL</v>
      </c>
      <c r="F622" s="57" t="str">
        <f aca="false">Flights!$K$23</f>
        <v>EY</v>
      </c>
      <c r="G622" s="57" t="s">
        <v>81</v>
      </c>
      <c r="H622" s="57" t="s">
        <v>378</v>
      </c>
      <c r="I622" s="57" t="s">
        <v>394</v>
      </c>
      <c r="J622" s="57" t="s">
        <v>395</v>
      </c>
      <c r="K622" s="67" t="s">
        <v>396</v>
      </c>
      <c r="L622" s="67" t="s">
        <v>382</v>
      </c>
      <c r="M622" s="67"/>
      <c r="N622" s="67" t="s">
        <v>383</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60"/>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open",IF(AND(NOT(OR(LEN(AZ622)&lt;15,ISNUMBER(MATCH(AZ622,L_Placeholder,0)))),BK622=0,NOT(OR(LEN(AU622)&lt;2,ISNUMBER(MATCH(AU622,L_Placeholder,0)))),NOT(OR(LEN(AX622)&lt;2,ISNUMBER(MATCH(AX622,L_Placeholder,0)))),TRIM(AE622)&lt;&gt;TRIM(T622)),"N/A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missing",IF(OR(OR(LEN(AU622)&lt;2,ISNUMBER(MATCH(AU622,L_Placeholder,0))),BR622&lt;3),"INVALID – PIC missing or not a named person (a role such as QA / CSM is not a name)",IF(OR(LEN(AV622)&lt;2,ISNUMBER(MATCH(AV622,L_Placeholder,0))),"INVALID – result / assessment missing",IF(OR(OR(LEN(AW622)&lt;3,ISNUMBER(MATCH(AW622,L_Placeholder,0))),SUMPRODUCT(--ISNUMBER(SEARCH(" "&amp;L_EvidencePhrase&amp;" ",BD622)))&gt;0,BI622=1),"INVALID – evidence missing, placeholder or not yet on file",IF(ISNA(MATCH(TRIM(S622),L_EvidenceType,0)),"INVALID – choose the evidence type from the list (column S)",IF(BL622=0,"INVALID – evidence ID must be the record's ID only (e.g. SF-2210, IMG_2231, 1045521), or a link / path for links",IF(OR(OR(LEN(AX622)&lt;2,ISNUMBER(MATCH(AX622,L_Placeholder,0))),BS622&lt;3),"INVALID – verifier missing or not a named person (a role such as QA / CSM is not a name)",IF(OR(AX622=AU622,AND(LEN(AU622)&gt;=4,ISNUMBER(SEARCH(AU622,AX622))),AND(LEN(AX622)&gt;=4,ISNUMBER(SEARCH(AX622,AU622)))),"INVALID – verifier must be a different, named person (not the PIC or a role)",IF(BH622=1,"INVALID – result not yet available (awaiting / TBC)",IF(BV622=1,"INVALID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future",IF(AND(ISNUMBER(BY622),AG622&lt;BY622),IF(H622="Physical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")))/(LEN(L_PendNeg)+1))+SUMPRODUCT((LEN(BC622)-LEN(SUBSTITUTE(BC622," "&amp;L_PendPrep&amp;" "," ")))/(LEN(L_PendPrep)+1)),1,0),1)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")))/(LEN(L_PendNeg)+1))+SUMPRODUCT((LEN(BE622)-LEN(SUBSTITUTE(BE622," "&amp;L_PendPrep&amp;" "," ")))/(LEN(L_PendPrep)+1)),1,0),1)</f>
        <v>0</v>
      </c>
      <c r="BK622" s="61" t="n">
        <f aca="false">IFERROR(IF(SUMPRODUCT((LEN(BF622)-LEN(SUBSTITUTE(BF622," "&amp;L_PendStrict&amp;" "," ")))/(LEN(L_PendStrict)+1))&gt;SUMPRODUCT((LEN(BF622)-LEN(SUBSTITUTE(BF622," "&amp;L_PendNeg&amp;" "," ")))/(LEN(L_PendNeg)+1)),1,0),1)</f>
        <v>0</v>
      </c>
      <c r="BL622" s="61" t="n">
        <f aca="false">IF(ISNA(MATCH(TRIM(S622),L_EvidenceType,0)),0,BZ622)</f>
        <v>0</v>
      </c>
      <c r="BM622" s="61" t="str">
        <f aca="false">SUBSTITUTE(SUBSTITUTE(SUBSTITUTE(SUBSTITUTE(SUBSTITUTE(SUBSTITUTE(SUBSTITUTE(SUBSTITUTE(SUBSTITUTE(LOWER(Z622&amp;""),"1","0"),"2","0"),"3","0"),"4","0"),"5","0"),"6","0"),"7","0"),"8","0"),"9","0")</f>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622,"jan",""),"feb",""),"mar",""),"apr",""),"may",""),"jun",""),"jul",""),"aug",""),"sep",""),"oct",""),"nov",""),"dec",""),"hrs",""),"hr",""),"lt",""),"utc",""),"am",""),"pm",""),"rev",""),"ver",""),"b","a"),"c","a"),"d","a"),"e","a"),"f","a"),"g","a"),"h","a"),"i","a"),"j","a"),"k","a"),"l","a"),"m","a"),"n","a"),"o","a"),"p","a"),"q","a"),"r","a"),"s","a"),"t","a"),"u","a"),"v","a"),"w","a"),"x","a"),"y","a"),"z","a")</f>
        <v/>
      </c>
      <c r="BO622" s="61" t="str">
        <f aca="false">SUBSTITUTE(SUBSTITUTE(SUBSTITUTE(SUBSTITUTE(SUBSTITUTE(SUBSTITUTE(SUBSTITUTE(SUBSTITUTE(SUBSTITUTE(LOWER(W622&amp;""),"1","0"),"2","0"),"3","0"),"4","0"),"5","0"),"6","0"),"7","0"),"8","0"),"9","0")</f>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c>
      <c r="BQ622" s="61" t="n">
        <f aca="false">IFERROR(IF(AND(ISERROR(SEARCH(" mh"," "&amp;LOWER(W622))),ISNA(MATCH(LEFT(TRIM(BP622),255),{"0000a","000a","00a","0000aa","000aa","00.00.0000","00/00/0000","00-00-0000","0000-00-00","00.00.00","00/00/00","00-00-00","0.00.0000","0/00/0000","0-00-0000"},0)),OR(SUMPRODUCT(--ISNUMBER(SEARCH({"a0","a-0","a_0","a/0","a.0","a#0","0a","0-a","0_a","0/a"},BP622)))&gt;0,ISNUMBER(SEARCH("000000",BP622)))),1,0),0)</f>
        <v>0</v>
      </c>
      <c r="BR6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622,"supervisor",""),"inspector",""),"controller",""),"executive",""),"catering",""),"manager",""),"officer",""),"caterer",""),"station",""),"captain",""),"verified",""),"verifier",""),"checked",""),"senior",""),"leader",""),"cabin",""),"staff",""),"crew",""),"team",""),"duty",""),"lead",""),"head",""),"chef",""),"pasb",""),"mcat",""),"magcs",""),"qaqc",""),"ccic",""),"cic",""),"csm",""),"ops",""),"pic",""),"self",""),"qa",""),"qc",""),"by",""),"sr",""))</f>
        <v>0</v>
      </c>
      <c r="BS6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622,"supervisor",""),"inspector",""),"controller",""),"executive",""),"catering",""),"manager",""),"officer",""),"caterer",""),"station",""),"captain",""),"verified",""),"verifier",""),"checked",""),"senior",""),"leader",""),"cabin",""),"staff",""),"crew",""),"team",""),"duty",""),"lead",""),"head",""),"chef",""),"pasb",""),"mcat",""),"magcs",""),"qaqc",""),"ccic",""),"cic",""),"csm",""),"ops",""),"pic",""),"self",""),"qa",""),"qc",""),"by",""),"sr",""))</f>
        <v>0</v>
      </c>
      <c r="BT622" s="61"/>
      <c r="BU622" s="61"/>
      <c r="BV622" s="61" t="n">
        <f aca="false">0</f>
        <v>0</v>
      </c>
      <c r="BW622" s="61"/>
      <c r="BX622" s="61"/>
      <c r="BY622" s="62" t="n">
        <f aca="false">Q622-T7EarlyD*24/24</f>
        <v>46303.0277777778</v>
      </c>
      <c r="BZ622" s="61" t="n">
        <f aca="false">IFERROR(IF(IF(TRIM(S622)="Link / file path",AND(LEN(TRIM(Z622))&gt;=5,SUMPRODUCT(--ISNUMBER(SEARCH({"http","www.","\\",":\",".pdf",".jpg",".jpeg",".png",".heic",".xls",".doc",".msg",".eml",".ppt",".txt",".zip"},Z622)))&gt;0),AND(ISERROR(FIND(" ",TRIM(Z622))),NOT(OR(LOWER(TRIM(Z622))=LOWER(Flights!$F$23),AND(LEFT(LOWER(TRIM(Z622)),2)="mh",(LEN(BN622)-LEN(SUBSTITUTE(BN622,"a","")))&lt;=2))),NOT(ISNUMBER(MATCH(LEFT(BN622,255),{"0000a","000a","00a","0000aa","000aa","00.00.0000","00/00/0000","00-00-0000","0000-00-00","00.00.00","00/00/00","00-00-00","0.00.0000","0/00/0000","0-00-0000"},0))),OR(AND((LEN(BN622)-LEN(SUBSTITUTE(BN622,"a","")))&gt;=1,(LEN(BN622)-LEN(SUBSTITUTE(BN622,"0","")))&gt;=2,SUMPRODUCT(--ISNUMBER(SEARCH({"a0","a-0","a_0","a/0","a.0","a#0","0a","0-a","0_a","0/a"},BN622)))&gt;0),AND((LEN(BN622)-LEN(SUBSTITUTE(BN622,"a","")))=0,(LEN(BN622)-LEN(SUBSTITUTE(BN622,"0","")))&gt;=5)))),1,0),0)</f>
        <v>0</v>
      </c>
    </row>
    <row r="623" customFormat="false" ht="39.75" hidden="false" customHeight="true" outlineLevel="0" collapsed="false">
      <c r="A623" s="57" t="s">
        <v>1333</v>
      </c>
      <c r="B623" s="57" t="s">
        <v>301</v>
      </c>
      <c r="C623" s="57" t="str">
        <f aca="false">Flights!$F$23</f>
        <v>MH0053</v>
      </c>
      <c r="D623" s="58" t="n">
        <f aca="false">Flights!$D$23</f>
        <v>46324</v>
      </c>
      <c r="E623" s="57" t="str">
        <f aca="false">Flights!$G$23&amp;"-"&amp;Flights!$H$23</f>
        <v>KIX-KUL</v>
      </c>
      <c r="F623" s="57" t="str">
        <f aca="false">Flights!$K$23</f>
        <v>EY</v>
      </c>
      <c r="G623" s="57" t="s">
        <v>81</v>
      </c>
      <c r="H623" s="57" t="s">
        <v>378</v>
      </c>
      <c r="I623" s="57" t="s">
        <v>398</v>
      </c>
      <c r="J623" s="57" t="s">
        <v>399</v>
      </c>
      <c r="K623" s="67" t="s">
        <v>400</v>
      </c>
      <c r="L623" s="67" t="s">
        <v>382</v>
      </c>
      <c r="M623" s="67"/>
      <c r="N623" s="67" t="s">
        <v>383</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60"/>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open",IF(AND(NOT(OR(LEN(AZ623)&lt;15,ISNUMBER(MATCH(AZ623,L_Placeholder,0)))),BK623=0,NOT(OR(LEN(AU623)&lt;2,ISNUMBER(MATCH(AU623,L_Placeholder,0)))),NOT(OR(LEN(AX623)&lt;2,ISNUMBER(MATCH(AX623,L_Placeholder,0)))),TRIM(AE623)&lt;&gt;TRIM(T623)),"N/A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missing",IF(OR(OR(LEN(AU623)&lt;2,ISNUMBER(MATCH(AU623,L_Placeholder,0))),BR623&lt;3),"INVALID – PIC missing or not a named person (a role such as QA / CSM is not a name)",IF(OR(LEN(AV623)&lt;2,ISNUMBER(MATCH(AV623,L_Placeholder,0))),"INVALID – result / assessment missing",IF(OR(OR(LEN(AW623)&lt;3,ISNUMBER(MATCH(AW623,L_Placeholder,0))),SUMPRODUCT(--ISNUMBER(SEARCH(" "&amp;L_EvidencePhrase&amp;" ",BD623)))&gt;0,BI623=1),"INVALID – evidence missing, placeholder or not yet on file",IF(ISNA(MATCH(TRIM(S623),L_EvidenceType,0)),"INVALID – choose the evidence type from the list (column S)",IF(BL623=0,"INVALID – evidence ID must be the record's ID only (e.g. SF-2210, IMG_2231, 1045521), or a link / path for links",IF(OR(OR(LEN(AX623)&lt;2,ISNUMBER(MATCH(AX623,L_Placeholder,0))),BS623&lt;3),"INVALID – verifier missing or not a named person (a role such as QA / CSM is not a name)",IF(OR(AX623=AU623,AND(LEN(AU623)&gt;=4,ISNUMBER(SEARCH(AU623,AX623))),AND(LEN(AX623)&gt;=4,ISNUMBER(SEARCH(AX623,AU623)))),"INVALID – verifier must be a different, named person (not the PIC or a role)",IF(BH623=1,"INVALID – result not yet available (awaiting / TBC)",IF(BV623=1,"INVALID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future",IF(AND(ISNUMBER(BY623),AG623&lt;BY623),IF(H623="Physical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")))/(LEN(L_PendNeg)+1))+SUMPRODUCT((LEN(BC623)-LEN(SUBSTITUTE(BC623," "&amp;L_PendPrep&amp;" "," ")))/(LEN(L_PendPrep)+1)),1,0),1)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")))/(LEN(L_PendNeg)+1))+SUMPRODUCT((LEN(BE623)-LEN(SUBSTITUTE(BE623," "&amp;L_PendPrep&amp;" "," ")))/(LEN(L_PendPrep)+1)),1,0),1)</f>
        <v>0</v>
      </c>
      <c r="BK623" s="61" t="n">
        <f aca="false">IFERROR(IF(SUMPRODUCT((LEN(BF623)-LEN(SUBSTITUTE(BF623," "&amp;L_PendStrict&amp;" "," ")))/(LEN(L_PendStrict)+1))&gt;SUMPRODUCT((LEN(BF623)-LEN(SUBSTITUTE(BF623," "&amp;L_PendNeg&amp;" "," ")))/(LEN(L_PendNeg)+1)),1,0),1)</f>
        <v>0</v>
      </c>
      <c r="BL623" s="61" t="n">
        <f aca="false">IF(ISNA(MATCH(TRIM(S623),L_EvidenceType,0)),0,BZ623)</f>
        <v>0</v>
      </c>
      <c r="BM623" s="61" t="str">
        <f aca="false">SUBSTITUTE(SUBSTITUTE(SUBSTITUTE(SUBSTITUTE(SUBSTITUTE(SUBSTITUTE(SUBSTITUTE(SUBSTITUTE(SUBSTITUTE(LOWER(Z623&amp;""),"1","0"),"2","0"),"3","0"),"4","0"),"5","0"),"6","0"),"7","0"),"8","0"),"9","0")</f>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623,"jan",""),"feb",""),"mar",""),"apr",""),"may",""),"jun",""),"jul",""),"aug",""),"sep",""),"oct",""),"nov",""),"dec",""),"hrs",""),"hr",""),"lt",""),"utc",""),"am",""),"pm",""),"rev",""),"ver",""),"b","a"),"c","a"),"d","a"),"e","a"),"f","a"),"g","a"),"h","a"),"i","a"),"j","a"),"k","a"),"l","a"),"m","a"),"n","a"),"o","a"),"p","a"),"q","a"),"r","a"),"s","a"),"t","a"),"u","a"),"v","a"),"w","a"),"x","a"),"y","a"),"z","a")</f>
        <v/>
      </c>
      <c r="BO623" s="61" t="str">
        <f aca="false">SUBSTITUTE(SUBSTITUTE(SUBSTITUTE(SUBSTITUTE(SUBSTITUTE(SUBSTITUTE(SUBSTITUTE(SUBSTITUTE(SUBSTITUTE(LOWER(W623&amp;""),"1","0"),"2","0"),"3","0"),"4","0"),"5","0"),"6","0"),"7","0"),"8","0"),"9","0")</f>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c>
      <c r="BQ623" s="61" t="n">
        <f aca="false">IFERROR(IF(AND(ISERROR(SEARCH(" mh"," "&amp;LOWER(W623))),ISNA(MATCH(LEFT(TRIM(BP623),255),{"0000a","000a","00a","0000aa","000aa","00.00.0000","00/00/0000","00-00-0000","0000-00-00","00.00.00","00/00/00","00-00-00","0.00.0000","0/00/0000","0-00-0000"},0)),OR(SUMPRODUCT(--ISNUMBER(SEARCH({"a0","a-0","a_0","a/0","a.0","a#0","0a","0-a","0_a","0/a"},BP623)))&gt;0,ISNUMBER(SEARCH("000000",BP623)))),1,0),0)</f>
        <v>0</v>
      </c>
      <c r="BR6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623,"supervisor",""),"inspector",""),"controller",""),"executive",""),"catering",""),"manager",""),"officer",""),"caterer",""),"station",""),"captain",""),"verified",""),"verifier",""),"checked",""),"senior",""),"leader",""),"cabin",""),"staff",""),"crew",""),"team",""),"duty",""),"lead",""),"head",""),"chef",""),"pasb",""),"mcat",""),"magcs",""),"qaqc",""),"ccic",""),"cic",""),"csm",""),"ops",""),"pic",""),"self",""),"qa",""),"qc",""),"by",""),"sr",""))</f>
        <v>0</v>
      </c>
      <c r="BS6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623,"supervisor",""),"inspector",""),"controller",""),"executive",""),"catering",""),"manager",""),"officer",""),"caterer",""),"station",""),"captain",""),"verified",""),"verifier",""),"checked",""),"senior",""),"leader",""),"cabin",""),"staff",""),"crew",""),"team",""),"duty",""),"lead",""),"head",""),"chef",""),"pasb",""),"mcat",""),"magcs",""),"qaqc",""),"ccic",""),"cic",""),"csm",""),"ops",""),"pic",""),"self",""),"qa",""),"qc",""),"by",""),"sr",""))</f>
        <v>0</v>
      </c>
      <c r="BT623" s="61"/>
      <c r="BU623" s="61"/>
      <c r="BV623" s="61" t="n">
        <f aca="false">0</f>
        <v>0</v>
      </c>
      <c r="BW623" s="61"/>
      <c r="BX623" s="61"/>
      <c r="BY623" s="62" t="n">
        <f aca="false">Q623-T7EarlyD*24/24</f>
        <v>46303.0277777778</v>
      </c>
      <c r="BZ623" s="61" t="n">
        <f aca="false">IFERROR(IF(IF(TRIM(S623)="Link / file path",AND(LEN(TRIM(Z623))&gt;=5,SUMPRODUCT(--ISNUMBER(SEARCH({"http","www.","\\",":\",".pdf",".jpg",".jpeg",".png",".heic",".xls",".doc",".msg",".eml",".ppt",".txt",".zip"},Z623)))&gt;0),AND(ISERROR(FIND(" ",TRIM(Z623))),NOT(OR(LOWER(TRIM(Z623))=LOWER(Flights!$F$23),AND(LEFT(LOWER(TRIM(Z623)),2)="mh",(LEN(BN623)-LEN(SUBSTITUTE(BN623,"a","")))&lt;=2))),NOT(ISNUMBER(MATCH(LEFT(BN623,255),{"0000a","000a","00a","0000aa","000aa","00.00.0000","00/00/0000","00-00-0000","0000-00-00","00.00.00","00/00/00","00-00-00","0.00.0000","0/00/0000","0-00-0000"},0))),OR(AND((LEN(BN623)-LEN(SUBSTITUTE(BN623,"a","")))&gt;=1,(LEN(BN623)-LEN(SUBSTITUTE(BN623,"0","")))&gt;=2,SUMPRODUCT(--ISNUMBER(SEARCH({"a0","a-0","a_0","a/0","a.0","a#0","0a","0-a","0_a","0/a"},BN623)))&gt;0),AND((LEN(BN623)-LEN(SUBSTITUTE(BN623,"a","")))=0,(LEN(BN623)-LEN(SUBSTITUTE(BN623,"0","")))&gt;=5)))),1,0),0)</f>
        <v>0</v>
      </c>
    </row>
    <row r="624" customFormat="false" ht="39.75" hidden="false" customHeight="true" outlineLevel="0" collapsed="false">
      <c r="A624" s="57" t="s">
        <v>1334</v>
      </c>
      <c r="B624" s="57" t="s">
        <v>301</v>
      </c>
      <c r="C624" s="57" t="str">
        <f aca="false">Flights!$F$23</f>
        <v>MH0053</v>
      </c>
      <c r="D624" s="58" t="n">
        <f aca="false">Flights!$D$23</f>
        <v>46324</v>
      </c>
      <c r="E624" s="57" t="str">
        <f aca="false">Flights!$G$23&amp;"-"&amp;Flights!$H$23</f>
        <v>KIX-KUL</v>
      </c>
      <c r="F624" s="57" t="str">
        <f aca="false">Flights!$K$23</f>
        <v>EY</v>
      </c>
      <c r="G624" s="57" t="s">
        <v>81</v>
      </c>
      <c r="H624" s="57" t="s">
        <v>378</v>
      </c>
      <c r="I624" s="57" t="s">
        <v>398</v>
      </c>
      <c r="J624" s="57" t="s">
        <v>402</v>
      </c>
      <c r="K624" s="67" t="s">
        <v>403</v>
      </c>
      <c r="L624" s="67" t="s">
        <v>382</v>
      </c>
      <c r="M624" s="67"/>
      <c r="N624" s="67" t="s">
        <v>383</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60"/>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open",IF(AND(NOT(OR(LEN(AZ624)&lt;15,ISNUMBER(MATCH(AZ624,L_Placeholder,0)))),BK624=0,NOT(OR(LEN(AU624)&lt;2,ISNUMBER(MATCH(AU624,L_Placeholder,0)))),NOT(OR(LEN(AX624)&lt;2,ISNUMBER(MATCH(AX624,L_Placeholder,0)))),TRIM(AE624)&lt;&gt;TRIM(T624)),"N/A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missing",IF(OR(OR(LEN(AU624)&lt;2,ISNUMBER(MATCH(AU624,L_Placeholder,0))),BR624&lt;3),"INVALID – PIC missing or not a named person (a role such as QA / CSM is not a name)",IF(OR(LEN(AV624)&lt;2,ISNUMBER(MATCH(AV624,L_Placeholder,0))),"INVALID – result / assessment missing",IF(OR(OR(LEN(AW624)&lt;3,ISNUMBER(MATCH(AW624,L_Placeholder,0))),SUMPRODUCT(--ISNUMBER(SEARCH(" "&amp;L_EvidencePhrase&amp;" ",BD624)))&gt;0,BI624=1),"INVALID – evidence missing, placeholder or not yet on file",IF(ISNA(MATCH(TRIM(S624),L_EvidenceType,0)),"INVALID – choose the evidence type from the list (column S)",IF(BL624=0,"INVALID – evidence ID must be the record's ID only (e.g. SF-2210, IMG_2231, 1045521), or a link / path for links",IF(OR(OR(LEN(AX624)&lt;2,ISNUMBER(MATCH(AX624,L_Placeholder,0))),BS624&lt;3),"INVALID – verifier missing or not a named person (a role such as QA / CSM is not a name)",IF(OR(AX624=AU624,AND(LEN(AU624)&gt;=4,ISNUMBER(SEARCH(AU624,AX624))),AND(LEN(AX624)&gt;=4,ISNUMBER(SEARCH(AX624,AU624)))),"INVALID – verifier must be a different, named person (not the PIC or a role)",IF(BH624=1,"INVALID – result not yet available (awaiting / TBC)",IF(BV624=1,"INVALID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future",IF(AND(ISNUMBER(BY624),AG624&lt;BY624),IF(H624="Physical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")))/(LEN(L_PendNeg)+1))+SUMPRODUCT((LEN(BC624)-LEN(SUBSTITUTE(BC624," "&amp;L_PendPrep&amp;" "," ")))/(LEN(L_PendPrep)+1)),1,0),1)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")))/(LEN(L_PendNeg)+1))+SUMPRODUCT((LEN(BE624)-LEN(SUBSTITUTE(BE624," "&amp;L_PendPrep&amp;" "," ")))/(LEN(L_PendPrep)+1)),1,0),1)</f>
        <v>0</v>
      </c>
      <c r="BK624" s="61" t="n">
        <f aca="false">IFERROR(IF(SUMPRODUCT((LEN(BF624)-LEN(SUBSTITUTE(BF624," "&amp;L_PendStrict&amp;" "," ")))/(LEN(L_PendStrict)+1))&gt;SUMPRODUCT((LEN(BF624)-LEN(SUBSTITUTE(BF624," "&amp;L_PendNeg&amp;" "," ")))/(LEN(L_PendNeg)+1)),1,0),1)</f>
        <v>0</v>
      </c>
      <c r="BL624" s="61" t="n">
        <f aca="false">IF(ISNA(MATCH(TRIM(S624),L_EvidenceType,0)),0,BZ624)</f>
        <v>0</v>
      </c>
      <c r="BM624" s="61" t="str">
        <f aca="false">SUBSTITUTE(SUBSTITUTE(SUBSTITUTE(SUBSTITUTE(SUBSTITUTE(SUBSTITUTE(SUBSTITUTE(SUBSTITUTE(SUBSTITUTE(LOWER(Z624&amp;""),"1","0"),"2","0"),"3","0"),"4","0"),"5","0"),"6","0"),"7","0"),"8","0"),"9","0")</f>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624,"jan",""),"feb",""),"mar",""),"apr",""),"may",""),"jun",""),"jul",""),"aug",""),"sep",""),"oct",""),"nov",""),"dec",""),"hrs",""),"hr",""),"lt",""),"utc",""),"am",""),"pm",""),"rev",""),"ver",""),"b","a"),"c","a"),"d","a"),"e","a"),"f","a"),"g","a"),"h","a"),"i","a"),"j","a"),"k","a"),"l","a"),"m","a"),"n","a"),"o","a"),"p","a"),"q","a"),"r","a"),"s","a"),"t","a"),"u","a"),"v","a"),"w","a"),"x","a"),"y","a"),"z","a")</f>
        <v/>
      </c>
      <c r="BO624" s="61" t="str">
        <f aca="false">SUBSTITUTE(SUBSTITUTE(SUBSTITUTE(SUBSTITUTE(SUBSTITUTE(SUBSTITUTE(SUBSTITUTE(SUBSTITUTE(SUBSTITUTE(LOWER(W624&amp;""),"1","0"),"2","0"),"3","0"),"4","0"),"5","0"),"6","0"),"7","0"),"8","0"),"9","0")</f>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c>
      <c r="BQ624" s="61" t="n">
        <f aca="false">IFERROR(IF(AND(ISERROR(SEARCH(" mh"," "&amp;LOWER(W624))),ISNA(MATCH(LEFT(TRIM(BP624),255),{"0000a","000a","00a","0000aa","000aa","00.00.0000","00/00/0000","00-00-0000","0000-00-00","00.00.00","00/00/00","00-00-00","0.00.0000","0/00/0000","0-00-0000"},0)),OR(SUMPRODUCT(--ISNUMBER(SEARCH({"a0","a-0","a_0","a/0","a.0","a#0","0a","0-a","0_a","0/a"},BP624)))&gt;0,ISNUMBER(SEARCH("000000",BP624)))),1,0),0)</f>
        <v>0</v>
      </c>
      <c r="BR6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624,"supervisor",""),"inspector",""),"controller",""),"executive",""),"catering",""),"manager",""),"officer",""),"caterer",""),"station",""),"captain",""),"verified",""),"verifier",""),"checked",""),"senior",""),"leader",""),"cabin",""),"staff",""),"crew",""),"team",""),"duty",""),"lead",""),"head",""),"chef",""),"pasb",""),"mcat",""),"magcs",""),"qaqc",""),"ccic",""),"cic",""),"csm",""),"ops",""),"pic",""),"self",""),"qa",""),"qc",""),"by",""),"sr",""))</f>
        <v>0</v>
      </c>
      <c r="BS6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624,"supervisor",""),"inspector",""),"controller",""),"executive",""),"catering",""),"manager",""),"officer",""),"caterer",""),"station",""),"captain",""),"verified",""),"verifier",""),"checked",""),"senior",""),"leader",""),"cabin",""),"staff",""),"crew",""),"team",""),"duty",""),"lead",""),"head",""),"chef",""),"pasb",""),"mcat",""),"magcs",""),"qaqc",""),"ccic",""),"cic",""),"csm",""),"ops",""),"pic",""),"self",""),"qa",""),"qc",""),"by",""),"sr",""))</f>
        <v>0</v>
      </c>
      <c r="BT624" s="61"/>
      <c r="BU624" s="61"/>
      <c r="BV624" s="61" t="n">
        <f aca="false">0</f>
        <v>0</v>
      </c>
      <c r="BW624" s="61"/>
      <c r="BX624" s="61"/>
      <c r="BY624" s="62" t="n">
        <f aca="false">Q624-T7EarlyD*24/24</f>
        <v>46303.0277777778</v>
      </c>
      <c r="BZ624" s="61" t="n">
        <f aca="false">IFERROR(IF(IF(TRIM(S624)="Link / file path",AND(LEN(TRIM(Z624))&gt;=5,SUMPRODUCT(--ISNUMBER(SEARCH({"http","www.","\\",":\",".pdf",".jpg",".jpeg",".png",".heic",".xls",".doc",".msg",".eml",".ppt",".txt",".zip"},Z624)))&gt;0),AND(ISERROR(FIND(" ",TRIM(Z624))),NOT(OR(LOWER(TRIM(Z624))=LOWER(Flights!$F$23),AND(LEFT(LOWER(TRIM(Z624)),2)="mh",(LEN(BN624)-LEN(SUBSTITUTE(BN624,"a","")))&lt;=2))),NOT(ISNUMBER(MATCH(LEFT(BN624,255),{"0000a","000a","00a","0000aa","000aa","00.00.0000","00/00/0000","00-00-0000","0000-00-00","00.00.00","00/00/00","00-00-00","0.00.0000","0/00/0000","0-00-0000"},0))),OR(AND((LEN(BN624)-LEN(SUBSTITUTE(BN624,"a","")))&gt;=1,(LEN(BN624)-LEN(SUBSTITUTE(BN624,"0","")))&gt;=2,SUMPRODUCT(--ISNUMBER(SEARCH({"a0","a-0","a_0","a/0","a.0","a#0","0a","0-a","0_a","0/a"},BN624)))&gt;0),AND((LEN(BN624)-LEN(SUBSTITUTE(BN624,"a","")))=0,(LEN(BN624)-LEN(SUBSTITUTE(BN624,"0","")))&gt;=5)))),1,0),0)</f>
        <v>0</v>
      </c>
    </row>
    <row r="625" customFormat="false" ht="39.75" hidden="false" customHeight="true" outlineLevel="0" collapsed="false">
      <c r="A625" s="57" t="s">
        <v>1335</v>
      </c>
      <c r="B625" s="57" t="s">
        <v>301</v>
      </c>
      <c r="C625" s="57" t="str">
        <f aca="false">Flights!$F$23</f>
        <v>MH0053</v>
      </c>
      <c r="D625" s="58" t="n">
        <f aca="false">Flights!$D$23</f>
        <v>46324</v>
      </c>
      <c r="E625" s="57" t="str">
        <f aca="false">Flights!$G$23&amp;"-"&amp;Flights!$H$23</f>
        <v>KIX-KUL</v>
      </c>
      <c r="F625" s="57" t="str">
        <f aca="false">Flights!$K$23</f>
        <v>EY</v>
      </c>
      <c r="G625" s="57" t="s">
        <v>81</v>
      </c>
      <c r="H625" s="57" t="s">
        <v>378</v>
      </c>
      <c r="I625" s="57" t="s">
        <v>405</v>
      </c>
      <c r="J625" s="57" t="s">
        <v>406</v>
      </c>
      <c r="K625" s="67" t="s">
        <v>407</v>
      </c>
      <c r="L625" s="67" t="s">
        <v>382</v>
      </c>
      <c r="M625" s="67"/>
      <c r="N625" s="67" t="s">
        <v>383</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60"/>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open",IF(AND(NOT(OR(LEN(AZ625)&lt;15,ISNUMBER(MATCH(AZ625,L_Placeholder,0)))),BK625=0,NOT(OR(LEN(AU625)&lt;2,ISNUMBER(MATCH(AU625,L_Placeholder,0)))),NOT(OR(LEN(AX625)&lt;2,ISNUMBER(MATCH(AX625,L_Placeholder,0)))),TRIM(AE625)&lt;&gt;TRIM(T625)),"N/A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missing",IF(OR(OR(LEN(AU625)&lt;2,ISNUMBER(MATCH(AU625,L_Placeholder,0))),BR625&lt;3),"INVALID – PIC missing or not a named person (a role such as QA / CSM is not a name)",IF(OR(LEN(AV625)&lt;2,ISNUMBER(MATCH(AV625,L_Placeholder,0))),"INVALID – result / assessment missing",IF(OR(OR(LEN(AW625)&lt;3,ISNUMBER(MATCH(AW625,L_Placeholder,0))),SUMPRODUCT(--ISNUMBER(SEARCH(" "&amp;L_EvidencePhrase&amp;" ",BD625)))&gt;0,BI625=1),"INVALID – evidence missing, placeholder or not yet on file",IF(ISNA(MATCH(TRIM(S625),L_EvidenceType,0)),"INVALID – choose the evidence type from the list (column S)",IF(BL625=0,"INVALID – evidence ID must be the record's ID only (e.g. SF-2210, IMG_2231, 1045521), or a link / path for links",IF(OR(OR(LEN(AX625)&lt;2,ISNUMBER(MATCH(AX625,L_Placeholder,0))),BS625&lt;3),"INVALID – verifier missing or not a named person (a role such as QA / CSM is not a name)",IF(OR(AX625=AU625,AND(LEN(AU625)&gt;=4,ISNUMBER(SEARCH(AU625,AX625))),AND(LEN(AX625)&gt;=4,ISNUMBER(SEARCH(AX625,AU625)))),"INVALID – verifier must be a different, named person (not the PIC or a role)",IF(BH625=1,"INVALID – result not yet available (awaiting / TBC)",IF(BV625=1,"INVALID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future",IF(AND(ISNUMBER(BY625),AG625&lt;BY625),IF(H625="Physical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")))/(LEN(L_PendNeg)+1))+SUMPRODUCT((LEN(BC625)-LEN(SUBSTITUTE(BC625," "&amp;L_PendPrep&amp;" "," ")))/(LEN(L_PendPrep)+1)),1,0),1)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")))/(LEN(L_PendNeg)+1))+SUMPRODUCT((LEN(BE625)-LEN(SUBSTITUTE(BE625," "&amp;L_PendPrep&amp;" "," ")))/(LEN(L_PendPrep)+1)),1,0),1)</f>
        <v>0</v>
      </c>
      <c r="BK625" s="61" t="n">
        <f aca="false">IFERROR(IF(SUMPRODUCT((LEN(BF625)-LEN(SUBSTITUTE(BF625," "&amp;L_PendStrict&amp;" "," ")))/(LEN(L_PendStrict)+1))&gt;SUMPRODUCT((LEN(BF625)-LEN(SUBSTITUTE(BF625," "&amp;L_PendNeg&amp;" "," ")))/(LEN(L_PendNeg)+1)),1,0),1)</f>
        <v>0</v>
      </c>
      <c r="BL625" s="61" t="n">
        <f aca="false">IF(ISNA(MATCH(TRIM(S625),L_EvidenceType,0)),0,BZ625)</f>
        <v>0</v>
      </c>
      <c r="BM625" s="61" t="str">
        <f aca="false">SUBSTITUTE(SUBSTITUTE(SUBSTITUTE(SUBSTITUTE(SUBSTITUTE(SUBSTITUTE(SUBSTITUTE(SUBSTITUTE(SUBSTITUTE(LOWER(Z625&amp;""),"1","0"),"2","0"),"3","0"),"4","0"),"5","0"),"6","0"),"7","0"),"8","0"),"9","0")</f>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625,"jan",""),"feb",""),"mar",""),"apr",""),"may",""),"jun",""),"jul",""),"aug",""),"sep",""),"oct",""),"nov",""),"dec",""),"hrs",""),"hr",""),"lt",""),"utc",""),"am",""),"pm",""),"rev",""),"ver",""),"b","a"),"c","a"),"d","a"),"e","a"),"f","a"),"g","a"),"h","a"),"i","a"),"j","a"),"k","a"),"l","a"),"m","a"),"n","a"),"o","a"),"p","a"),"q","a"),"r","a"),"s","a"),"t","a"),"u","a"),"v","a"),"w","a"),"x","a"),"y","a"),"z","a")</f>
        <v/>
      </c>
      <c r="BO625" s="61" t="str">
        <f aca="false">SUBSTITUTE(SUBSTITUTE(SUBSTITUTE(SUBSTITUTE(SUBSTITUTE(SUBSTITUTE(SUBSTITUTE(SUBSTITUTE(SUBSTITUTE(LOWER(W625&amp;""),"1","0"),"2","0"),"3","0"),"4","0"),"5","0"),"6","0"),"7","0"),"8","0"),"9","0")</f>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c>
      <c r="BQ625" s="61" t="n">
        <f aca="false">IFERROR(IF(AND(ISERROR(SEARCH(" mh"," "&amp;LOWER(W625))),ISNA(MATCH(LEFT(TRIM(BP625),255),{"0000a","000a","00a","0000aa","000aa","00.00.0000","00/00/0000","00-00-0000","0000-00-00","00.00.00","00/00/00","00-00-00","0.00.0000","0/00/0000","0-00-0000"},0)),OR(SUMPRODUCT(--ISNUMBER(SEARCH({"a0","a-0","a_0","a/0","a.0","a#0","0a","0-a","0_a","0/a"},BP625)))&gt;0,ISNUMBER(SEARCH("000000",BP625)))),1,0),0)</f>
        <v>0</v>
      </c>
      <c r="BR6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625,"supervisor",""),"inspector",""),"controller",""),"executive",""),"catering",""),"manager",""),"officer",""),"caterer",""),"station",""),"captain",""),"verified",""),"verifier",""),"checked",""),"senior",""),"leader",""),"cabin",""),"staff",""),"crew",""),"team",""),"duty",""),"lead",""),"head",""),"chef",""),"pasb",""),"mcat",""),"magcs",""),"qaqc",""),"ccic",""),"cic",""),"csm",""),"ops",""),"pic",""),"self",""),"qa",""),"qc",""),"by",""),"sr",""))</f>
        <v>0</v>
      </c>
      <c r="BS6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625,"supervisor",""),"inspector",""),"controller",""),"executive",""),"catering",""),"manager",""),"officer",""),"caterer",""),"station",""),"captain",""),"verified",""),"verifier",""),"checked",""),"senior",""),"leader",""),"cabin",""),"staff",""),"crew",""),"team",""),"duty",""),"lead",""),"head",""),"chef",""),"pasb",""),"mcat",""),"magcs",""),"qaqc",""),"ccic",""),"cic",""),"csm",""),"ops",""),"pic",""),"self",""),"qa",""),"qc",""),"by",""),"sr",""))</f>
        <v>0</v>
      </c>
      <c r="BT625" s="61"/>
      <c r="BU625" s="61"/>
      <c r="BV625" s="61" t="n">
        <f aca="false">0</f>
        <v>0</v>
      </c>
      <c r="BW625" s="61"/>
      <c r="BX625" s="61"/>
      <c r="BY625" s="62" t="n">
        <f aca="false">Q625-T7EarlyD*24/24</f>
        <v>46303.0277777778</v>
      </c>
      <c r="BZ625" s="61" t="n">
        <f aca="false">IFERROR(IF(IF(TRIM(S625)="Link / file path",AND(LEN(TRIM(Z625))&gt;=5,SUMPRODUCT(--ISNUMBER(SEARCH({"http","www.","\\",":\",".pdf",".jpg",".jpeg",".png",".heic",".xls",".doc",".msg",".eml",".ppt",".txt",".zip"},Z625)))&gt;0),AND(ISERROR(FIND(" ",TRIM(Z625))),NOT(OR(LOWER(TRIM(Z625))=LOWER(Flights!$F$23),AND(LEFT(LOWER(TRIM(Z625)),2)="mh",(LEN(BN625)-LEN(SUBSTITUTE(BN625,"a","")))&lt;=2))),NOT(ISNUMBER(MATCH(LEFT(BN625,255),{"0000a","000a","00a","0000aa","000aa","00.00.0000","00/00/0000","00-00-0000","0000-00-00","00.00.00","00/00/00","00-00-00","0.00.0000","0/00/0000","0-00-0000"},0))),OR(AND((LEN(BN625)-LEN(SUBSTITUTE(BN625,"a","")))&gt;=1,(LEN(BN625)-LEN(SUBSTITUTE(BN625,"0","")))&gt;=2,SUMPRODUCT(--ISNUMBER(SEARCH({"a0","a-0","a_0","a/0","a.0","a#0","0a","0-a","0_a","0/a"},BN625)))&gt;0),AND((LEN(BN625)-LEN(SUBSTITUTE(BN625,"a","")))=0,(LEN(BN625)-LEN(SUBSTITUTE(BN625,"0","")))&gt;=5)))),1,0),0)</f>
        <v>0</v>
      </c>
    </row>
    <row r="626" customFormat="false" ht="39.75" hidden="false" customHeight="true" outlineLevel="0" collapsed="false">
      <c r="A626" s="57" t="s">
        <v>1336</v>
      </c>
      <c r="B626" s="57" t="s">
        <v>301</v>
      </c>
      <c r="C626" s="57" t="str">
        <f aca="false">Flights!$F$23</f>
        <v>MH0053</v>
      </c>
      <c r="D626" s="58" t="n">
        <f aca="false">Flights!$D$23</f>
        <v>46324</v>
      </c>
      <c r="E626" s="57" t="str">
        <f aca="false">Flights!$G$23&amp;"-"&amp;Flights!$H$23</f>
        <v>KIX-KUL</v>
      </c>
      <c r="F626" s="57" t="str">
        <f aca="false">Flights!$K$23</f>
        <v>EY</v>
      </c>
      <c r="G626" s="57" t="s">
        <v>81</v>
      </c>
      <c r="H626" s="57" t="s">
        <v>378</v>
      </c>
      <c r="I626" s="57" t="s">
        <v>405</v>
      </c>
      <c r="J626" s="57" t="s">
        <v>409</v>
      </c>
      <c r="K626" s="67" t="s">
        <v>407</v>
      </c>
      <c r="L626" s="67" t="s">
        <v>382</v>
      </c>
      <c r="M626" s="67"/>
      <c r="N626" s="67" t="s">
        <v>383</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60"/>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open",IF(AND(NOT(OR(LEN(AZ626)&lt;15,ISNUMBER(MATCH(AZ626,L_Placeholder,0)))),BK626=0,NOT(OR(LEN(AU626)&lt;2,ISNUMBER(MATCH(AU626,L_Placeholder,0)))),NOT(OR(LEN(AX626)&lt;2,ISNUMBER(MATCH(AX626,L_Placeholder,0)))),TRIM(AE626)&lt;&gt;TRIM(T626)),"N/A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missing",IF(OR(OR(LEN(AU626)&lt;2,ISNUMBER(MATCH(AU626,L_Placeholder,0))),BR626&lt;3),"INVALID – PIC missing or not a named person (a role such as QA / CSM is not a name)",IF(OR(LEN(AV626)&lt;2,ISNUMBER(MATCH(AV626,L_Placeholder,0))),"INVALID – result / assessment missing",IF(OR(OR(LEN(AW626)&lt;3,ISNUMBER(MATCH(AW626,L_Placeholder,0))),SUMPRODUCT(--ISNUMBER(SEARCH(" "&amp;L_EvidencePhrase&amp;" ",BD626)))&gt;0,BI626=1),"INVALID – evidence missing, placeholder or not yet on file",IF(ISNA(MATCH(TRIM(S626),L_EvidenceType,0)),"INVALID – choose the evidence type from the list (column S)",IF(BL626=0,"INVALID – evidence ID must be the record's ID only (e.g. SF-2210, IMG_2231, 1045521), or a link / path for links",IF(OR(OR(LEN(AX626)&lt;2,ISNUMBER(MATCH(AX626,L_Placeholder,0))),BS626&lt;3),"INVALID – verifier missing or not a named person (a role such as QA / CSM is not a name)",IF(OR(AX626=AU626,AND(LEN(AU626)&gt;=4,ISNUMBER(SEARCH(AU626,AX626))),AND(LEN(AX626)&gt;=4,ISNUMBER(SEARCH(AX626,AU626)))),"INVALID – verifier must be a different, named person (not the PIC or a role)",IF(BH626=1,"INVALID – result not yet available (awaiting / TBC)",IF(BV626=1,"INVALID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future",IF(AND(ISNUMBER(BY626),AG626&lt;BY626),IF(H626="Physical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")))/(LEN(L_PendNeg)+1))+SUMPRODUCT((LEN(BC626)-LEN(SUBSTITUTE(BC626," "&amp;L_PendPrep&amp;" "," ")))/(LEN(L_PendPrep)+1)),1,0),1)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")))/(LEN(L_PendNeg)+1))+SUMPRODUCT((LEN(BE626)-LEN(SUBSTITUTE(BE626," "&amp;L_PendPrep&amp;" "," ")))/(LEN(L_PendPrep)+1)),1,0),1)</f>
        <v>0</v>
      </c>
      <c r="BK626" s="61" t="n">
        <f aca="false">IFERROR(IF(SUMPRODUCT((LEN(BF626)-LEN(SUBSTITUTE(BF626," "&amp;L_PendStrict&amp;" "," ")))/(LEN(L_PendStrict)+1))&gt;SUMPRODUCT((LEN(BF626)-LEN(SUBSTITUTE(BF626," "&amp;L_PendNeg&amp;" "," ")))/(LEN(L_PendNeg)+1)),1,0),1)</f>
        <v>0</v>
      </c>
      <c r="BL626" s="61" t="n">
        <f aca="false">IF(ISNA(MATCH(TRIM(S626),L_EvidenceType,0)),0,BZ626)</f>
        <v>0</v>
      </c>
      <c r="BM626" s="61" t="str">
        <f aca="false">SUBSTITUTE(SUBSTITUTE(SUBSTITUTE(SUBSTITUTE(SUBSTITUTE(SUBSTITUTE(SUBSTITUTE(SUBSTITUTE(SUBSTITUTE(LOWER(Z626&amp;""),"1","0"),"2","0"),"3","0"),"4","0"),"5","0"),"6","0"),"7","0"),"8","0"),"9","0")</f>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626,"jan",""),"feb",""),"mar",""),"apr",""),"may",""),"jun",""),"jul",""),"aug",""),"sep",""),"oct",""),"nov",""),"dec",""),"hrs",""),"hr",""),"lt",""),"utc",""),"am",""),"pm",""),"rev",""),"ver",""),"b","a"),"c","a"),"d","a"),"e","a"),"f","a"),"g","a"),"h","a"),"i","a"),"j","a"),"k","a"),"l","a"),"m","a"),"n","a"),"o","a"),"p","a"),"q","a"),"r","a"),"s","a"),"t","a"),"u","a"),"v","a"),"w","a"),"x","a"),"y","a"),"z","a")</f>
        <v/>
      </c>
      <c r="BO626" s="61" t="str">
        <f aca="false">SUBSTITUTE(SUBSTITUTE(SUBSTITUTE(SUBSTITUTE(SUBSTITUTE(SUBSTITUTE(SUBSTITUTE(SUBSTITUTE(SUBSTITUTE(LOWER(W626&amp;""),"1","0"),"2","0"),"3","0"),"4","0"),"5","0"),"6","0"),"7","0"),"8","0"),"9","0")</f>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c>
      <c r="BQ626" s="61" t="n">
        <f aca="false">IFERROR(IF(AND(ISERROR(SEARCH(" mh"," "&amp;LOWER(W626))),ISNA(MATCH(LEFT(TRIM(BP626),255),{"0000a","000a","00a","0000aa","000aa","00.00.0000","00/00/0000","00-00-0000","0000-00-00","00.00.00","00/00/00","00-00-00","0.00.0000","0/00/0000","0-00-0000"},0)),OR(SUMPRODUCT(--ISNUMBER(SEARCH({"a0","a-0","a_0","a/0","a.0","a#0","0a","0-a","0_a","0/a"},BP626)))&gt;0,ISNUMBER(SEARCH("000000",BP626)))),1,0),0)</f>
        <v>0</v>
      </c>
      <c r="BR6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626,"supervisor",""),"inspector",""),"controller",""),"executive",""),"catering",""),"manager",""),"officer",""),"caterer",""),"station",""),"captain",""),"verified",""),"verifier",""),"checked",""),"senior",""),"leader",""),"cabin",""),"staff",""),"crew",""),"team",""),"duty",""),"lead",""),"head",""),"chef",""),"pasb",""),"mcat",""),"magcs",""),"qaqc",""),"ccic",""),"cic",""),"csm",""),"ops",""),"pic",""),"self",""),"qa",""),"qc",""),"by",""),"sr",""))</f>
        <v>0</v>
      </c>
      <c r="BS6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626,"supervisor",""),"inspector",""),"controller",""),"executive",""),"catering",""),"manager",""),"officer",""),"caterer",""),"station",""),"captain",""),"verified",""),"verifier",""),"checked",""),"senior",""),"leader",""),"cabin",""),"staff",""),"crew",""),"team",""),"duty",""),"lead",""),"head",""),"chef",""),"pasb",""),"mcat",""),"magcs",""),"qaqc",""),"ccic",""),"cic",""),"csm",""),"ops",""),"pic",""),"self",""),"qa",""),"qc",""),"by",""),"sr",""))</f>
        <v>0</v>
      </c>
      <c r="BT626" s="61"/>
      <c r="BU626" s="61"/>
      <c r="BV626" s="61" t="n">
        <f aca="false">0</f>
        <v>0</v>
      </c>
      <c r="BW626" s="61"/>
      <c r="BX626" s="61"/>
      <c r="BY626" s="62" t="n">
        <f aca="false">Q626-T7EarlyD*24/24</f>
        <v>46303.0277777778</v>
      </c>
      <c r="BZ626" s="61" t="n">
        <f aca="false">IFERROR(IF(IF(TRIM(S626)="Link / file path",AND(LEN(TRIM(Z626))&gt;=5,SUMPRODUCT(--ISNUMBER(SEARCH({"http","www.","\\",":\",".pdf",".jpg",".jpeg",".png",".heic",".xls",".doc",".msg",".eml",".ppt",".txt",".zip"},Z626)))&gt;0),AND(ISERROR(FIND(" ",TRIM(Z626))),NOT(OR(LOWER(TRIM(Z626))=LOWER(Flights!$F$23),AND(LEFT(LOWER(TRIM(Z626)),2)="mh",(LEN(BN626)-LEN(SUBSTITUTE(BN626,"a","")))&lt;=2))),NOT(ISNUMBER(MATCH(LEFT(BN626,255),{"0000a","000a","00a","0000aa","000aa","00.00.0000","00/00/0000","00-00-0000","0000-00-00","00.00.00","00/00/00","00-00-00","0.00.0000","0/00/0000","0-00-0000"},0))),OR(AND((LEN(BN626)-LEN(SUBSTITUTE(BN626,"a","")))&gt;=1,(LEN(BN626)-LEN(SUBSTITUTE(BN626,"0","")))&gt;=2,SUMPRODUCT(--ISNUMBER(SEARCH({"a0","a-0","a_0","a/0","a.0","a#0","0a","0-a","0_a","0/a"},BN626)))&gt;0),AND((LEN(BN626)-LEN(SUBSTITUTE(BN626,"a","")))=0,(LEN(BN626)-LEN(SUBSTITUTE(BN626,"0","")))&gt;=5)))),1,0),0)</f>
        <v>0</v>
      </c>
    </row>
    <row r="627" customFormat="false" ht="39.75" hidden="false" customHeight="true" outlineLevel="0" collapsed="false">
      <c r="A627" s="57" t="s">
        <v>1337</v>
      </c>
      <c r="B627" s="57" t="s">
        <v>301</v>
      </c>
      <c r="C627" s="57" t="str">
        <f aca="false">Flights!$F$23</f>
        <v>MH0053</v>
      </c>
      <c r="D627" s="58" t="n">
        <f aca="false">Flights!$D$23</f>
        <v>46324</v>
      </c>
      <c r="E627" s="57" t="str">
        <f aca="false">Flights!$G$23&amp;"-"&amp;Flights!$H$23</f>
        <v>KIX-KUL</v>
      </c>
      <c r="F627" s="57" t="str">
        <f aca="false">Flights!$K$23</f>
        <v>EY</v>
      </c>
      <c r="G627" s="57" t="s">
        <v>81</v>
      </c>
      <c r="H627" s="57" t="s">
        <v>378</v>
      </c>
      <c r="I627" s="57" t="s">
        <v>411</v>
      </c>
      <c r="J627" s="57" t="s">
        <v>412</v>
      </c>
      <c r="K627" s="67" t="s">
        <v>1338</v>
      </c>
      <c r="L627" s="67" t="s">
        <v>1276</v>
      </c>
      <c r="M627" s="67"/>
      <c r="N627" s="67" t="s">
        <v>383</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60"/>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open",IF(AND(NOT(OR(LEN(AZ627)&lt;15,ISNUMBER(MATCH(AZ627,L_Placeholder,0)))),BK627=0,NOT(OR(LEN(AU627)&lt;2,ISNUMBER(MATCH(AU627,L_Placeholder,0)))),NOT(OR(LEN(AX627)&lt;2,ISNUMBER(MATCH(AX627,L_Placeholder,0)))),TRIM(AE627)&lt;&gt;TRIM(T627)),"N/A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missing",IF(OR(OR(LEN(AU627)&lt;2,ISNUMBER(MATCH(AU627,L_Placeholder,0))),BR627&lt;3),"INVALID – PIC missing or not a named person (a role such as QA / CSM is not a name)",IF(OR(LEN(AV627)&lt;2,ISNUMBER(MATCH(AV627,L_Placeholder,0))),"INVALID – result / assessment missing",IF(OR(OR(LEN(AW627)&lt;3,ISNUMBER(MATCH(AW627,L_Placeholder,0))),SUMPRODUCT(--ISNUMBER(SEARCH(" "&amp;L_EvidencePhrase&amp;" ",BD627)))&gt;0,BI627=1),"INVALID – evidence missing, placeholder or not yet on file",IF(ISNA(MATCH(TRIM(S627),L_EvidenceType,0)),"INVALID – choose the evidence type from the list (column S)",IF(BL627=0,"INVALID – evidence ID must be the record's ID only (e.g. SF-2210, IMG_2231, 1045521), or a link / path for links",IF(OR(OR(LEN(AX627)&lt;2,ISNUMBER(MATCH(AX627,L_Placeholder,0))),BS627&lt;3),"INVALID – verifier missing or not a named person (a role such as QA / CSM is not a name)",IF(OR(AX627=AU627,AND(LEN(AU627)&gt;=4,ISNUMBER(SEARCH(AU627,AX627))),AND(LEN(AX627)&gt;=4,ISNUMBER(SEARCH(AX627,AU627)))),"INVALID – verifier must be a different, named person (not the PIC or a role)",IF(BH627=1,"INVALID – result not yet available (awaiting / TBC)",IF(BV627=1,"INVALID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future",IF(AND(ISNUMBER(BY627),AG627&lt;BY627),IF(H627="Physical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")))/(LEN(L_PendNeg)+1))+SUMPRODUCT((LEN(BC627)-LEN(SUBSTITUTE(BC627," "&amp;L_PendPrep&amp;" "," ")))/(LEN(L_PendPrep)+1)),1,0),1)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")))/(LEN(L_PendNeg)+1))+SUMPRODUCT((LEN(BE627)-LEN(SUBSTITUTE(BE627," "&amp;L_PendPrep&amp;" "," ")))/(LEN(L_PendPrep)+1)),1,0),1)</f>
        <v>0</v>
      </c>
      <c r="BK627" s="61" t="n">
        <f aca="false">IFERROR(IF(SUMPRODUCT((LEN(BF627)-LEN(SUBSTITUTE(BF627," "&amp;L_PendStrict&amp;" "," ")))/(LEN(L_PendStrict)+1))&gt;SUMPRODUCT((LEN(BF627)-LEN(SUBSTITUTE(BF627," "&amp;L_PendNeg&amp;" "," ")))/(LEN(L_PendNeg)+1)),1,0),1)</f>
        <v>0</v>
      </c>
      <c r="BL627" s="61" t="n">
        <f aca="false">IF(ISNA(MATCH(TRIM(S627),L_EvidenceType,0)),0,BZ627)</f>
        <v>0</v>
      </c>
      <c r="BM627" s="61" t="str">
        <f aca="false">SUBSTITUTE(SUBSTITUTE(SUBSTITUTE(SUBSTITUTE(SUBSTITUTE(SUBSTITUTE(SUBSTITUTE(SUBSTITUTE(SUBSTITUTE(LOWER(Z627&amp;""),"1","0"),"2","0"),"3","0"),"4","0"),"5","0"),"6","0"),"7","0"),"8","0"),"9","0")</f>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627,"jan",""),"feb",""),"mar",""),"apr",""),"may",""),"jun",""),"jul",""),"aug",""),"sep",""),"oct",""),"nov",""),"dec",""),"hrs",""),"hr",""),"lt",""),"utc",""),"am",""),"pm",""),"rev",""),"ver",""),"b","a"),"c","a"),"d","a"),"e","a"),"f","a"),"g","a"),"h","a"),"i","a"),"j","a"),"k","a"),"l","a"),"m","a"),"n","a"),"o","a"),"p","a"),"q","a"),"r","a"),"s","a"),"t","a"),"u","a"),"v","a"),"w","a"),"x","a"),"y","a"),"z","a")</f>
        <v/>
      </c>
      <c r="BO627" s="61" t="str">
        <f aca="false">SUBSTITUTE(SUBSTITUTE(SUBSTITUTE(SUBSTITUTE(SUBSTITUTE(SUBSTITUTE(SUBSTITUTE(SUBSTITUTE(SUBSTITUTE(LOWER(W627&amp;""),"1","0"),"2","0"),"3","0"),"4","0"),"5","0"),"6","0"),"7","0"),"8","0"),"9","0")</f>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c>
      <c r="BQ627" s="61" t="n">
        <f aca="false">IFERROR(IF(AND(ISERROR(SEARCH(" mh"," "&amp;LOWER(W627))),ISNA(MATCH(LEFT(TRIM(BP627),255),{"0000a","000a","00a","0000aa","000aa","00.00.0000","00/00/0000","00-00-0000","0000-00-00","00.00.00","00/00/00","00-00-00","0.00.0000","0/00/0000","0-00-0000"},0)),OR(SUMPRODUCT(--ISNUMBER(SEARCH({"a0","a-0","a_0","a/0","a.0","a#0","0a","0-a","0_a","0/a"},BP627)))&gt;0,ISNUMBER(SEARCH("000000",BP627)))),1,0),0)</f>
        <v>0</v>
      </c>
      <c r="BR6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627,"supervisor",""),"inspector",""),"controller",""),"executive",""),"catering",""),"manager",""),"officer",""),"caterer",""),"station",""),"captain",""),"verified",""),"verifier",""),"checked",""),"senior",""),"leader",""),"cabin",""),"staff",""),"crew",""),"team",""),"duty",""),"lead",""),"head",""),"chef",""),"pasb",""),"mcat",""),"magcs",""),"qaqc",""),"ccic",""),"cic",""),"csm",""),"ops",""),"pic",""),"self",""),"qa",""),"qc",""),"by",""),"sr",""))</f>
        <v>0</v>
      </c>
      <c r="BS6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627,"supervisor",""),"inspector",""),"controller",""),"executive",""),"catering",""),"manager",""),"officer",""),"caterer",""),"station",""),"captain",""),"verified",""),"verifier",""),"checked",""),"senior",""),"leader",""),"cabin",""),"staff",""),"crew",""),"team",""),"duty",""),"lead",""),"head",""),"chef",""),"pasb",""),"mcat",""),"magcs",""),"qaqc",""),"ccic",""),"cic",""),"csm",""),"ops",""),"pic",""),"self",""),"qa",""),"qc",""),"by",""),"sr",""))</f>
        <v>0</v>
      </c>
      <c r="BT627" s="61"/>
      <c r="BU627" s="61"/>
      <c r="BV627" s="61" t="n">
        <f aca="false">0</f>
        <v>0</v>
      </c>
      <c r="BW627" s="61"/>
      <c r="BX627" s="61"/>
      <c r="BY627" s="62" t="n">
        <f aca="false">Q627-T7EarlyD*24/24</f>
        <v>46303.0277777778</v>
      </c>
      <c r="BZ627" s="61" t="n">
        <f aca="false">IFERROR(IF(IF(TRIM(S627)="Link / file path",AND(LEN(TRIM(Z627))&gt;=5,SUMPRODUCT(--ISNUMBER(SEARCH({"http","www.","\\",":\",".pdf",".jpg",".jpeg",".png",".heic",".xls",".doc",".msg",".eml",".ppt",".txt",".zip"},Z627)))&gt;0),AND(ISERROR(FIND(" ",TRIM(Z627))),NOT(OR(LOWER(TRIM(Z627))=LOWER(Flights!$F$23),AND(LEFT(LOWER(TRIM(Z627)),2)="mh",(LEN(BN627)-LEN(SUBSTITUTE(BN627,"a","")))&lt;=2))),NOT(ISNUMBER(MATCH(LEFT(BN627,255),{"0000a","000a","00a","0000aa","000aa","00.00.0000","00/00/0000","00-00-0000","0000-00-00","00.00.00","00/00/00","00-00-00","0.00.0000","0/00/0000","0-00-0000"},0))),OR(AND((LEN(BN627)-LEN(SUBSTITUTE(BN627,"a","")))&gt;=1,(LEN(BN627)-LEN(SUBSTITUTE(BN627,"0","")))&gt;=2,SUMPRODUCT(--ISNUMBER(SEARCH({"a0","a-0","a_0","a/0","a.0","a#0","0a","0-a","0_a","0/a"},BN627)))&gt;0),AND((LEN(BN627)-LEN(SUBSTITUTE(BN627,"a","")))=0,(LEN(BN627)-LEN(SUBSTITUTE(BN627,"0","")))&gt;=5)))),1,0),0)</f>
        <v>0</v>
      </c>
    </row>
    <row r="628" customFormat="false" ht="39.75" hidden="false" customHeight="true" outlineLevel="0" collapsed="false">
      <c r="A628" s="57" t="s">
        <v>1339</v>
      </c>
      <c r="B628" s="57" t="s">
        <v>301</v>
      </c>
      <c r="C628" s="57" t="str">
        <f aca="false">Flights!$F$23</f>
        <v>MH0053</v>
      </c>
      <c r="D628" s="58" t="n">
        <f aca="false">Flights!$D$23</f>
        <v>46324</v>
      </c>
      <c r="E628" s="57" t="str">
        <f aca="false">Flights!$G$23&amp;"-"&amp;Flights!$H$23</f>
        <v>KIX-KUL</v>
      </c>
      <c r="F628" s="57" t="str">
        <f aca="false">Flights!$K$23</f>
        <v>EY</v>
      </c>
      <c r="G628" s="57" t="s">
        <v>83</v>
      </c>
      <c r="H628" s="57" t="s">
        <v>378</v>
      </c>
      <c r="I628" s="57" t="s">
        <v>379</v>
      </c>
      <c r="J628" s="57" t="s">
        <v>416</v>
      </c>
      <c r="K628" s="67" t="s">
        <v>417</v>
      </c>
      <c r="L628" s="67" t="s">
        <v>418</v>
      </c>
      <c r="M628" s="67"/>
      <c r="N628" s="67" t="s">
        <v>383</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60"/>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open",IF(AND(NOT(OR(LEN(AZ628)&lt;15,ISNUMBER(MATCH(AZ628,L_Placeholder,0)))),BK628=0,NOT(OR(LEN(AU628)&lt;2,ISNUMBER(MATCH(AU628,L_Placeholder,0)))),NOT(OR(LEN(AX628)&lt;2,ISNUMBER(MATCH(AX628,L_Placeholder,0)))),TRIM(AE628)&lt;&gt;TRIM(T628)),"N/A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missing",IF(OR(OR(LEN(AU628)&lt;2,ISNUMBER(MATCH(AU628,L_Placeholder,0))),BR628&lt;3),"INVALID – PIC missing or not a named person (a role such as QA / CSM is not a name)",IF(OR(LEN(AV628)&lt;2,ISNUMBER(MATCH(AV628,L_Placeholder,0))),"INVALID – result / assessment missing",IF(OR(OR(LEN(AW628)&lt;3,ISNUMBER(MATCH(AW628,L_Placeholder,0))),SUMPRODUCT(--ISNUMBER(SEARCH(" "&amp;L_EvidencePhrase&amp;" ",BD628)))&gt;0,BI628=1),"INVALID – evidence missing, placeholder or not yet on file",IF(ISNA(MATCH(TRIM(S628),L_EvidenceType,0)),"INVALID – choose the evidence type from the list (column S)",IF(BL628=0,"INVALID – evidence ID must be the record's ID only (e.g. SF-2210, IMG_2231, 1045521), or a link / path for links",IF(OR(OR(LEN(AX628)&lt;2,ISNUMBER(MATCH(AX628,L_Placeholder,0))),BS628&lt;3),"INVALID – verifier missing or not a named person (a role such as QA / CSM is not a name)",IF(OR(AX628=AU628,AND(LEN(AU628)&gt;=4,ISNUMBER(SEARCH(AU628,AX628))),AND(LEN(AX628)&gt;=4,ISNUMBER(SEARCH(AX628,AU628)))),"INVALID – verifier must be a different, named person (not the PIC or a role)",IF(BH628=1,"INVALID – result not yet available (awaiting / TBC)",IF(BV628=1,"INVALID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future",IF(AND(ISNUMBER(BY628),AG628&lt;BY628),IF(H628="Physical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")))/(LEN(L_PendNeg)+1))+SUMPRODUCT((LEN(BC628)-LEN(SUBSTITUTE(BC628," "&amp;L_PendPrep&amp;" "," ")))/(LEN(L_PendPrep)+1)),1,0),1)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")))/(LEN(L_PendNeg)+1))+SUMPRODUCT((LEN(BE628)-LEN(SUBSTITUTE(BE628," "&amp;L_PendPrep&amp;" "," ")))/(LEN(L_PendPrep)+1)),1,0),1)</f>
        <v>0</v>
      </c>
      <c r="BK628" s="61" t="n">
        <f aca="false">IFERROR(IF(SUMPRODUCT((LEN(BF628)-LEN(SUBSTITUTE(BF628," "&amp;L_PendStrict&amp;" "," ")))/(LEN(L_PendStrict)+1))&gt;SUMPRODUCT((LEN(BF628)-LEN(SUBSTITUTE(BF628," "&amp;L_PendNeg&amp;" "," ")))/(LEN(L_PendNeg)+1)),1,0),1)</f>
        <v>0</v>
      </c>
      <c r="BL628" s="61" t="n">
        <f aca="false">IF(ISNA(MATCH(TRIM(S628),L_EvidenceType,0)),0,BZ628)</f>
        <v>0</v>
      </c>
      <c r="BM628" s="61" t="str">
        <f aca="false">SUBSTITUTE(SUBSTITUTE(SUBSTITUTE(SUBSTITUTE(SUBSTITUTE(SUBSTITUTE(SUBSTITUTE(SUBSTITUTE(SUBSTITUTE(LOWER(Z628&amp;""),"1","0"),"2","0"),"3","0"),"4","0"),"5","0"),"6","0"),"7","0"),"8","0"),"9","0")</f>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628,"jan",""),"feb",""),"mar",""),"apr",""),"may",""),"jun",""),"jul",""),"aug",""),"sep",""),"oct",""),"nov",""),"dec",""),"hrs",""),"hr",""),"lt",""),"utc",""),"am",""),"pm",""),"rev",""),"ver",""),"b","a"),"c","a"),"d","a"),"e","a"),"f","a"),"g","a"),"h","a"),"i","a"),"j","a"),"k","a"),"l","a"),"m","a"),"n","a"),"o","a"),"p","a"),"q","a"),"r","a"),"s","a"),"t","a"),"u","a"),"v","a"),"w","a"),"x","a"),"y","a"),"z","a")</f>
        <v/>
      </c>
      <c r="BO628" s="61" t="str">
        <f aca="false">SUBSTITUTE(SUBSTITUTE(SUBSTITUTE(SUBSTITUTE(SUBSTITUTE(SUBSTITUTE(SUBSTITUTE(SUBSTITUTE(SUBSTITUTE(LOWER(W628&amp;""),"1","0"),"2","0"),"3","0"),"4","0"),"5","0"),"6","0"),"7","0"),"8","0"),"9","0")</f>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c>
      <c r="BQ628" s="61" t="n">
        <f aca="false">IFERROR(IF(AND(ISERROR(SEARCH(" mh"," "&amp;LOWER(W628))),ISNA(MATCH(LEFT(TRIM(BP628),255),{"0000a","000a","00a","0000aa","000aa","00.00.0000","00/00/0000","00-00-0000","0000-00-00","00.00.00","00/00/00","00-00-00","0.00.0000","0/00/0000","0-00-0000"},0)),OR(SUMPRODUCT(--ISNUMBER(SEARCH({"a0","a-0","a_0","a/0","a.0","a#0","0a","0-a","0_a","0/a"},BP628)))&gt;0,ISNUMBER(SEARCH("000000",BP628)))),1,0),0)</f>
        <v>0</v>
      </c>
      <c r="BR6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628,"supervisor",""),"inspector",""),"controller",""),"executive",""),"catering",""),"manager",""),"officer",""),"caterer",""),"station",""),"captain",""),"verified",""),"verifier",""),"checked",""),"senior",""),"leader",""),"cabin",""),"staff",""),"crew",""),"team",""),"duty",""),"lead",""),"head",""),"chef",""),"pasb",""),"mcat",""),"magcs",""),"qaqc",""),"ccic",""),"cic",""),"csm",""),"ops",""),"pic",""),"self",""),"qa",""),"qc",""),"by",""),"sr",""))</f>
        <v>0</v>
      </c>
      <c r="BS6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628,"supervisor",""),"inspector",""),"controller",""),"executive",""),"catering",""),"manager",""),"officer",""),"caterer",""),"station",""),"captain",""),"verified",""),"verifier",""),"checked",""),"senior",""),"leader",""),"cabin",""),"staff",""),"crew",""),"team",""),"duty",""),"lead",""),"head",""),"chef",""),"pasb",""),"mcat",""),"magcs",""),"qaqc",""),"ccic",""),"cic",""),"csm",""),"ops",""),"pic",""),"self",""),"qa",""),"qc",""),"by",""),"sr",""))</f>
        <v>0</v>
      </c>
      <c r="BT628" s="61"/>
      <c r="BU628" s="61"/>
      <c r="BV628" s="61" t="n">
        <f aca="false">0</f>
        <v>0</v>
      </c>
      <c r="BW628" s="61"/>
      <c r="BX628" s="61"/>
      <c r="BY628" s="62" t="n">
        <f aca="false">Q628-T24EarlyH/24</f>
        <v>46322.0277777778</v>
      </c>
      <c r="BZ628" s="61" t="n">
        <f aca="false">IFERROR(IF(IF(TRIM(S628)="Link / file path",AND(LEN(TRIM(Z628))&gt;=5,SUMPRODUCT(--ISNUMBER(SEARCH({"http","www.","\\",":\",".pdf",".jpg",".jpeg",".png",".heic",".xls",".doc",".msg",".eml",".ppt",".txt",".zip"},Z628)))&gt;0),AND(ISERROR(FIND(" ",TRIM(Z628))),NOT(OR(LOWER(TRIM(Z628))=LOWER(Flights!$F$23),AND(LEFT(LOWER(TRIM(Z628)),2)="mh",(LEN(BN628)-LEN(SUBSTITUTE(BN628,"a","")))&lt;=2))),NOT(ISNUMBER(MATCH(LEFT(BN628,255),{"0000a","000a","00a","0000aa","000aa","00.00.0000","00/00/0000","00-00-0000","0000-00-00","00.00.00","00/00/00","00-00-00","0.00.0000","0/00/0000","0-00-0000"},0))),OR(AND((LEN(BN628)-LEN(SUBSTITUTE(BN628,"a","")))&gt;=1,(LEN(BN628)-LEN(SUBSTITUTE(BN628,"0","")))&gt;=2,SUMPRODUCT(--ISNUMBER(SEARCH({"a0","a-0","a_0","a/0","a.0","a#0","0a","0-a","0_a","0/a"},BN628)))&gt;0),AND((LEN(BN628)-LEN(SUBSTITUTE(BN628,"a","")))=0,(LEN(BN628)-LEN(SUBSTITUTE(BN628,"0","")))&gt;=5)))),1,0),0)</f>
        <v>0</v>
      </c>
    </row>
    <row r="629" customFormat="false" ht="39.75" hidden="false" customHeight="true" outlineLevel="0" collapsed="false">
      <c r="A629" s="57" t="s">
        <v>1340</v>
      </c>
      <c r="B629" s="57" t="s">
        <v>301</v>
      </c>
      <c r="C629" s="57" t="str">
        <f aca="false">Flights!$F$23</f>
        <v>MH0053</v>
      </c>
      <c r="D629" s="58" t="n">
        <f aca="false">Flights!$D$23</f>
        <v>46324</v>
      </c>
      <c r="E629" s="57" t="str">
        <f aca="false">Flights!$G$23&amp;"-"&amp;Flights!$H$23</f>
        <v>KIX-KUL</v>
      </c>
      <c r="F629" s="57" t="str">
        <f aca="false">Flights!$K$23</f>
        <v>EY</v>
      </c>
      <c r="G629" s="57" t="s">
        <v>420</v>
      </c>
      <c r="H629" s="57" t="s">
        <v>378</v>
      </c>
      <c r="I629" s="57" t="s">
        <v>379</v>
      </c>
      <c r="J629" s="57" t="s">
        <v>421</v>
      </c>
      <c r="K629" s="67"/>
      <c r="L629" s="67" t="s">
        <v>422</v>
      </c>
      <c r="M629" s="67"/>
      <c r="N629" s="67" t="s">
        <v>383</v>
      </c>
      <c r="O629" s="67" t="s">
        <v>423</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60"/>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open",IF(AND(NOT(OR(LEN(AZ629)&lt;15,ISNUMBER(MATCH(AZ629,L_Placeholder,0)))),BK629=0,NOT(OR(LEN(AU629)&lt;2,ISNUMBER(MATCH(AU629,L_Placeholder,0)))),NOT(OR(LEN(AX629)&lt;2,ISNUMBER(MATCH(AX629,L_Placeholder,0)))),TRIM(AE629)&lt;&gt;TRIM(T629)),"N/A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missing",IF(OR(OR(LEN(AU629)&lt;2,ISNUMBER(MATCH(AU629,L_Placeholder,0))),BR629&lt;3),"INVALID – PIC missing or not a named person (a role such as QA / CSM is not a name)",IF(OR(LEN(AV629)&lt;2,ISNUMBER(MATCH(AV629,L_Placeholder,0))),"INVALID – result / assessment missing",IF(OR(OR(LEN(AW629)&lt;3,ISNUMBER(MATCH(AW629,L_Placeholder,0))),SUMPRODUCT(--ISNUMBER(SEARCH(" "&amp;L_EvidencePhrase&amp;" ",BD629)))&gt;0,BI629=1),"INVALID – evidence missing, placeholder or not yet on file",IF(ISNA(MATCH(TRIM(S629),L_EvidenceType,0)),"INVALID – choose the evidence type from the list (column S)",IF(BL629=0,"INVALID – evidence ID must be the record's ID only (e.g. SF-2210, IMG_2231, 1045521), or a link / path for links",IF(OR(OR(LEN(AX629)&lt;2,ISNUMBER(MATCH(AX629,L_Placeholder,0))),BS629&lt;3),"INVALID – verifier missing or not a named person (a role such as QA / CSM is not a name)",IF(OR(AX629=AU629,AND(LEN(AU629)&gt;=4,ISNUMBER(SEARCH(AU629,AX629))),AND(LEN(AX629)&gt;=4,ISNUMBER(SEARCH(AX629,AU629)))),"INVALID – verifier must be a different, named person (not the PIC or a role)",IF(BH629=1,"INVALID – result not yet available (awaiting / TBC)",IF(BV629=1,"INVALID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future",IF(AND(ISNUMBER(BY629),AG629&lt;BY629),IF(H629="Physical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")))/(LEN(L_PendNeg)+1))+SUMPRODUCT((LEN(BC629)-LEN(SUBSTITUTE(BC629," "&amp;L_PendPrep&amp;" "," ")))/(LEN(L_PendPrep)+1)),1,0),1)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")))/(LEN(L_PendNeg)+1))+SUMPRODUCT((LEN(BE629)-LEN(SUBSTITUTE(BE629," "&amp;L_PendPrep&amp;" "," ")))/(LEN(L_PendPrep)+1)),1,0),1)</f>
        <v>0</v>
      </c>
      <c r="BK629" s="61" t="n">
        <f aca="false">IFERROR(IF(SUMPRODUCT((LEN(BF629)-LEN(SUBSTITUTE(BF629," "&amp;L_PendStrict&amp;" "," ")))/(LEN(L_PendStrict)+1))&gt;SUMPRODUCT((LEN(BF629)-LEN(SUBSTITUTE(BF629," "&amp;L_PendNeg&amp;" "," ")))/(LEN(L_PendNeg)+1)),1,0),1)</f>
        <v>0</v>
      </c>
      <c r="BL629" s="61" t="n">
        <f aca="false">IF(ISNA(MATCH(TRIM(S629),L_EvidenceType,0)),0,BZ629)</f>
        <v>0</v>
      </c>
      <c r="BM629" s="61" t="str">
        <f aca="false">SUBSTITUTE(SUBSTITUTE(SUBSTITUTE(SUBSTITUTE(SUBSTITUTE(SUBSTITUTE(SUBSTITUTE(SUBSTITUTE(SUBSTITUTE(LOWER(Z629&amp;""),"1","0"),"2","0"),"3","0"),"4","0"),"5","0"),"6","0"),"7","0"),"8","0"),"9","0")</f>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629,"jan",""),"feb",""),"mar",""),"apr",""),"may",""),"jun",""),"jul",""),"aug",""),"sep",""),"oct",""),"nov",""),"dec",""),"hrs",""),"hr",""),"lt",""),"utc",""),"am",""),"pm",""),"rev",""),"ver",""),"b","a"),"c","a"),"d","a"),"e","a"),"f","a"),"g","a"),"h","a"),"i","a"),"j","a"),"k","a"),"l","a"),"m","a"),"n","a"),"o","a"),"p","a"),"q","a"),"r","a"),"s","a"),"t","a"),"u","a"),"v","a"),"w","a"),"x","a"),"y","a"),"z","a")</f>
        <v/>
      </c>
      <c r="BO629" s="61" t="str">
        <f aca="false">SUBSTITUTE(SUBSTITUTE(SUBSTITUTE(SUBSTITUTE(SUBSTITUTE(SUBSTITUTE(SUBSTITUTE(SUBSTITUTE(SUBSTITUTE(LOWER(W629&amp;""),"1","0"),"2","0"),"3","0"),"4","0"),"5","0"),"6","0"),"7","0"),"8","0"),"9","0")</f>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c>
      <c r="BQ629" s="61" t="n">
        <f aca="false">IFERROR(IF(AND(ISERROR(SEARCH(" mh"," "&amp;LOWER(W629))),ISNA(MATCH(LEFT(TRIM(BP629),255),{"0000a","000a","00a","0000aa","000aa","00.00.0000","00/00/0000","00-00-0000","0000-00-00","00.00.00","00/00/00","00-00-00","0.00.0000","0/00/0000","0-00-0000"},0)),OR(SUMPRODUCT(--ISNUMBER(SEARCH({"a0","a-0","a_0","a/0","a.0","a#0","0a","0-a","0_a","0/a"},BP629)))&gt;0,ISNUMBER(SEARCH("000000",BP629)))),1,0),0)</f>
        <v>0</v>
      </c>
      <c r="BR6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629,"supervisor",""),"inspector",""),"controller",""),"executive",""),"catering",""),"manager",""),"officer",""),"caterer",""),"station",""),"captain",""),"verified",""),"verifier",""),"checked",""),"senior",""),"leader",""),"cabin",""),"staff",""),"crew",""),"team",""),"duty",""),"lead",""),"head",""),"chef",""),"pasb",""),"mcat",""),"magcs",""),"qaqc",""),"ccic",""),"cic",""),"csm",""),"ops",""),"pic",""),"self",""),"qa",""),"qc",""),"by",""),"sr",""))</f>
        <v>0</v>
      </c>
      <c r="BS6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629,"supervisor",""),"inspector",""),"controller",""),"executive",""),"catering",""),"manager",""),"officer",""),"caterer",""),"station",""),"captain",""),"verified",""),"verifier",""),"checked",""),"senior",""),"leader",""),"cabin",""),"staff",""),"crew",""),"team",""),"duty",""),"lead",""),"head",""),"chef",""),"pasb",""),"mcat",""),"magcs",""),"qaqc",""),"ccic",""),"cic",""),"csm",""),"ops",""),"pic",""),"self",""),"qa",""),"qc",""),"by",""),"sr",""))</f>
        <v>0</v>
      </c>
      <c r="BT629" s="61"/>
      <c r="BU629" s="61"/>
      <c r="BV629" s="61" t="n">
        <f aca="false">0</f>
        <v>0</v>
      </c>
      <c r="BW629" s="61"/>
      <c r="BX629" s="61"/>
      <c r="BY629" s="62" t="n">
        <f aca="false">Q629-T12EarlyH/24</f>
        <v>46323.0277777778</v>
      </c>
      <c r="BZ629" s="61" t="n">
        <f aca="false">IFERROR(IF(IF(TRIM(S629)="Link / file path",AND(LEN(TRIM(Z629))&gt;=5,SUMPRODUCT(--ISNUMBER(SEARCH({"http","www.","\\",":\",".pdf",".jpg",".jpeg",".png",".heic",".xls",".doc",".msg",".eml",".ppt",".txt",".zip"},Z629)))&gt;0),AND(ISERROR(FIND(" ",TRIM(Z629))),NOT(OR(LOWER(TRIM(Z629))=LOWER(Flights!$F$23),AND(LEFT(LOWER(TRIM(Z629)),2)="mh",(LEN(BN629)-LEN(SUBSTITUTE(BN629,"a","")))&lt;=2))),NOT(ISNUMBER(MATCH(LEFT(BN629,255),{"0000a","000a","00a","0000aa","000aa","00.00.0000","00/00/0000","00-00-0000","0000-00-00","00.00.00","00/00/00","00-00-00","0.00.0000","0/00/0000","0-00-0000"},0))),OR(AND((LEN(BN629)-LEN(SUBSTITUTE(BN629,"a","")))&gt;=1,(LEN(BN629)-LEN(SUBSTITUTE(BN629,"0","")))&gt;=2,SUMPRODUCT(--ISNUMBER(SEARCH({"a0","a-0","a_0","a/0","a.0","a#0","0a","0-a","0_a","0/a"},BN629)))&gt;0),AND((LEN(BN629)-LEN(SUBSTITUTE(BN629,"a","")))=0,(LEN(BN629)-LEN(SUBSTITUTE(BN629,"0","")))&gt;=5)))),1,0),0)</f>
        <v>0</v>
      </c>
    </row>
    <row r="630" customFormat="false" ht="39.75" hidden="false" customHeight="true" outlineLevel="0" collapsed="false">
      <c r="A630" s="57" t="s">
        <v>1341</v>
      </c>
      <c r="B630" s="57" t="s">
        <v>301</v>
      </c>
      <c r="C630" s="57" t="str">
        <f aca="false">Flights!$F$23</f>
        <v>MH0053</v>
      </c>
      <c r="D630" s="58" t="n">
        <f aca="false">Flights!$D$23</f>
        <v>46324</v>
      </c>
      <c r="E630" s="57" t="str">
        <f aca="false">Flights!$G$23&amp;"-"&amp;Flights!$H$23</f>
        <v>KIX-KUL</v>
      </c>
      <c r="F630" s="57" t="str">
        <f aca="false">Flights!$K$23</f>
        <v>EY</v>
      </c>
      <c r="G630" s="57" t="s">
        <v>420</v>
      </c>
      <c r="H630" s="57" t="s">
        <v>378</v>
      </c>
      <c r="I630" s="57" t="s">
        <v>379</v>
      </c>
      <c r="J630" s="57" t="s">
        <v>425</v>
      </c>
      <c r="K630" s="67" t="s">
        <v>426</v>
      </c>
      <c r="L630" s="67" t="s">
        <v>422</v>
      </c>
      <c r="M630" s="67"/>
      <c r="N630" s="67" t="s">
        <v>383</v>
      </c>
      <c r="O630" s="67" t="s">
        <v>423</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60"/>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open",IF(AND(NOT(OR(LEN(AZ630)&lt;15,ISNUMBER(MATCH(AZ630,L_Placeholder,0)))),BK630=0,NOT(OR(LEN(AU630)&lt;2,ISNUMBER(MATCH(AU630,L_Placeholder,0)))),NOT(OR(LEN(AX630)&lt;2,ISNUMBER(MATCH(AX630,L_Placeholder,0)))),TRIM(AE630)&lt;&gt;TRIM(T630)),"N/A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missing",IF(OR(OR(LEN(AU630)&lt;2,ISNUMBER(MATCH(AU630,L_Placeholder,0))),BR630&lt;3),"INVALID – PIC missing or not a named person (a role such as QA / CSM is not a name)",IF(OR(LEN(AV630)&lt;2,ISNUMBER(MATCH(AV630,L_Placeholder,0))),"INVALID – result / assessment missing",IF(OR(OR(LEN(AW630)&lt;3,ISNUMBER(MATCH(AW630,L_Placeholder,0))),SUMPRODUCT(--ISNUMBER(SEARCH(" "&amp;L_EvidencePhrase&amp;" ",BD630)))&gt;0,BI630=1),"INVALID – evidence missing, placeholder or not yet on file",IF(ISNA(MATCH(TRIM(S630),L_EvidenceType,0)),"INVALID – choose the evidence type from the list (column S)",IF(BL630=0,"INVALID – evidence ID must be the record's ID only (e.g. SF-2210, IMG_2231, 1045521), or a link / path for links",IF(OR(OR(LEN(AX630)&lt;2,ISNUMBER(MATCH(AX630,L_Placeholder,0))),BS630&lt;3),"INVALID – verifier missing or not a named person (a role such as QA / CSM is not a name)",IF(OR(AX630=AU630,AND(LEN(AU630)&gt;=4,ISNUMBER(SEARCH(AU630,AX630))),AND(LEN(AX630)&gt;=4,ISNUMBER(SEARCH(AX630,AU630)))),"INVALID – verifier must be a different, named person (not the PIC or a role)",IF(BH630=1,"INVALID – result not yet available (awaiting / TBC)",IF(BV630=1,"INVALID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future",IF(AND(ISNUMBER(BY630),AG630&lt;BY630),IF(H630="Physical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")))/(LEN(L_PendNeg)+1))+SUMPRODUCT((LEN(BC630)-LEN(SUBSTITUTE(BC630," "&amp;L_PendPrep&amp;" "," ")))/(LEN(L_PendPrep)+1)),1,0),1)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")))/(LEN(L_PendNeg)+1))+SUMPRODUCT((LEN(BE630)-LEN(SUBSTITUTE(BE630," "&amp;L_PendPrep&amp;" "," ")))/(LEN(L_PendPrep)+1)),1,0),1)</f>
        <v>0</v>
      </c>
      <c r="BK630" s="61" t="n">
        <f aca="false">IFERROR(IF(SUMPRODUCT((LEN(BF630)-LEN(SUBSTITUTE(BF630," "&amp;L_PendStrict&amp;" "," ")))/(LEN(L_PendStrict)+1))&gt;SUMPRODUCT((LEN(BF630)-LEN(SUBSTITUTE(BF630," "&amp;L_PendNeg&amp;" "," ")))/(LEN(L_PendNeg)+1)),1,0),1)</f>
        <v>0</v>
      </c>
      <c r="BL630" s="61" t="n">
        <f aca="false">IF(ISNA(MATCH(TRIM(S630),L_EvidenceType,0)),0,BZ630)</f>
        <v>0</v>
      </c>
      <c r="BM630" s="61" t="str">
        <f aca="false">SUBSTITUTE(SUBSTITUTE(SUBSTITUTE(SUBSTITUTE(SUBSTITUTE(SUBSTITUTE(SUBSTITUTE(SUBSTITUTE(SUBSTITUTE(LOWER(Z630&amp;""),"1","0"),"2","0"),"3","0"),"4","0"),"5","0"),"6","0"),"7","0"),"8","0"),"9","0")</f>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630,"jan",""),"feb",""),"mar",""),"apr",""),"may",""),"jun",""),"jul",""),"aug",""),"sep",""),"oct",""),"nov",""),"dec",""),"hrs",""),"hr",""),"lt",""),"utc",""),"am",""),"pm",""),"rev",""),"ver",""),"b","a"),"c","a"),"d","a"),"e","a"),"f","a"),"g","a"),"h","a"),"i","a"),"j","a"),"k","a"),"l","a"),"m","a"),"n","a"),"o","a"),"p","a"),"q","a"),"r","a"),"s","a"),"t","a"),"u","a"),"v","a"),"w","a"),"x","a"),"y","a"),"z","a")</f>
        <v/>
      </c>
      <c r="BO630" s="61" t="str">
        <f aca="false">SUBSTITUTE(SUBSTITUTE(SUBSTITUTE(SUBSTITUTE(SUBSTITUTE(SUBSTITUTE(SUBSTITUTE(SUBSTITUTE(SUBSTITUTE(LOWER(W630&amp;""),"1","0"),"2","0"),"3","0"),"4","0"),"5","0"),"6","0"),"7","0"),"8","0"),"9","0")</f>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c>
      <c r="BQ630" s="61" t="n">
        <f aca="false">IFERROR(IF(AND(ISERROR(SEARCH(" mh"," "&amp;LOWER(W630))),ISNA(MATCH(LEFT(TRIM(BP630),255),{"0000a","000a","00a","0000aa","000aa","00.00.0000","00/00/0000","00-00-0000","0000-00-00","00.00.00","00/00/00","00-00-00","0.00.0000","0/00/0000","0-00-0000"},0)),OR(SUMPRODUCT(--ISNUMBER(SEARCH({"a0","a-0","a_0","a/0","a.0","a#0","0a","0-a","0_a","0/a"},BP630)))&gt;0,ISNUMBER(SEARCH("000000",BP630)))),1,0),0)</f>
        <v>0</v>
      </c>
      <c r="BR6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630,"supervisor",""),"inspector",""),"controller",""),"executive",""),"catering",""),"manager",""),"officer",""),"caterer",""),"station",""),"captain",""),"verified",""),"verifier",""),"checked",""),"senior",""),"leader",""),"cabin",""),"staff",""),"crew",""),"team",""),"duty",""),"lead",""),"head",""),"chef",""),"pasb",""),"mcat",""),"magcs",""),"qaqc",""),"ccic",""),"cic",""),"csm",""),"ops",""),"pic",""),"self",""),"qa",""),"qc",""),"by",""),"sr",""))</f>
        <v>0</v>
      </c>
      <c r="BS6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630,"supervisor",""),"inspector",""),"controller",""),"executive",""),"catering",""),"manager",""),"officer",""),"caterer",""),"station",""),"captain",""),"verified",""),"verifier",""),"checked",""),"senior",""),"leader",""),"cabin",""),"staff",""),"crew",""),"team",""),"duty",""),"lead",""),"head",""),"chef",""),"pasb",""),"mcat",""),"magcs",""),"qaqc",""),"ccic",""),"cic",""),"csm",""),"ops",""),"pic",""),"self",""),"qa",""),"qc",""),"by",""),"sr",""))</f>
        <v>0</v>
      </c>
      <c r="BT630" s="61"/>
      <c r="BU630" s="61"/>
      <c r="BV630" s="61" t="n">
        <f aca="false">0</f>
        <v>0</v>
      </c>
      <c r="BW630" s="61"/>
      <c r="BX630" s="61"/>
      <c r="BY630" s="62" t="n">
        <f aca="false">Q630-T12EarlyH/24</f>
        <v>46323.0277777778</v>
      </c>
      <c r="BZ630" s="61" t="n">
        <f aca="false">IFERROR(IF(IF(TRIM(S630)="Link / file path",AND(LEN(TRIM(Z630))&gt;=5,SUMPRODUCT(--ISNUMBER(SEARCH({"http","www.","\\",":\",".pdf",".jpg",".jpeg",".png",".heic",".xls",".doc",".msg",".eml",".ppt",".txt",".zip"},Z630)))&gt;0),AND(ISERROR(FIND(" ",TRIM(Z630))),NOT(OR(LOWER(TRIM(Z630))=LOWER(Flights!$F$23),AND(LEFT(LOWER(TRIM(Z630)),2)="mh",(LEN(BN630)-LEN(SUBSTITUTE(BN630,"a","")))&lt;=2))),NOT(ISNUMBER(MATCH(LEFT(BN630,255),{"0000a","000a","00a","0000aa","000aa","00.00.0000","00/00/0000","00-00-0000","0000-00-00","00.00.00","00/00/00","00-00-00","0.00.0000","0/00/0000","0-00-0000"},0))),OR(AND((LEN(BN630)-LEN(SUBSTITUTE(BN630,"a","")))&gt;=1,(LEN(BN630)-LEN(SUBSTITUTE(BN630,"0","")))&gt;=2,SUMPRODUCT(--ISNUMBER(SEARCH({"a0","a-0","a_0","a/0","a.0","a#0","0a","0-a","0_a","0/a"},BN630)))&gt;0),AND((LEN(BN630)-LEN(SUBSTITUTE(BN630,"a","")))=0,(LEN(BN630)-LEN(SUBSTITUTE(BN630,"0","")))&gt;=5)))),1,0),0)</f>
        <v>0</v>
      </c>
    </row>
    <row r="631" customFormat="false" ht="39.75" hidden="false" customHeight="true" outlineLevel="0" collapsed="false">
      <c r="A631" s="57" t="s">
        <v>1342</v>
      </c>
      <c r="B631" s="57" t="s">
        <v>301</v>
      </c>
      <c r="C631" s="57" t="str">
        <f aca="false">Flights!$F$23</f>
        <v>MH0053</v>
      </c>
      <c r="D631" s="58" t="n">
        <f aca="false">Flights!$D$23</f>
        <v>46324</v>
      </c>
      <c r="E631" s="57" t="str">
        <f aca="false">Flights!$G$23&amp;"-"&amp;Flights!$H$23</f>
        <v>KIX-KUL</v>
      </c>
      <c r="F631" s="57" t="str">
        <f aca="false">Flights!$K$23</f>
        <v>EY</v>
      </c>
      <c r="G631" s="57" t="s">
        <v>420</v>
      </c>
      <c r="H631" s="57" t="s">
        <v>378</v>
      </c>
      <c r="I631" s="57" t="s">
        <v>428</v>
      </c>
      <c r="J631" s="57" t="s">
        <v>429</v>
      </c>
      <c r="K631" s="67"/>
      <c r="L631" s="67" t="s">
        <v>422</v>
      </c>
      <c r="M631" s="67"/>
      <c r="N631" s="67" t="s">
        <v>383</v>
      </c>
      <c r="O631" s="67" t="s">
        <v>423</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60"/>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open",IF(AND(NOT(OR(LEN(AZ631)&lt;15,ISNUMBER(MATCH(AZ631,L_Placeholder,0)))),BK631=0,NOT(OR(LEN(AU631)&lt;2,ISNUMBER(MATCH(AU631,L_Placeholder,0)))),NOT(OR(LEN(AX631)&lt;2,ISNUMBER(MATCH(AX631,L_Placeholder,0)))),TRIM(AE631)&lt;&gt;TRIM(T631)),"N/A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missing",IF(OR(OR(LEN(AU631)&lt;2,ISNUMBER(MATCH(AU631,L_Placeholder,0))),BR631&lt;3),"INVALID – PIC missing or not a named person (a role such as QA / CSM is not a name)",IF(OR(LEN(AV631)&lt;2,ISNUMBER(MATCH(AV631,L_Placeholder,0))),"INVALID – result / assessment missing",IF(OR(OR(LEN(AW631)&lt;3,ISNUMBER(MATCH(AW631,L_Placeholder,0))),SUMPRODUCT(--ISNUMBER(SEARCH(" "&amp;L_EvidencePhrase&amp;" ",BD631)))&gt;0,BI631=1),"INVALID – evidence missing, placeholder or not yet on file",IF(ISNA(MATCH(TRIM(S631),L_EvidenceType,0)),"INVALID – choose the evidence type from the list (column S)",IF(BL631=0,"INVALID – evidence ID must be the record's ID only (e.g. SF-2210, IMG_2231, 1045521), or a link / path for links",IF(OR(OR(LEN(AX631)&lt;2,ISNUMBER(MATCH(AX631,L_Placeholder,0))),BS631&lt;3),"INVALID – verifier missing or not a named person (a role such as QA / CSM is not a name)",IF(OR(AX631=AU631,AND(LEN(AU631)&gt;=4,ISNUMBER(SEARCH(AU631,AX631))),AND(LEN(AX631)&gt;=4,ISNUMBER(SEARCH(AX631,AU631)))),"INVALID – verifier must be a different, named person (not the PIC or a role)",IF(BH631=1,"INVALID – result not yet available (awaiting / TBC)",IF(BV631=1,"INVALID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future",IF(AND(ISNUMBER(BY631),AG631&lt;BY631),IF(H631="Physical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")))/(LEN(L_PendNeg)+1))+SUMPRODUCT((LEN(BC631)-LEN(SUBSTITUTE(BC631," "&amp;L_PendPrep&amp;" "," ")))/(LEN(L_PendPrep)+1)),1,0),1)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")))/(LEN(L_PendNeg)+1))+SUMPRODUCT((LEN(BE631)-LEN(SUBSTITUTE(BE631," "&amp;L_PendPrep&amp;" "," ")))/(LEN(L_PendPrep)+1)),1,0),1)</f>
        <v>0</v>
      </c>
      <c r="BK631" s="61" t="n">
        <f aca="false">IFERROR(IF(SUMPRODUCT((LEN(BF631)-LEN(SUBSTITUTE(BF631," "&amp;L_PendStrict&amp;" "," ")))/(LEN(L_PendStrict)+1))&gt;SUMPRODUCT((LEN(BF631)-LEN(SUBSTITUTE(BF631," "&amp;L_PendNeg&amp;" "," ")))/(LEN(L_PendNeg)+1)),1,0),1)</f>
        <v>0</v>
      </c>
      <c r="BL631" s="61" t="n">
        <f aca="false">IF(ISNA(MATCH(TRIM(S631),L_EvidenceType,0)),0,BZ631)</f>
        <v>0</v>
      </c>
      <c r="BM631" s="61" t="str">
        <f aca="false">SUBSTITUTE(SUBSTITUTE(SUBSTITUTE(SUBSTITUTE(SUBSTITUTE(SUBSTITUTE(SUBSTITUTE(SUBSTITUTE(SUBSTITUTE(LOWER(Z631&amp;""),"1","0"),"2","0"),"3","0"),"4","0"),"5","0"),"6","0"),"7","0"),"8","0"),"9","0")</f>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631,"jan",""),"feb",""),"mar",""),"apr",""),"may",""),"jun",""),"jul",""),"aug",""),"sep",""),"oct",""),"nov",""),"dec",""),"hrs",""),"hr",""),"lt",""),"utc",""),"am",""),"pm",""),"rev",""),"ver",""),"b","a"),"c","a"),"d","a"),"e","a"),"f","a"),"g","a"),"h","a"),"i","a"),"j","a"),"k","a"),"l","a"),"m","a"),"n","a"),"o","a"),"p","a"),"q","a"),"r","a"),"s","a"),"t","a"),"u","a"),"v","a"),"w","a"),"x","a"),"y","a"),"z","a")</f>
        <v/>
      </c>
      <c r="BO631" s="61" t="str">
        <f aca="false">SUBSTITUTE(SUBSTITUTE(SUBSTITUTE(SUBSTITUTE(SUBSTITUTE(SUBSTITUTE(SUBSTITUTE(SUBSTITUTE(SUBSTITUTE(LOWER(W631&amp;""),"1","0"),"2","0"),"3","0"),"4","0"),"5","0"),"6","0"),"7","0"),"8","0"),"9","0")</f>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c>
      <c r="BQ631" s="61" t="n">
        <f aca="false">IFERROR(IF(AND(ISERROR(SEARCH(" mh"," "&amp;LOWER(W631))),ISNA(MATCH(LEFT(TRIM(BP631),255),{"0000a","000a","00a","0000aa","000aa","00.00.0000","00/00/0000","00-00-0000","0000-00-00","00.00.00","00/00/00","00-00-00","0.00.0000","0/00/0000","0-00-0000"},0)),OR(SUMPRODUCT(--ISNUMBER(SEARCH({"a0","a-0","a_0","a/0","a.0","a#0","0a","0-a","0_a","0/a"},BP631)))&gt;0,ISNUMBER(SEARCH("000000",BP631)))),1,0),0)</f>
        <v>0</v>
      </c>
      <c r="BR6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631,"supervisor",""),"inspector",""),"controller",""),"executive",""),"catering",""),"manager",""),"officer",""),"caterer",""),"station",""),"captain",""),"verified",""),"verifier",""),"checked",""),"senior",""),"leader",""),"cabin",""),"staff",""),"crew",""),"team",""),"duty",""),"lead",""),"head",""),"chef",""),"pasb",""),"mcat",""),"magcs",""),"qaqc",""),"ccic",""),"cic",""),"csm",""),"ops",""),"pic",""),"self",""),"qa",""),"qc",""),"by",""),"sr",""))</f>
        <v>0</v>
      </c>
      <c r="BS6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631,"supervisor",""),"inspector",""),"controller",""),"executive",""),"catering",""),"manager",""),"officer",""),"caterer",""),"station",""),"captain",""),"verified",""),"verifier",""),"checked",""),"senior",""),"leader",""),"cabin",""),"staff",""),"crew",""),"team",""),"duty",""),"lead",""),"head",""),"chef",""),"pasb",""),"mcat",""),"magcs",""),"qaqc",""),"ccic",""),"cic",""),"csm",""),"ops",""),"pic",""),"self",""),"qa",""),"qc",""),"by",""),"sr",""))</f>
        <v>0</v>
      </c>
      <c r="BT631" s="61"/>
      <c r="BU631" s="61"/>
      <c r="BV631" s="61" t="n">
        <f aca="false">0</f>
        <v>0</v>
      </c>
      <c r="BW631" s="61"/>
      <c r="BX631" s="61"/>
      <c r="BY631" s="62" t="n">
        <f aca="false">Q631-T12EarlyH/24</f>
        <v>46323.0277777778</v>
      </c>
      <c r="BZ631" s="61" t="n">
        <f aca="false">IFERROR(IF(IF(TRIM(S631)="Link / file path",AND(LEN(TRIM(Z631))&gt;=5,SUMPRODUCT(--ISNUMBER(SEARCH({"http","www.","\\",":\",".pdf",".jpg",".jpeg",".png",".heic",".xls",".doc",".msg",".eml",".ppt",".txt",".zip"},Z631)))&gt;0),AND(ISERROR(FIND(" ",TRIM(Z631))),NOT(OR(LOWER(TRIM(Z631))=LOWER(Flights!$F$23),AND(LEFT(LOWER(TRIM(Z631)),2)="mh",(LEN(BN631)-LEN(SUBSTITUTE(BN631,"a","")))&lt;=2))),NOT(ISNUMBER(MATCH(LEFT(BN631,255),{"0000a","000a","00a","0000aa","000aa","00.00.0000","00/00/0000","00-00-0000","0000-00-00","00.00.00","00/00/00","00-00-00","0.00.0000","0/00/0000","0-00-0000"},0))),OR(AND((LEN(BN631)-LEN(SUBSTITUTE(BN631,"a","")))&gt;=1,(LEN(BN631)-LEN(SUBSTITUTE(BN631,"0","")))&gt;=2,SUMPRODUCT(--ISNUMBER(SEARCH({"a0","a-0","a_0","a/0","a.0","a#0","0a","0-a","0_a","0/a"},BN631)))&gt;0),AND((LEN(BN631)-LEN(SUBSTITUTE(BN631,"a","")))=0,(LEN(BN631)-LEN(SUBSTITUTE(BN631,"0","")))&gt;=5)))),1,0),0)</f>
        <v>0</v>
      </c>
    </row>
    <row r="632" customFormat="false" ht="39.75" hidden="false" customHeight="true" outlineLevel="0" collapsed="false">
      <c r="A632" s="57" t="s">
        <v>1343</v>
      </c>
      <c r="B632" s="57" t="s">
        <v>301</v>
      </c>
      <c r="C632" s="57" t="str">
        <f aca="false">Flights!$F$23</f>
        <v>MH0053</v>
      </c>
      <c r="D632" s="58" t="n">
        <f aca="false">Flights!$D$23</f>
        <v>46324</v>
      </c>
      <c r="E632" s="57" t="str">
        <f aca="false">Flights!$G$23&amp;"-"&amp;Flights!$H$23</f>
        <v>KIX-KUL</v>
      </c>
      <c r="F632" s="57" t="str">
        <f aca="false">Flights!$K$23</f>
        <v>EY</v>
      </c>
      <c r="G632" s="57" t="s">
        <v>420</v>
      </c>
      <c r="H632" s="57" t="s">
        <v>378</v>
      </c>
      <c r="I632" s="57" t="s">
        <v>428</v>
      </c>
      <c r="J632" s="57" t="s">
        <v>431</v>
      </c>
      <c r="K632" s="67"/>
      <c r="L632" s="67" t="s">
        <v>422</v>
      </c>
      <c r="M632" s="67"/>
      <c r="N632" s="67" t="s">
        <v>383</v>
      </c>
      <c r="O632" s="67" t="s">
        <v>423</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60"/>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open",IF(AND(NOT(OR(LEN(AZ632)&lt;15,ISNUMBER(MATCH(AZ632,L_Placeholder,0)))),BK632=0,NOT(OR(LEN(AU632)&lt;2,ISNUMBER(MATCH(AU632,L_Placeholder,0)))),NOT(OR(LEN(AX632)&lt;2,ISNUMBER(MATCH(AX632,L_Placeholder,0)))),TRIM(AE632)&lt;&gt;TRIM(T632)),"N/A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missing",IF(OR(OR(LEN(AU632)&lt;2,ISNUMBER(MATCH(AU632,L_Placeholder,0))),BR632&lt;3),"INVALID – PIC missing or not a named person (a role such as QA / CSM is not a name)",IF(OR(LEN(AV632)&lt;2,ISNUMBER(MATCH(AV632,L_Placeholder,0))),"INVALID – result / assessment missing",IF(OR(OR(LEN(AW632)&lt;3,ISNUMBER(MATCH(AW632,L_Placeholder,0))),SUMPRODUCT(--ISNUMBER(SEARCH(" "&amp;L_EvidencePhrase&amp;" ",BD632)))&gt;0,BI632=1),"INVALID – evidence missing, placeholder or not yet on file",IF(ISNA(MATCH(TRIM(S632),L_EvidenceType,0)),"INVALID – choose the evidence type from the list (column S)",IF(BL632=0,"INVALID – evidence ID must be the record's ID only (e.g. SF-2210, IMG_2231, 1045521), or a link / path for links",IF(OR(OR(LEN(AX632)&lt;2,ISNUMBER(MATCH(AX632,L_Placeholder,0))),BS632&lt;3),"INVALID – verifier missing or not a named person (a role such as QA / CSM is not a name)",IF(OR(AX632=AU632,AND(LEN(AU632)&gt;=4,ISNUMBER(SEARCH(AU632,AX632))),AND(LEN(AX632)&gt;=4,ISNUMBER(SEARCH(AX632,AU632)))),"INVALID – verifier must be a different, named person (not the PIC or a role)",IF(BH632=1,"INVALID – result not yet available (awaiting / TBC)",IF(BV632=1,"INVALID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future",IF(AND(ISNUMBER(BY632),AG632&lt;BY632),IF(H632="Physical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")))/(LEN(L_PendNeg)+1))+SUMPRODUCT((LEN(BC632)-LEN(SUBSTITUTE(BC632," "&amp;L_PendPrep&amp;" "," ")))/(LEN(L_PendPrep)+1)),1,0),1)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")))/(LEN(L_PendNeg)+1))+SUMPRODUCT((LEN(BE632)-LEN(SUBSTITUTE(BE632," "&amp;L_PendPrep&amp;" "," ")))/(LEN(L_PendPrep)+1)),1,0),1)</f>
        <v>0</v>
      </c>
      <c r="BK632" s="61" t="n">
        <f aca="false">IFERROR(IF(SUMPRODUCT((LEN(BF632)-LEN(SUBSTITUTE(BF632," "&amp;L_PendStrict&amp;" "," ")))/(LEN(L_PendStrict)+1))&gt;SUMPRODUCT((LEN(BF632)-LEN(SUBSTITUTE(BF632," "&amp;L_PendNeg&amp;" "," ")))/(LEN(L_PendNeg)+1)),1,0),1)</f>
        <v>0</v>
      </c>
      <c r="BL632" s="61" t="n">
        <f aca="false">IF(ISNA(MATCH(TRIM(S632),L_EvidenceType,0)),0,BZ632)</f>
        <v>0</v>
      </c>
      <c r="BM632" s="61" t="str">
        <f aca="false">SUBSTITUTE(SUBSTITUTE(SUBSTITUTE(SUBSTITUTE(SUBSTITUTE(SUBSTITUTE(SUBSTITUTE(SUBSTITUTE(SUBSTITUTE(LOWER(Z632&amp;""),"1","0"),"2","0"),"3","0"),"4","0"),"5","0"),"6","0"),"7","0"),"8","0"),"9","0")</f>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632,"jan",""),"feb",""),"mar",""),"apr",""),"may",""),"jun",""),"jul",""),"aug",""),"sep",""),"oct",""),"nov",""),"dec",""),"hrs",""),"hr",""),"lt",""),"utc",""),"am",""),"pm",""),"rev",""),"ver",""),"b","a"),"c","a"),"d","a"),"e","a"),"f","a"),"g","a"),"h","a"),"i","a"),"j","a"),"k","a"),"l","a"),"m","a"),"n","a"),"o","a"),"p","a"),"q","a"),"r","a"),"s","a"),"t","a"),"u","a"),"v","a"),"w","a"),"x","a"),"y","a"),"z","a")</f>
        <v/>
      </c>
      <c r="BO632" s="61" t="str">
        <f aca="false">SUBSTITUTE(SUBSTITUTE(SUBSTITUTE(SUBSTITUTE(SUBSTITUTE(SUBSTITUTE(SUBSTITUTE(SUBSTITUTE(SUBSTITUTE(LOWER(W632&amp;""),"1","0"),"2","0"),"3","0"),"4","0"),"5","0"),"6","0"),"7","0"),"8","0"),"9","0")</f>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c>
      <c r="BQ632" s="61" t="n">
        <f aca="false">IFERROR(IF(AND(ISERROR(SEARCH(" mh"," "&amp;LOWER(W632))),ISNA(MATCH(LEFT(TRIM(BP632),255),{"0000a","000a","00a","0000aa","000aa","00.00.0000","00/00/0000","00-00-0000","0000-00-00","00.00.00","00/00/00","00-00-00","0.00.0000","0/00/0000","0-00-0000"},0)),OR(SUMPRODUCT(--ISNUMBER(SEARCH({"a0","a-0","a_0","a/0","a.0","a#0","0a","0-a","0_a","0/a"},BP632)))&gt;0,ISNUMBER(SEARCH("000000",BP632)))),1,0),0)</f>
        <v>0</v>
      </c>
      <c r="BR6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632,"supervisor",""),"inspector",""),"controller",""),"executive",""),"catering",""),"manager",""),"officer",""),"caterer",""),"station",""),"captain",""),"verified",""),"verifier",""),"checked",""),"senior",""),"leader",""),"cabin",""),"staff",""),"crew",""),"team",""),"duty",""),"lead",""),"head",""),"chef",""),"pasb",""),"mcat",""),"magcs",""),"qaqc",""),"ccic",""),"cic",""),"csm",""),"ops",""),"pic",""),"self",""),"qa",""),"qc",""),"by",""),"sr",""))</f>
        <v>0</v>
      </c>
      <c r="BS6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632,"supervisor",""),"inspector",""),"controller",""),"executive",""),"catering",""),"manager",""),"officer",""),"caterer",""),"station",""),"captain",""),"verified",""),"verifier",""),"checked",""),"senior",""),"leader",""),"cabin",""),"staff",""),"crew",""),"team",""),"duty",""),"lead",""),"head",""),"chef",""),"pasb",""),"mcat",""),"magcs",""),"qaqc",""),"ccic",""),"cic",""),"csm",""),"ops",""),"pic",""),"self",""),"qa",""),"qc",""),"by",""),"sr",""))</f>
        <v>0</v>
      </c>
      <c r="BT632" s="61"/>
      <c r="BU632" s="61"/>
      <c r="BV632" s="61" t="n">
        <f aca="false">0</f>
        <v>0</v>
      </c>
      <c r="BW632" s="61"/>
      <c r="BX632" s="61"/>
      <c r="BY632" s="62" t="n">
        <f aca="false">Q632-T12EarlyH/24</f>
        <v>46323.0277777778</v>
      </c>
      <c r="BZ632" s="61" t="n">
        <f aca="false">IFERROR(IF(IF(TRIM(S632)="Link / file path",AND(LEN(TRIM(Z632))&gt;=5,SUMPRODUCT(--ISNUMBER(SEARCH({"http","www.","\\",":\",".pdf",".jpg",".jpeg",".png",".heic",".xls",".doc",".msg",".eml",".ppt",".txt",".zip"},Z632)))&gt;0),AND(ISERROR(FIND(" ",TRIM(Z632))),NOT(OR(LOWER(TRIM(Z632))=LOWER(Flights!$F$23),AND(LEFT(LOWER(TRIM(Z632)),2)="mh",(LEN(BN632)-LEN(SUBSTITUTE(BN632,"a","")))&lt;=2))),NOT(ISNUMBER(MATCH(LEFT(BN632,255),{"0000a","000a","00a","0000aa","000aa","00.00.0000","00/00/0000","00-00-0000","0000-00-00","00.00.00","00/00/00","00-00-00","0.00.0000","0/00/0000","0-00-0000"},0))),OR(AND((LEN(BN632)-LEN(SUBSTITUTE(BN632,"a","")))&gt;=1,(LEN(BN632)-LEN(SUBSTITUTE(BN632,"0","")))&gt;=2,SUMPRODUCT(--ISNUMBER(SEARCH({"a0","a-0","a_0","a/0","a.0","a#0","0a","0-a","0_a","0/a"},BN632)))&gt;0),AND((LEN(BN632)-LEN(SUBSTITUTE(BN632,"a","")))=0,(LEN(BN632)-LEN(SUBSTITUTE(BN632,"0","")))&gt;=5)))),1,0),0)</f>
        <v>0</v>
      </c>
    </row>
    <row r="633" customFormat="false" ht="39.75" hidden="false" customHeight="true" outlineLevel="0" collapsed="false">
      <c r="A633" s="57" t="s">
        <v>1344</v>
      </c>
      <c r="B633" s="57" t="s">
        <v>301</v>
      </c>
      <c r="C633" s="57" t="str">
        <f aca="false">Flights!$F$23</f>
        <v>MH0053</v>
      </c>
      <c r="D633" s="58" t="n">
        <f aca="false">Flights!$D$23</f>
        <v>46324</v>
      </c>
      <c r="E633" s="57" t="str">
        <f aca="false">Flights!$G$23&amp;"-"&amp;Flights!$H$23</f>
        <v>KIX-KUL</v>
      </c>
      <c r="F633" s="57" t="str">
        <f aca="false">Flights!$K$23</f>
        <v>EY</v>
      </c>
      <c r="G633" s="57" t="s">
        <v>420</v>
      </c>
      <c r="H633" s="57" t="s">
        <v>378</v>
      </c>
      <c r="I633" s="57" t="s">
        <v>428</v>
      </c>
      <c r="J633" s="57" t="s">
        <v>433</v>
      </c>
      <c r="K633" s="67"/>
      <c r="L633" s="67" t="s">
        <v>422</v>
      </c>
      <c r="M633" s="67"/>
      <c r="N633" s="67" t="s">
        <v>383</v>
      </c>
      <c r="O633" s="67" t="s">
        <v>423</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60"/>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open",IF(AND(NOT(OR(LEN(AZ633)&lt;15,ISNUMBER(MATCH(AZ633,L_Placeholder,0)))),BK633=0,NOT(OR(LEN(AU633)&lt;2,ISNUMBER(MATCH(AU633,L_Placeholder,0)))),NOT(OR(LEN(AX633)&lt;2,ISNUMBER(MATCH(AX633,L_Placeholder,0)))),TRIM(AE633)&lt;&gt;TRIM(T633)),"N/A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missing",IF(OR(OR(LEN(AU633)&lt;2,ISNUMBER(MATCH(AU633,L_Placeholder,0))),BR633&lt;3),"INVALID – PIC missing or not a named person (a role such as QA / CSM is not a name)",IF(OR(LEN(AV633)&lt;2,ISNUMBER(MATCH(AV633,L_Placeholder,0))),"INVALID – result / assessment missing",IF(OR(OR(LEN(AW633)&lt;3,ISNUMBER(MATCH(AW633,L_Placeholder,0))),SUMPRODUCT(--ISNUMBER(SEARCH(" "&amp;L_EvidencePhrase&amp;" ",BD633)))&gt;0,BI633=1),"INVALID – evidence missing, placeholder or not yet on file",IF(ISNA(MATCH(TRIM(S633),L_EvidenceType,0)),"INVALID – choose the evidence type from the list (column S)",IF(BL633=0,"INVALID – evidence ID must be the record's ID only (e.g. SF-2210, IMG_2231, 1045521), or a link / path for links",IF(OR(OR(LEN(AX633)&lt;2,ISNUMBER(MATCH(AX633,L_Placeholder,0))),BS633&lt;3),"INVALID – verifier missing or not a named person (a role such as QA / CSM is not a name)",IF(OR(AX633=AU633,AND(LEN(AU633)&gt;=4,ISNUMBER(SEARCH(AU633,AX633))),AND(LEN(AX633)&gt;=4,ISNUMBER(SEARCH(AX633,AU633)))),"INVALID – verifier must be a different, named person (not the PIC or a role)",IF(BH633=1,"INVALID – result not yet available (awaiting / TBC)",IF(BV633=1,"INVALID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future",IF(AND(ISNUMBER(BY633),AG633&lt;BY633),IF(H633="Physical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")))/(LEN(L_PendNeg)+1))+SUMPRODUCT((LEN(BC633)-LEN(SUBSTITUTE(BC633," "&amp;L_PendPrep&amp;" "," ")))/(LEN(L_PendPrep)+1)),1,0),1)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")))/(LEN(L_PendNeg)+1))+SUMPRODUCT((LEN(BE633)-LEN(SUBSTITUTE(BE633," "&amp;L_PendPrep&amp;" "," ")))/(LEN(L_PendPrep)+1)),1,0),1)</f>
        <v>0</v>
      </c>
      <c r="BK633" s="61" t="n">
        <f aca="false">IFERROR(IF(SUMPRODUCT((LEN(BF633)-LEN(SUBSTITUTE(BF633," "&amp;L_PendStrict&amp;" "," ")))/(LEN(L_PendStrict)+1))&gt;SUMPRODUCT((LEN(BF633)-LEN(SUBSTITUTE(BF633," "&amp;L_PendNeg&amp;" "," ")))/(LEN(L_PendNeg)+1)),1,0),1)</f>
        <v>0</v>
      </c>
      <c r="BL633" s="61" t="n">
        <f aca="false">IF(ISNA(MATCH(TRIM(S633),L_EvidenceType,0)),0,BZ633)</f>
        <v>0</v>
      </c>
      <c r="BM633" s="61" t="str">
        <f aca="false">SUBSTITUTE(SUBSTITUTE(SUBSTITUTE(SUBSTITUTE(SUBSTITUTE(SUBSTITUTE(SUBSTITUTE(SUBSTITUTE(SUBSTITUTE(LOWER(Z633&amp;""),"1","0"),"2","0"),"3","0"),"4","0"),"5","0"),"6","0"),"7","0"),"8","0"),"9","0")</f>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633,"jan",""),"feb",""),"mar",""),"apr",""),"may",""),"jun",""),"jul",""),"aug",""),"sep",""),"oct",""),"nov",""),"dec",""),"hrs",""),"hr",""),"lt",""),"utc",""),"am",""),"pm",""),"rev",""),"ver",""),"b","a"),"c","a"),"d","a"),"e","a"),"f","a"),"g","a"),"h","a"),"i","a"),"j","a"),"k","a"),"l","a"),"m","a"),"n","a"),"o","a"),"p","a"),"q","a"),"r","a"),"s","a"),"t","a"),"u","a"),"v","a"),"w","a"),"x","a"),"y","a"),"z","a")</f>
        <v/>
      </c>
      <c r="BO633" s="61" t="str">
        <f aca="false">SUBSTITUTE(SUBSTITUTE(SUBSTITUTE(SUBSTITUTE(SUBSTITUTE(SUBSTITUTE(SUBSTITUTE(SUBSTITUTE(SUBSTITUTE(LOWER(W633&amp;""),"1","0"),"2","0"),"3","0"),"4","0"),"5","0"),"6","0"),"7","0"),"8","0"),"9","0")</f>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c>
      <c r="BQ633" s="61" t="n">
        <f aca="false">IFERROR(IF(AND(ISERROR(SEARCH(" mh"," "&amp;LOWER(W633))),ISNA(MATCH(LEFT(TRIM(BP633),255),{"0000a","000a","00a","0000aa","000aa","00.00.0000","00/00/0000","00-00-0000","0000-00-00","00.00.00","00/00/00","00-00-00","0.00.0000","0/00/0000","0-00-0000"},0)),OR(SUMPRODUCT(--ISNUMBER(SEARCH({"a0","a-0","a_0","a/0","a.0","a#0","0a","0-a","0_a","0/a"},BP633)))&gt;0,ISNUMBER(SEARCH("000000",BP633)))),1,0),0)</f>
        <v>0</v>
      </c>
      <c r="BR6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633,"supervisor",""),"inspector",""),"controller",""),"executive",""),"catering",""),"manager",""),"officer",""),"caterer",""),"station",""),"captain",""),"verified",""),"verifier",""),"checked",""),"senior",""),"leader",""),"cabin",""),"staff",""),"crew",""),"team",""),"duty",""),"lead",""),"head",""),"chef",""),"pasb",""),"mcat",""),"magcs",""),"qaqc",""),"ccic",""),"cic",""),"csm",""),"ops",""),"pic",""),"self",""),"qa",""),"qc",""),"by",""),"sr",""))</f>
        <v>0</v>
      </c>
      <c r="BS6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633,"supervisor",""),"inspector",""),"controller",""),"executive",""),"catering",""),"manager",""),"officer",""),"caterer",""),"station",""),"captain",""),"verified",""),"verifier",""),"checked",""),"senior",""),"leader",""),"cabin",""),"staff",""),"crew",""),"team",""),"duty",""),"lead",""),"head",""),"chef",""),"pasb",""),"mcat",""),"magcs",""),"qaqc",""),"ccic",""),"cic",""),"csm",""),"ops",""),"pic",""),"self",""),"qa",""),"qc",""),"by",""),"sr",""))</f>
        <v>0</v>
      </c>
      <c r="BT633" s="61"/>
      <c r="BU633" s="61"/>
      <c r="BV633" s="61" t="n">
        <f aca="false">0</f>
        <v>0</v>
      </c>
      <c r="BW633" s="61"/>
      <c r="BX633" s="61"/>
      <c r="BY633" s="62" t="n">
        <f aca="false">Q633-T12EarlyH/24</f>
        <v>46323.0277777778</v>
      </c>
      <c r="BZ633" s="61" t="n">
        <f aca="false">IFERROR(IF(IF(TRIM(S633)="Link / file path",AND(LEN(TRIM(Z633))&gt;=5,SUMPRODUCT(--ISNUMBER(SEARCH({"http","www.","\\",":\",".pdf",".jpg",".jpeg",".png",".heic",".xls",".doc",".msg",".eml",".ppt",".txt",".zip"},Z633)))&gt;0),AND(ISERROR(FIND(" ",TRIM(Z633))),NOT(OR(LOWER(TRIM(Z633))=LOWER(Flights!$F$23),AND(LEFT(LOWER(TRIM(Z633)),2)="mh",(LEN(BN633)-LEN(SUBSTITUTE(BN633,"a","")))&lt;=2))),NOT(ISNUMBER(MATCH(LEFT(BN633,255),{"0000a","000a","00a","0000aa","000aa","00.00.0000","00/00/0000","00-00-0000","0000-00-00","00.00.00","00/00/00","00-00-00","0.00.0000","0/00/0000","0-00-0000"},0))),OR(AND((LEN(BN633)-LEN(SUBSTITUTE(BN633,"a","")))&gt;=1,(LEN(BN633)-LEN(SUBSTITUTE(BN633,"0","")))&gt;=2,SUMPRODUCT(--ISNUMBER(SEARCH({"a0","a-0","a_0","a/0","a.0","a#0","0a","0-a","0_a","0/a"},BN633)))&gt;0),AND((LEN(BN633)-LEN(SUBSTITUTE(BN633,"a","")))=0,(LEN(BN633)-LEN(SUBSTITUTE(BN633,"0","")))&gt;=5)))),1,0),0)</f>
        <v>0</v>
      </c>
    </row>
    <row r="634" customFormat="false" ht="78.75" hidden="false" customHeight="true" outlineLevel="0" collapsed="false">
      <c r="A634" s="57" t="s">
        <v>1345</v>
      </c>
      <c r="B634" s="57" t="s">
        <v>301</v>
      </c>
      <c r="C634" s="57" t="str">
        <f aca="false">Flights!$F$23</f>
        <v>MH0053</v>
      </c>
      <c r="D634" s="58" t="n">
        <f aca="false">Flights!$D$23</f>
        <v>46324</v>
      </c>
      <c r="E634" s="57" t="str">
        <f aca="false">Flights!$G$23&amp;"-"&amp;Flights!$H$23</f>
        <v>KIX-KUL</v>
      </c>
      <c r="F634" s="57" t="str">
        <f aca="false">Flights!$K$23</f>
        <v>EY</v>
      </c>
      <c r="G634" s="57" t="s">
        <v>420</v>
      </c>
      <c r="H634" s="57" t="s">
        <v>378</v>
      </c>
      <c r="I634" s="57" t="s">
        <v>428</v>
      </c>
      <c r="J634" s="57" t="s">
        <v>435</v>
      </c>
      <c r="K634" s="67" t="s">
        <v>573</v>
      </c>
      <c r="L634" s="67" t="s">
        <v>422</v>
      </c>
      <c r="M634" s="67"/>
      <c r="N634" s="67" t="s">
        <v>383</v>
      </c>
      <c r="O634" s="67" t="s">
        <v>423</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60"/>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open",IF(AND(NOT(OR(LEN(AZ634)&lt;15,ISNUMBER(MATCH(AZ634,L_Placeholder,0)))),BK634=0,NOT(OR(LEN(AU634)&lt;2,ISNUMBER(MATCH(AU634,L_Placeholder,0)))),NOT(OR(LEN(AX634)&lt;2,ISNUMBER(MATCH(AX634,L_Placeholder,0)))),TRIM(AE634)&lt;&gt;TRIM(T634)),"N/A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missing",IF(OR(OR(LEN(AU634)&lt;2,ISNUMBER(MATCH(AU634,L_Placeholder,0))),BR634&lt;3),"INVALID – PIC missing or not a named person (a role such as QA / CSM is not a name)",IF(OR(LEN(AV634)&lt;2,ISNUMBER(MATCH(AV634,L_Placeholder,0))),"INVALID – result / assessment missing",IF(OR(OR(LEN(AW634)&lt;3,ISNUMBER(MATCH(AW634,L_Placeholder,0))),SUMPRODUCT(--ISNUMBER(SEARCH(" "&amp;L_EvidencePhrase&amp;" ",BD634)))&gt;0,BI634=1),"INVALID – evidence missing, placeholder or not yet on file",IF(ISNA(MATCH(TRIM(S634),L_EvidenceType,0)),"INVALID – choose the evidence type from the list (column S)",IF(BL634=0,"INVALID – evidence ID must be the record's ID only (e.g. SF-2210, IMG_2231, 1045521), or a link / path for links",IF(OR(OR(LEN(AX634)&lt;2,ISNUMBER(MATCH(AX634,L_Placeholder,0))),BS634&lt;3),"INVALID – verifier missing or not a named person (a role such as QA / CSM is not a name)",IF(OR(AX634=AU634,AND(LEN(AU634)&gt;=4,ISNUMBER(SEARCH(AU634,AX634))),AND(LEN(AX634)&gt;=4,ISNUMBER(SEARCH(AX634,AU634)))),"INVALID – verifier must be a different, named person (not the PIC or a role)",IF(BH634=1,"INVALID – result not yet available (awaiting / TBC)",IF(BV634=1,"INVALID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future",IF(AND(ISNUMBER(BY634),AG634&lt;BY634),IF(H634="Physical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")))/(LEN(L_PendNeg)+1))+SUMPRODUCT((LEN(BC634)-LEN(SUBSTITUTE(BC634," "&amp;L_PendPrep&amp;" "," ")))/(LEN(L_PendPrep)+1)),1,0),1)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")))/(LEN(L_PendNeg)+1))+SUMPRODUCT((LEN(BE634)-LEN(SUBSTITUTE(BE634," "&amp;L_PendPrep&amp;" "," ")))/(LEN(L_PendPrep)+1)),1,0),1)</f>
        <v>0</v>
      </c>
      <c r="BK634" s="61" t="n">
        <f aca="false">IFERROR(IF(SUMPRODUCT((LEN(BF634)-LEN(SUBSTITUTE(BF634," "&amp;L_PendStrict&amp;" "," ")))/(LEN(L_PendStrict)+1))&gt;SUMPRODUCT((LEN(BF634)-LEN(SUBSTITUTE(BF634," "&amp;L_PendNeg&amp;" "," ")))/(LEN(L_PendNeg)+1)),1,0),1)</f>
        <v>0</v>
      </c>
      <c r="BL634" s="61" t="n">
        <f aca="false">IF(ISNA(MATCH(TRIM(S634),L_EvidenceType,0)),0,BZ634)</f>
        <v>0</v>
      </c>
      <c r="BM634" s="61" t="str">
        <f aca="false">SUBSTITUTE(SUBSTITUTE(SUBSTITUTE(SUBSTITUTE(SUBSTITUTE(SUBSTITUTE(SUBSTITUTE(SUBSTITUTE(SUBSTITUTE(LOWER(Z634&amp;""),"1","0"),"2","0"),"3","0"),"4","0"),"5","0"),"6","0"),"7","0"),"8","0"),"9","0")</f>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634,"jan",""),"feb",""),"mar",""),"apr",""),"may",""),"jun",""),"jul",""),"aug",""),"sep",""),"oct",""),"nov",""),"dec",""),"hrs",""),"hr",""),"lt",""),"utc",""),"am",""),"pm",""),"rev",""),"ver",""),"b","a"),"c","a"),"d","a"),"e","a"),"f","a"),"g","a"),"h","a"),"i","a"),"j","a"),"k","a"),"l","a"),"m","a"),"n","a"),"o","a"),"p","a"),"q","a"),"r","a"),"s","a"),"t","a"),"u","a"),"v","a"),"w","a"),"x","a"),"y","a"),"z","a")</f>
        <v/>
      </c>
      <c r="BO634" s="61" t="str">
        <f aca="false">SUBSTITUTE(SUBSTITUTE(SUBSTITUTE(SUBSTITUTE(SUBSTITUTE(SUBSTITUTE(SUBSTITUTE(SUBSTITUTE(SUBSTITUTE(LOWER(W634&amp;""),"1","0"),"2","0"),"3","0"),"4","0"),"5","0"),"6","0"),"7","0"),"8","0"),"9","0")</f>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c>
      <c r="BQ634" s="61" t="n">
        <f aca="false">IFERROR(IF(AND(ISERROR(SEARCH(" mh"," "&amp;LOWER(W634))),ISNA(MATCH(LEFT(TRIM(BP634),255),{"0000a","000a","00a","0000aa","000aa","00.00.0000","00/00/0000","00-00-0000","0000-00-00","00.00.00","00/00/00","00-00-00","0.00.0000","0/00/0000","0-00-0000"},0)),OR(SUMPRODUCT(--ISNUMBER(SEARCH({"a0","a-0","a_0","a/0","a.0","a#0","0a","0-a","0_a","0/a"},BP634)))&gt;0,ISNUMBER(SEARCH("000000",BP634)))),1,0),0)</f>
        <v>0</v>
      </c>
      <c r="BR6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634,"supervisor",""),"inspector",""),"controller",""),"executive",""),"catering",""),"manager",""),"officer",""),"caterer",""),"station",""),"captain",""),"verified",""),"verifier",""),"checked",""),"senior",""),"leader",""),"cabin",""),"staff",""),"crew",""),"team",""),"duty",""),"lead",""),"head",""),"chef",""),"pasb",""),"mcat",""),"magcs",""),"qaqc",""),"ccic",""),"cic",""),"csm",""),"ops",""),"pic",""),"self",""),"qa",""),"qc",""),"by",""),"sr",""))</f>
        <v>0</v>
      </c>
      <c r="BS6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634,"supervisor",""),"inspector",""),"controller",""),"executive",""),"catering",""),"manager",""),"officer",""),"caterer",""),"station",""),"captain",""),"verified",""),"verifier",""),"checked",""),"senior",""),"leader",""),"cabin",""),"staff",""),"crew",""),"team",""),"duty",""),"lead",""),"head",""),"chef",""),"pasb",""),"mcat",""),"magcs",""),"qaqc",""),"ccic",""),"cic",""),"csm",""),"ops",""),"pic",""),"self",""),"qa",""),"qc",""),"by",""),"sr",""))</f>
        <v>0</v>
      </c>
      <c r="BT634" s="61"/>
      <c r="BU634" s="61"/>
      <c r="BV634" s="61" t="n">
        <f aca="false">0</f>
        <v>0</v>
      </c>
      <c r="BW634" s="61"/>
      <c r="BX634" s="61"/>
      <c r="BY634" s="62" t="n">
        <f aca="false">Q634-T12EarlyH/24</f>
        <v>46323.0277777778</v>
      </c>
      <c r="BZ634" s="61" t="n">
        <f aca="false">IFERROR(IF(IF(TRIM(S634)="Link / file path",AND(LEN(TRIM(Z634))&gt;=5,SUMPRODUCT(--ISNUMBER(SEARCH({"http","www.","\\",":\",".pdf",".jpg",".jpeg",".png",".heic",".xls",".doc",".msg",".eml",".ppt",".txt",".zip"},Z634)))&gt;0),AND(ISERROR(FIND(" ",TRIM(Z634))),NOT(OR(LOWER(TRIM(Z634))=LOWER(Flights!$F$23),AND(LEFT(LOWER(TRIM(Z634)),2)="mh",(LEN(BN634)-LEN(SUBSTITUTE(BN634,"a","")))&lt;=2))),NOT(ISNUMBER(MATCH(LEFT(BN634,255),{"0000a","000a","00a","0000aa","000aa","00.00.0000","00/00/0000","00-00-0000","0000-00-00","00.00.00","00/00/00","00-00-00","0.00.0000","0/00/0000","0-00-0000"},0))),OR(AND((LEN(BN634)-LEN(SUBSTITUTE(BN634,"a","")))&gt;=1,(LEN(BN634)-LEN(SUBSTITUTE(BN634,"0","")))&gt;=2,SUMPRODUCT(--ISNUMBER(SEARCH({"a0","a-0","a_0","a/0","a.0","a#0","0a","0-a","0_a","0/a"},BN634)))&gt;0),AND((LEN(BN634)-LEN(SUBSTITUTE(BN634,"a","")))=0,(LEN(BN634)-LEN(SUBSTITUTE(BN634,"0","")))&gt;=5)))),1,0),0)</f>
        <v>0</v>
      </c>
    </row>
    <row r="635" customFormat="false" ht="39.75" hidden="false" customHeight="true" outlineLevel="0" collapsed="false">
      <c r="A635" s="57" t="s">
        <v>1346</v>
      </c>
      <c r="B635" s="57" t="s">
        <v>301</v>
      </c>
      <c r="C635" s="57" t="str">
        <f aca="false">Flights!$F$23</f>
        <v>MH0053</v>
      </c>
      <c r="D635" s="58" t="n">
        <f aca="false">Flights!$D$23</f>
        <v>46324</v>
      </c>
      <c r="E635" s="57" t="str">
        <f aca="false">Flights!$G$23&amp;"-"&amp;Flights!$H$23</f>
        <v>KIX-KUL</v>
      </c>
      <c r="F635" s="57" t="str">
        <f aca="false">Flights!$K$23</f>
        <v>EY</v>
      </c>
      <c r="G635" s="57" t="s">
        <v>420</v>
      </c>
      <c r="H635" s="57" t="s">
        <v>378</v>
      </c>
      <c r="I635" s="57" t="s">
        <v>428</v>
      </c>
      <c r="J635" s="57" t="s">
        <v>438</v>
      </c>
      <c r="K635" s="67"/>
      <c r="L635" s="67" t="s">
        <v>422</v>
      </c>
      <c r="M635" s="67"/>
      <c r="N635" s="67" t="s">
        <v>383</v>
      </c>
      <c r="O635" s="67" t="s">
        <v>423</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60"/>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open",IF(AND(NOT(OR(LEN(AZ635)&lt;15,ISNUMBER(MATCH(AZ635,L_Placeholder,0)))),BK635=0,NOT(OR(LEN(AU635)&lt;2,ISNUMBER(MATCH(AU635,L_Placeholder,0)))),NOT(OR(LEN(AX635)&lt;2,ISNUMBER(MATCH(AX635,L_Placeholder,0)))),TRIM(AE635)&lt;&gt;TRIM(T635)),"N/A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missing",IF(OR(OR(LEN(AU635)&lt;2,ISNUMBER(MATCH(AU635,L_Placeholder,0))),BR635&lt;3),"INVALID – PIC missing or not a named person (a role such as QA / CSM is not a name)",IF(OR(LEN(AV635)&lt;2,ISNUMBER(MATCH(AV635,L_Placeholder,0))),"INVALID – result / assessment missing",IF(OR(OR(LEN(AW635)&lt;3,ISNUMBER(MATCH(AW635,L_Placeholder,0))),SUMPRODUCT(--ISNUMBER(SEARCH(" "&amp;L_EvidencePhrase&amp;" ",BD635)))&gt;0,BI635=1),"INVALID – evidence missing, placeholder or not yet on file",IF(ISNA(MATCH(TRIM(S635),L_EvidenceType,0)),"INVALID – choose the evidence type from the list (column S)",IF(BL635=0,"INVALID – evidence ID must be the record's ID only (e.g. SF-2210, IMG_2231, 1045521), or a link / path for links",IF(OR(OR(LEN(AX635)&lt;2,ISNUMBER(MATCH(AX635,L_Placeholder,0))),BS635&lt;3),"INVALID – verifier missing or not a named person (a role such as QA / CSM is not a name)",IF(OR(AX635=AU635,AND(LEN(AU635)&gt;=4,ISNUMBER(SEARCH(AU635,AX635))),AND(LEN(AX635)&gt;=4,ISNUMBER(SEARCH(AX635,AU635)))),"INVALID – verifier must be a different, named person (not the PIC or a role)",IF(BH635=1,"INVALID – result not yet available (awaiting / TBC)",IF(BV635=1,"INVALID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future",IF(AND(ISNUMBER(BY635),AG635&lt;BY635),IF(H635="Physical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")))/(LEN(L_PendNeg)+1))+SUMPRODUCT((LEN(BC635)-LEN(SUBSTITUTE(BC635," "&amp;L_PendPrep&amp;" "," ")))/(LEN(L_PendPrep)+1)),1,0),1)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")))/(LEN(L_PendNeg)+1))+SUMPRODUCT((LEN(BE635)-LEN(SUBSTITUTE(BE635," "&amp;L_PendPrep&amp;" "," ")))/(LEN(L_PendPrep)+1)),1,0),1)</f>
        <v>0</v>
      </c>
      <c r="BK635" s="61" t="n">
        <f aca="false">IFERROR(IF(SUMPRODUCT((LEN(BF635)-LEN(SUBSTITUTE(BF635," "&amp;L_PendStrict&amp;" "," ")))/(LEN(L_PendStrict)+1))&gt;SUMPRODUCT((LEN(BF635)-LEN(SUBSTITUTE(BF635," "&amp;L_PendNeg&amp;" "," ")))/(LEN(L_PendNeg)+1)),1,0),1)</f>
        <v>0</v>
      </c>
      <c r="BL635" s="61" t="n">
        <f aca="false">IF(ISNA(MATCH(TRIM(S635),L_EvidenceType,0)),0,BZ635)</f>
        <v>0</v>
      </c>
      <c r="BM635" s="61" t="str">
        <f aca="false">SUBSTITUTE(SUBSTITUTE(SUBSTITUTE(SUBSTITUTE(SUBSTITUTE(SUBSTITUTE(SUBSTITUTE(SUBSTITUTE(SUBSTITUTE(LOWER(Z635&amp;""),"1","0"),"2","0"),"3","0"),"4","0"),"5","0"),"6","0"),"7","0"),"8","0"),"9","0")</f>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635,"jan",""),"feb",""),"mar",""),"apr",""),"may",""),"jun",""),"jul",""),"aug",""),"sep",""),"oct",""),"nov",""),"dec",""),"hrs",""),"hr",""),"lt",""),"utc",""),"am",""),"pm",""),"rev",""),"ver",""),"b","a"),"c","a"),"d","a"),"e","a"),"f","a"),"g","a"),"h","a"),"i","a"),"j","a"),"k","a"),"l","a"),"m","a"),"n","a"),"o","a"),"p","a"),"q","a"),"r","a"),"s","a"),"t","a"),"u","a"),"v","a"),"w","a"),"x","a"),"y","a"),"z","a")</f>
        <v/>
      </c>
      <c r="BO635" s="61" t="str">
        <f aca="false">SUBSTITUTE(SUBSTITUTE(SUBSTITUTE(SUBSTITUTE(SUBSTITUTE(SUBSTITUTE(SUBSTITUTE(SUBSTITUTE(SUBSTITUTE(LOWER(W635&amp;""),"1","0"),"2","0"),"3","0"),"4","0"),"5","0"),"6","0"),"7","0"),"8","0"),"9","0")</f>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c>
      <c r="BQ635" s="61" t="n">
        <f aca="false">IFERROR(IF(AND(ISERROR(SEARCH(" mh"," "&amp;LOWER(W635))),ISNA(MATCH(LEFT(TRIM(BP635),255),{"0000a","000a","00a","0000aa","000aa","00.00.0000","00/00/0000","00-00-0000","0000-00-00","00.00.00","00/00/00","00-00-00","0.00.0000","0/00/0000","0-00-0000"},0)),OR(SUMPRODUCT(--ISNUMBER(SEARCH({"a0","a-0","a_0","a/0","a.0","a#0","0a","0-a","0_a","0/a"},BP635)))&gt;0,ISNUMBER(SEARCH("000000",BP635)))),1,0),0)</f>
        <v>0</v>
      </c>
      <c r="BR6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635,"supervisor",""),"inspector",""),"controller",""),"executive",""),"catering",""),"manager",""),"officer",""),"caterer",""),"station",""),"captain",""),"verified",""),"verifier",""),"checked",""),"senior",""),"leader",""),"cabin",""),"staff",""),"crew",""),"team",""),"duty",""),"lead",""),"head",""),"chef",""),"pasb",""),"mcat",""),"magcs",""),"qaqc",""),"ccic",""),"cic",""),"csm",""),"ops",""),"pic",""),"self",""),"qa",""),"qc",""),"by",""),"sr",""))</f>
        <v>0</v>
      </c>
      <c r="BS6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635,"supervisor",""),"inspector",""),"controller",""),"executive",""),"catering",""),"manager",""),"officer",""),"caterer",""),"station",""),"captain",""),"verified",""),"verifier",""),"checked",""),"senior",""),"leader",""),"cabin",""),"staff",""),"crew",""),"team",""),"duty",""),"lead",""),"head",""),"chef",""),"pasb",""),"mcat",""),"magcs",""),"qaqc",""),"ccic",""),"cic",""),"csm",""),"ops",""),"pic",""),"self",""),"qa",""),"qc",""),"by",""),"sr",""))</f>
        <v>0</v>
      </c>
      <c r="BT635" s="61"/>
      <c r="BU635" s="61"/>
      <c r="BV635" s="61" t="n">
        <f aca="false">0</f>
        <v>0</v>
      </c>
      <c r="BW635" s="61"/>
      <c r="BX635" s="61"/>
      <c r="BY635" s="62" t="n">
        <f aca="false">Q635-T12EarlyH/24</f>
        <v>46323.0277777778</v>
      </c>
      <c r="BZ635" s="61" t="n">
        <f aca="false">IFERROR(IF(IF(TRIM(S635)="Link / file path",AND(LEN(TRIM(Z635))&gt;=5,SUMPRODUCT(--ISNUMBER(SEARCH({"http","www.","\\",":\",".pdf",".jpg",".jpeg",".png",".heic",".xls",".doc",".msg",".eml",".ppt",".txt",".zip"},Z635)))&gt;0),AND(ISERROR(FIND(" ",TRIM(Z635))),NOT(OR(LOWER(TRIM(Z635))=LOWER(Flights!$F$23),AND(LEFT(LOWER(TRIM(Z635)),2)="mh",(LEN(BN635)-LEN(SUBSTITUTE(BN635,"a","")))&lt;=2))),NOT(ISNUMBER(MATCH(LEFT(BN635,255),{"0000a","000a","00a","0000aa","000aa","00.00.0000","00/00/0000","00-00-0000","0000-00-00","00.00.00","00/00/00","00-00-00","0.00.0000","0/00/0000","0-00-0000"},0))),OR(AND((LEN(BN635)-LEN(SUBSTITUTE(BN635,"a","")))&gt;=1,(LEN(BN635)-LEN(SUBSTITUTE(BN635,"0","")))&gt;=2,SUMPRODUCT(--ISNUMBER(SEARCH({"a0","a-0","a_0","a/0","a.0","a#0","0a","0-a","0_a","0/a"},BN635)))&gt;0),AND((LEN(BN635)-LEN(SUBSTITUTE(BN635,"a","")))=0,(LEN(BN635)-LEN(SUBSTITUTE(BN635,"0","")))&gt;=5)))),1,0),0)</f>
        <v>0</v>
      </c>
    </row>
    <row r="636" customFormat="false" ht="41.25" hidden="false" customHeight="true" outlineLevel="0" collapsed="false">
      <c r="A636" s="57" t="s">
        <v>1347</v>
      </c>
      <c r="B636" s="57" t="s">
        <v>301</v>
      </c>
      <c r="C636" s="57" t="str">
        <f aca="false">Flights!$F$23</f>
        <v>MH0053</v>
      </c>
      <c r="D636" s="58" t="n">
        <f aca="false">Flights!$D$23</f>
        <v>46324</v>
      </c>
      <c r="E636" s="57" t="str">
        <f aca="false">Flights!$G$23&amp;"-"&amp;Flights!$H$23</f>
        <v>KIX-KUL</v>
      </c>
      <c r="F636" s="57" t="str">
        <f aca="false">Flights!$K$23</f>
        <v>EY</v>
      </c>
      <c r="G636" s="57" t="s">
        <v>420</v>
      </c>
      <c r="H636" s="57" t="s">
        <v>378</v>
      </c>
      <c r="I636" s="57" t="s">
        <v>447</v>
      </c>
      <c r="J636" s="57" t="s">
        <v>448</v>
      </c>
      <c r="K636" s="67" t="s">
        <v>449</v>
      </c>
      <c r="L636" s="67" t="s">
        <v>1348</v>
      </c>
      <c r="M636" s="67" t="s">
        <v>451</v>
      </c>
      <c r="N636" s="67" t="s">
        <v>383</v>
      </c>
      <c r="O636" s="67" t="s">
        <v>1349</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60"/>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open",IF(AND(NOT(OR(LEN(AZ636)&lt;15,ISNUMBER(MATCH(AZ636,L_Placeholder,0)))),BK636=0,NOT(OR(LEN(AU636)&lt;2,ISNUMBER(MATCH(AU636,L_Placeholder,0)))),NOT(OR(LEN(AX636)&lt;2,ISNUMBER(MATCH(AX636,L_Placeholder,0)))),TRIM(AE636)&lt;&gt;TRIM(T636)),"N/A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missing",IF(OR(OR(LEN(AU636)&lt;2,ISNUMBER(MATCH(AU636,L_Placeholder,0))),BR636&lt;3),"INVALID – PIC missing or not a named person (a role such as QA / CSM is not a name)",IF(OR(LEN(AV636)&lt;2,ISNUMBER(MATCH(AV636,L_Placeholder,0))),"INVALID – result / assessment missing",IF(OR(OR(LEN(AW636)&lt;3,ISNUMBER(MATCH(AW636,L_Placeholder,0))),SUMPRODUCT(--ISNUMBER(SEARCH(" "&amp;L_EvidencePhrase&amp;" ",BD636)))&gt;0,BI636=1),"INVALID – evidence missing, placeholder or not yet on file",IF(ISNA(MATCH(TRIM(S636),L_EvidenceType,0)),"INVALID – choose the evidence type from the list (column S)",IF(BL636=0,"INVALID – evidence ID must be the record's ID only (e.g. SF-2210, IMG_2231, 1045521), or a link / path for links",IF(OR(OR(LEN(AX636)&lt;2,ISNUMBER(MATCH(AX636,L_Placeholder,0))),BS636&lt;3),"INVALID – verifier missing or not a named person (a role such as QA / CSM is not a name)",IF(OR(AX636=AU636,AND(LEN(AU636)&gt;=4,ISNUMBER(SEARCH(AU636,AX636))),AND(LEN(AX636)&gt;=4,ISNUMBER(SEARCH(AX636,AU636)))),"INVALID – verifier must be a different, named person (not the PIC or a role)",IF(BH636=1,"INVALID – result not yet available (awaiting / TBC)",IF(BV636=1,"INVALID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future",IF(AND(ISNUMBER(BY636),AG636&lt;BY636),IF(H636="Physical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")))/(LEN(L_PendNeg)+1))+SUMPRODUCT((LEN(BC636)-LEN(SUBSTITUTE(BC636," "&amp;L_PendPrep&amp;" "," ")))/(LEN(L_PendPrep)+1)),1,0),1)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")))/(LEN(L_PendNeg)+1))+SUMPRODUCT((LEN(BE636)-LEN(SUBSTITUTE(BE636," "&amp;L_PendPrep&amp;" "," ")))/(LEN(L_PendPrep)+1)),1,0),1)</f>
        <v>0</v>
      </c>
      <c r="BK636" s="61" t="n">
        <f aca="false">IFERROR(IF(SUMPRODUCT((LEN(BF636)-LEN(SUBSTITUTE(BF636," "&amp;L_PendStrict&amp;" "," ")))/(LEN(L_PendStrict)+1))&gt;SUMPRODUCT((LEN(BF636)-LEN(SUBSTITUTE(BF636," "&amp;L_PendNeg&amp;" "," ")))/(LEN(L_PendNeg)+1)),1,0),1)</f>
        <v>0</v>
      </c>
      <c r="BL636" s="61" t="n">
        <f aca="false">IF(ISNA(MATCH(TRIM(S636),L_EvidenceType,0)),0,BZ636)</f>
        <v>0</v>
      </c>
      <c r="BM636" s="61" t="str">
        <f aca="false">SUBSTITUTE(SUBSTITUTE(SUBSTITUTE(SUBSTITUTE(SUBSTITUTE(SUBSTITUTE(SUBSTITUTE(SUBSTITUTE(SUBSTITUTE(LOWER(Z636&amp;""),"1","0"),"2","0"),"3","0"),"4","0"),"5","0"),"6","0"),"7","0"),"8","0"),"9","0")</f>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636,"jan",""),"feb",""),"mar",""),"apr",""),"may",""),"jun",""),"jul",""),"aug",""),"sep",""),"oct",""),"nov",""),"dec",""),"hrs",""),"hr",""),"lt",""),"utc",""),"am",""),"pm",""),"rev",""),"ver",""),"b","a"),"c","a"),"d","a"),"e","a"),"f","a"),"g","a"),"h","a"),"i","a"),"j","a"),"k","a"),"l","a"),"m","a"),"n","a"),"o","a"),"p","a"),"q","a"),"r","a"),"s","a"),"t","a"),"u","a"),"v","a"),"w","a"),"x","a"),"y","a"),"z","a")</f>
        <v/>
      </c>
      <c r="BO636" s="61" t="str">
        <f aca="false">SUBSTITUTE(SUBSTITUTE(SUBSTITUTE(SUBSTITUTE(SUBSTITUTE(SUBSTITUTE(SUBSTITUTE(SUBSTITUTE(SUBSTITUTE(LOWER(W636&amp;""),"1","0"),"2","0"),"3","0"),"4","0"),"5","0"),"6","0"),"7","0"),"8","0"),"9","0")</f>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c>
      <c r="BQ636" s="61" t="n">
        <f aca="false">IFERROR(IF(AND(ISERROR(SEARCH(" mh"," "&amp;LOWER(W636))),ISNA(MATCH(LEFT(TRIM(BP636),255),{"0000a","000a","00a","0000aa","000aa","00.00.0000","00/00/0000","00-00-0000","0000-00-00","00.00.00","00/00/00","00-00-00","0.00.0000","0/00/0000","0-00-0000"},0)),OR(SUMPRODUCT(--ISNUMBER(SEARCH({"a0","a-0","a_0","a/0","a.0","a#0","0a","0-a","0_a","0/a"},BP636)))&gt;0,ISNUMBER(SEARCH("000000",BP636)))),1,0),0)</f>
        <v>0</v>
      </c>
      <c r="BR6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636,"supervisor",""),"inspector",""),"controller",""),"executive",""),"catering",""),"manager",""),"officer",""),"caterer",""),"station",""),"captain",""),"verified",""),"verifier",""),"checked",""),"senior",""),"leader",""),"cabin",""),"staff",""),"crew",""),"team",""),"duty",""),"lead",""),"head",""),"chef",""),"pasb",""),"mcat",""),"magcs",""),"qaqc",""),"ccic",""),"cic",""),"csm",""),"ops",""),"pic",""),"self",""),"qa",""),"qc",""),"by",""),"sr",""))</f>
        <v>0</v>
      </c>
      <c r="BS6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636,"supervisor",""),"inspector",""),"controller",""),"executive",""),"catering",""),"manager",""),"officer",""),"caterer",""),"station",""),"captain",""),"verified",""),"verifier",""),"checked",""),"senior",""),"leader",""),"cabin",""),"staff",""),"crew",""),"team",""),"duty",""),"lead",""),"head",""),"chef",""),"pasb",""),"mcat",""),"magcs",""),"qaqc",""),"ccic",""),"cic",""),"csm",""),"ops",""),"pic",""),"self",""),"qa",""),"qc",""),"by",""),"sr",""))</f>
        <v>0</v>
      </c>
      <c r="BT636" s="61"/>
      <c r="BU636" s="61"/>
      <c r="BV636" s="61" t="n">
        <f aca="false">0</f>
        <v>0</v>
      </c>
      <c r="BW636" s="61"/>
      <c r="BX636" s="61"/>
      <c r="BY636" s="62" t="n">
        <f aca="false">Q636-T12EarlyH/24</f>
        <v>46323.0277777778</v>
      </c>
      <c r="BZ636" s="61" t="n">
        <f aca="false">IFERROR(IF(IF(TRIM(S636)="Link / file path",AND(LEN(TRIM(Z636))&gt;=5,SUMPRODUCT(--ISNUMBER(SEARCH({"http","www.","\\",":\",".pdf",".jpg",".jpeg",".png",".heic",".xls",".doc",".msg",".eml",".ppt",".txt",".zip"},Z636)))&gt;0),AND(ISERROR(FIND(" ",TRIM(Z636))),NOT(OR(LOWER(TRIM(Z636))=LOWER(Flights!$F$23),AND(LEFT(LOWER(TRIM(Z636)),2)="mh",(LEN(BN636)-LEN(SUBSTITUTE(BN636,"a","")))&lt;=2))),NOT(ISNUMBER(MATCH(LEFT(BN636,255),{"0000a","000a","00a","0000aa","000aa","00.00.0000","00/00/0000","00-00-0000","0000-00-00","00.00.00","00/00/00","00-00-00","0.00.0000","0/00/0000","0-00-0000"},0))),OR(AND((LEN(BN636)-LEN(SUBSTITUTE(BN636,"a","")))&gt;=1,(LEN(BN636)-LEN(SUBSTITUTE(BN636,"0","")))&gt;=2,SUMPRODUCT(--ISNUMBER(SEARCH({"a0","a-0","a_0","a/0","a.0","a#0","0a","0-a","0_a","0/a"},BN636)))&gt;0),AND((LEN(BN636)-LEN(SUBSTITUTE(BN636,"a","")))=0,(LEN(BN636)-LEN(SUBSTITUTE(BN636,"0","")))&gt;=5)))),1,0),0)</f>
        <v>0</v>
      </c>
    </row>
    <row r="637" customFormat="false" ht="78.75" hidden="false" customHeight="true" outlineLevel="0" collapsed="false">
      <c r="A637" s="57" t="s">
        <v>1350</v>
      </c>
      <c r="B637" s="57" t="s">
        <v>301</v>
      </c>
      <c r="C637" s="57" t="str">
        <f aca="false">Flights!$F$23</f>
        <v>MH0053</v>
      </c>
      <c r="D637" s="58" t="n">
        <f aca="false">Flights!$D$23</f>
        <v>46324</v>
      </c>
      <c r="E637" s="57" t="str">
        <f aca="false">Flights!$G$23&amp;"-"&amp;Flights!$H$23</f>
        <v>KIX-KUL</v>
      </c>
      <c r="F637" s="57" t="str">
        <f aca="false">Flights!$K$23</f>
        <v>EY</v>
      </c>
      <c r="G637" s="57" t="s">
        <v>420</v>
      </c>
      <c r="H637" s="57" t="s">
        <v>378</v>
      </c>
      <c r="I637" s="57" t="s">
        <v>447</v>
      </c>
      <c r="J637" s="57" t="s">
        <v>454</v>
      </c>
      <c r="K637" s="67" t="s">
        <v>1088</v>
      </c>
      <c r="L637" s="67" t="s">
        <v>1351</v>
      </c>
      <c r="M637" s="67" t="s">
        <v>451</v>
      </c>
      <c r="N637" s="67" t="s">
        <v>383</v>
      </c>
      <c r="O637" s="67" t="s">
        <v>1352</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60"/>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open",IF(AND(NOT(OR(LEN(AZ637)&lt;15,ISNUMBER(MATCH(AZ637,L_Placeholder,0)))),BK637=0,NOT(OR(LEN(AU637)&lt;2,ISNUMBER(MATCH(AU637,L_Placeholder,0)))),NOT(OR(LEN(AX637)&lt;2,ISNUMBER(MATCH(AX637,L_Placeholder,0)))),TRIM(AE637)&lt;&gt;TRIM(T637)),"N/A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missing",IF(OR(OR(LEN(AU637)&lt;2,ISNUMBER(MATCH(AU637,L_Placeholder,0))),BR637&lt;3),"INVALID – PIC missing or not a named person (a role such as QA / CSM is not a name)",IF(OR(LEN(AV637)&lt;2,ISNUMBER(MATCH(AV637,L_Placeholder,0))),"INVALID – result / assessment missing",IF(OR(OR(LEN(AW637)&lt;3,ISNUMBER(MATCH(AW637,L_Placeholder,0))),SUMPRODUCT(--ISNUMBER(SEARCH(" "&amp;L_EvidencePhrase&amp;" ",BD637)))&gt;0,BI637=1),"INVALID – evidence missing, placeholder or not yet on file",IF(ISNA(MATCH(TRIM(S637),L_EvidenceType,0)),"INVALID – choose the evidence type from the list (column S)",IF(BL637=0,"INVALID – evidence ID must be the record's ID only (e.g. SF-2210, IMG_2231, 1045521), or a link / path for links",IF(OR(OR(LEN(AX637)&lt;2,ISNUMBER(MATCH(AX637,L_Placeholder,0))),BS637&lt;3),"INVALID – verifier missing or not a named person (a role such as QA / CSM is not a name)",IF(OR(AX637=AU637,AND(LEN(AU637)&gt;=4,ISNUMBER(SEARCH(AU637,AX637))),AND(LEN(AX637)&gt;=4,ISNUMBER(SEARCH(AX637,AU637)))),"INVALID – verifier must be a different, named person (not the PIC or a role)",IF(BH637=1,"INVALID – result not yet available (awaiting / TBC)",IF(BV637=1,"INVALID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future",IF(AND(ISNUMBER(BY637),AG637&lt;BY637),IF(H637="Physical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")))/(LEN(L_PendNeg)+1))+SUMPRODUCT((LEN(BC637)-LEN(SUBSTITUTE(BC637," "&amp;L_PendPrep&amp;" "," ")))/(LEN(L_PendPrep)+1)),1,0),1)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")))/(LEN(L_PendNeg)+1))+SUMPRODUCT((LEN(BE637)-LEN(SUBSTITUTE(BE637," "&amp;L_PendPrep&amp;" "," ")))/(LEN(L_PendPrep)+1)),1,0),1)</f>
        <v>0</v>
      </c>
      <c r="BK637" s="61" t="n">
        <f aca="false">IFERROR(IF(SUMPRODUCT((LEN(BF637)-LEN(SUBSTITUTE(BF637," "&amp;L_PendStrict&amp;" "," ")))/(LEN(L_PendStrict)+1))&gt;SUMPRODUCT((LEN(BF637)-LEN(SUBSTITUTE(BF637," "&amp;L_PendNeg&amp;" "," ")))/(LEN(L_PendNeg)+1)),1,0),1)</f>
        <v>0</v>
      </c>
      <c r="BL637" s="61" t="n">
        <f aca="false">IF(ISNA(MATCH(TRIM(S637),L_EvidenceType,0)),0,BZ637)</f>
        <v>0</v>
      </c>
      <c r="BM637" s="61" t="str">
        <f aca="false">SUBSTITUTE(SUBSTITUTE(SUBSTITUTE(SUBSTITUTE(SUBSTITUTE(SUBSTITUTE(SUBSTITUTE(SUBSTITUTE(SUBSTITUTE(LOWER(Z637&amp;""),"1","0"),"2","0"),"3","0"),"4","0"),"5","0"),"6","0"),"7","0"),"8","0"),"9","0")</f>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637,"jan",""),"feb",""),"mar",""),"apr",""),"may",""),"jun",""),"jul",""),"aug",""),"sep",""),"oct",""),"nov",""),"dec",""),"hrs",""),"hr",""),"lt",""),"utc",""),"am",""),"pm",""),"rev",""),"ver",""),"b","a"),"c","a"),"d","a"),"e","a"),"f","a"),"g","a"),"h","a"),"i","a"),"j","a"),"k","a"),"l","a"),"m","a"),"n","a"),"o","a"),"p","a"),"q","a"),"r","a"),"s","a"),"t","a"),"u","a"),"v","a"),"w","a"),"x","a"),"y","a"),"z","a")</f>
        <v/>
      </c>
      <c r="BO637" s="61" t="str">
        <f aca="false">SUBSTITUTE(SUBSTITUTE(SUBSTITUTE(SUBSTITUTE(SUBSTITUTE(SUBSTITUTE(SUBSTITUTE(SUBSTITUTE(SUBSTITUTE(LOWER(W637&amp;""),"1","0"),"2","0"),"3","0"),"4","0"),"5","0"),"6","0"),"7","0"),"8","0"),"9","0")</f>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c>
      <c r="BQ637" s="61" t="n">
        <f aca="false">IFERROR(IF(AND(ISERROR(SEARCH(" mh"," "&amp;LOWER(W637))),ISNA(MATCH(LEFT(TRIM(BP637),255),{"0000a","000a","00a","0000aa","000aa","00.00.0000","00/00/0000","00-00-0000","0000-00-00","00.00.00","00/00/00","00-00-00","0.00.0000","0/00/0000","0-00-0000"},0)),OR(SUMPRODUCT(--ISNUMBER(SEARCH({"a0","a-0","a_0","a/0","a.0","a#0","0a","0-a","0_a","0/a"},BP637)))&gt;0,ISNUMBER(SEARCH("000000",BP637)))),1,0),0)</f>
        <v>0</v>
      </c>
      <c r="BR6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637,"supervisor",""),"inspector",""),"controller",""),"executive",""),"catering",""),"manager",""),"officer",""),"caterer",""),"station",""),"captain",""),"verified",""),"verifier",""),"checked",""),"senior",""),"leader",""),"cabin",""),"staff",""),"crew",""),"team",""),"duty",""),"lead",""),"head",""),"chef",""),"pasb",""),"mcat",""),"magcs",""),"qaqc",""),"ccic",""),"cic",""),"csm",""),"ops",""),"pic",""),"self",""),"qa",""),"qc",""),"by",""),"sr",""))</f>
        <v>0</v>
      </c>
      <c r="BS6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637,"supervisor",""),"inspector",""),"controller",""),"executive",""),"catering",""),"manager",""),"officer",""),"caterer",""),"station",""),"captain",""),"verified",""),"verifier",""),"checked",""),"senior",""),"leader",""),"cabin",""),"staff",""),"crew",""),"team",""),"duty",""),"lead",""),"head",""),"chef",""),"pasb",""),"mcat",""),"magcs",""),"qaqc",""),"ccic",""),"cic",""),"csm",""),"ops",""),"pic",""),"self",""),"qa",""),"qc",""),"by",""),"sr",""))</f>
        <v>0</v>
      </c>
      <c r="BT637" s="61"/>
      <c r="BU637" s="61"/>
      <c r="BV637" s="61" t="n">
        <f aca="false">0</f>
        <v>0</v>
      </c>
      <c r="BW637" s="61"/>
      <c r="BX637" s="61"/>
      <c r="BY637" s="62" t="n">
        <f aca="false">Q637-T12EarlyH/24</f>
        <v>46323.0277777778</v>
      </c>
      <c r="BZ637" s="61" t="n">
        <f aca="false">IFERROR(IF(IF(TRIM(S637)="Link / file path",AND(LEN(TRIM(Z637))&gt;=5,SUMPRODUCT(--ISNUMBER(SEARCH({"http","www.","\\",":\",".pdf",".jpg",".jpeg",".png",".heic",".xls",".doc",".msg",".eml",".ppt",".txt",".zip"},Z637)))&gt;0),AND(ISERROR(FIND(" ",TRIM(Z637))),NOT(OR(LOWER(TRIM(Z637))=LOWER(Flights!$F$23),AND(LEFT(LOWER(TRIM(Z637)),2)="mh",(LEN(BN637)-LEN(SUBSTITUTE(BN637,"a","")))&lt;=2))),NOT(ISNUMBER(MATCH(LEFT(BN637,255),{"0000a","000a","00a","0000aa","000aa","00.00.0000","00/00/0000","00-00-0000","0000-00-00","00.00.00","00/00/00","00-00-00","0.00.0000","0/00/0000","0-00-0000"},0))),OR(AND((LEN(BN637)-LEN(SUBSTITUTE(BN637,"a","")))&gt;=1,(LEN(BN637)-LEN(SUBSTITUTE(BN637,"0","")))&gt;=2,SUMPRODUCT(--ISNUMBER(SEARCH({"a0","a-0","a_0","a/0","a.0","a#0","0a","0-a","0_a","0/a"},BN637)))&gt;0),AND((LEN(BN637)-LEN(SUBSTITUTE(BN637,"a","")))=0,(LEN(BN637)-LEN(SUBSTITUTE(BN637,"0","")))&gt;=5)))),1,0),0)</f>
        <v>0</v>
      </c>
    </row>
    <row r="638" customFormat="false" ht="91.5" hidden="false" customHeight="true" outlineLevel="0" collapsed="false">
      <c r="A638" s="57" t="s">
        <v>1353</v>
      </c>
      <c r="B638" s="57" t="s">
        <v>301</v>
      </c>
      <c r="C638" s="57" t="str">
        <f aca="false">Flights!$F$23</f>
        <v>MH0053</v>
      </c>
      <c r="D638" s="58" t="n">
        <f aca="false">Flights!$D$23</f>
        <v>46324</v>
      </c>
      <c r="E638" s="57" t="str">
        <f aca="false">Flights!$G$23&amp;"-"&amp;Flights!$H$23</f>
        <v>KIX-KUL</v>
      </c>
      <c r="F638" s="57" t="str">
        <f aca="false">Flights!$K$23</f>
        <v>EY</v>
      </c>
      <c r="G638" s="57" t="s">
        <v>420</v>
      </c>
      <c r="H638" s="57" t="s">
        <v>378</v>
      </c>
      <c r="I638" s="57" t="s">
        <v>634</v>
      </c>
      <c r="J638" s="57" t="s">
        <v>635</v>
      </c>
      <c r="K638" s="67" t="s">
        <v>1310</v>
      </c>
      <c r="L638" s="67" t="s">
        <v>1311</v>
      </c>
      <c r="M638" s="67" t="s">
        <v>451</v>
      </c>
      <c r="N638" s="67" t="s">
        <v>444</v>
      </c>
      <c r="O638" s="67" t="s">
        <v>1354</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60"/>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open",IF(AND(NOT(OR(LEN(AZ638)&lt;15,ISNUMBER(MATCH(AZ638,L_Placeholder,0)))),BK638=0,NOT(OR(LEN(AU638)&lt;2,ISNUMBER(MATCH(AU638,L_Placeholder,0)))),NOT(OR(LEN(AX638)&lt;2,ISNUMBER(MATCH(AX638,L_Placeholder,0)))),TRIM(AE638)&lt;&gt;TRIM(T638)),"N/A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missing",IF(OR(OR(LEN(AU638)&lt;2,ISNUMBER(MATCH(AU638,L_Placeholder,0))),BR638&lt;3),"INVALID – PIC missing or not a named person (a role such as QA / CSM is not a name)",IF(OR(LEN(AV638)&lt;2,ISNUMBER(MATCH(AV638,L_Placeholder,0))),"INVALID – result / assessment missing",IF(OR(OR(LEN(AW638)&lt;3,ISNUMBER(MATCH(AW638,L_Placeholder,0))),SUMPRODUCT(--ISNUMBER(SEARCH(" "&amp;L_EvidencePhrase&amp;" ",BD638)))&gt;0,BI638=1),"INVALID – evidence missing, placeholder or not yet on file",IF(ISNA(MATCH(TRIM(S638),L_EvidenceType,0)),"INVALID – choose the evidence type from the list (column S)",IF(BL638=0,"INVALID – evidence ID must be the record's ID only (e.g. SF-2210, IMG_2231, 1045521), or a link / path for links",IF(OR(OR(LEN(AX638)&lt;2,ISNUMBER(MATCH(AX638,L_Placeholder,0))),BS638&lt;3),"INVALID – verifier missing or not a named person (a role such as QA / CSM is not a name)",IF(OR(AX638=AU638,AND(LEN(AU638)&gt;=4,ISNUMBER(SEARCH(AU638,AX638))),AND(LEN(AX638)&gt;=4,ISNUMBER(SEARCH(AX638,AU638)))),"INVALID – verifier must be a different, named person (not the PIC or a role)",IF(BH638=1,"INVALID – result not yet available (awaiting / TBC)",IF(BV638=1,"INVALID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future",IF(AND(ISNUMBER(BY638),AG638&lt;BY638),IF(H638="Physical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t="n">
        <f aca="false">IF(ISNA(MATCH(TRIM(S638),L_EvidenceType,0)),0,BZ638)</f>
        <v>0</v>
      </c>
      <c r="BM638" s="61" t="str">
        <f aca="false">SUBSTITUTE(SUBSTITUTE(SUBSTITUTE(SUBSTITUTE(SUBSTITUTE(SUBSTITUTE(SUBSTITUTE(SUBSTITUTE(SUBSTITUTE(LOWER(Z638&amp;""),"1","0"),"2","0"),"3","0"),"4","0"),"5","0"),"6","0"),"7","0"),"8","0"),"9","0")</f>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638,"jan",""),"feb",""),"mar",""),"apr",""),"may",""),"jun",""),"jul",""),"aug",""),"sep",""),"oct",""),"nov",""),"dec",""),"hrs",""),"hr",""),"lt",""),"utc",""),"am",""),"pm",""),"rev",""),"ver",""),"b","a"),"c","a"),"d","a"),"e","a"),"f","a"),"g","a"),"h","a"),"i","a"),"j","a"),"k","a"),"l","a"),"m","a"),"n","a"),"o","a"),"p","a"),"q","a"),"r","a"),"s","a"),"t","a"),"u","a"),"v","a"),"w","a"),"x","a"),"y","a"),"z","a")</f>
        <v/>
      </c>
      <c r="BO638" s="61" t="str">
        <f aca="false">SUBSTITUTE(SUBSTITUTE(SUBSTITUTE(SUBSTITUTE(SUBSTITUTE(SUBSTITUTE(SUBSTITUTE(SUBSTITUTE(SUBSTITUTE(LOWER(W638&amp;""),"1","0"),"2","0"),"3","0"),"4","0"),"5","0"),"6","0"),"7","0"),"8","0"),"9","0")</f>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c>
      <c r="BQ638" s="61" t="n">
        <f aca="false">IFERROR(IF(AND(ISERROR(SEARCH(" mh"," "&amp;LOWER(W638))),ISNA(MATCH(LEFT(TRIM(BP638),255),{"0000a","000a","00a","0000aa","000aa","00.00.0000","00/00/0000","00-00-0000","0000-00-00","00.00.00","00/00/00","00-00-00","0.00.0000","0/00/0000","0-00-0000"},0)),OR(SUMPRODUCT(--ISNUMBER(SEARCH({"a0","a-0","a_0","a/0","a.0","a#0","0a","0-a","0_a","0/a"},BP638)))&gt;0,ISNUMBER(SEARCH("000000",BP638)))),1,0),0)</f>
        <v>0</v>
      </c>
      <c r="BR6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638,"supervisor",""),"inspector",""),"controller",""),"executive",""),"catering",""),"manager",""),"officer",""),"caterer",""),"station",""),"captain",""),"verified",""),"verifier",""),"checked",""),"senior",""),"leader",""),"cabin",""),"staff",""),"crew",""),"team",""),"duty",""),"lead",""),"head",""),"chef",""),"pasb",""),"mcat",""),"magcs",""),"qaqc",""),"ccic",""),"cic",""),"csm",""),"ops",""),"pic",""),"self",""),"qa",""),"qc",""),"by",""),"sr",""))</f>
        <v>0</v>
      </c>
      <c r="BS6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638,"supervisor",""),"inspector",""),"controller",""),"executive",""),"catering",""),"manager",""),"officer",""),"caterer",""),"station",""),"captain",""),"verified",""),"verifier",""),"checked",""),"senior",""),"leader",""),"cabin",""),"staff",""),"crew",""),"team",""),"duty",""),"lead",""),"head",""),"chef",""),"pasb",""),"mcat",""),"magcs",""),"qaqc",""),"ccic",""),"cic",""),"csm",""),"ops",""),"pic",""),"self",""),"qa",""),"qc",""),"by",""),"sr",""))</f>
        <v>0</v>
      </c>
      <c r="BT638" s="61"/>
      <c r="BU638" s="61"/>
      <c r="BV638" s="61" t="n">
        <f aca="false">0</f>
        <v>0</v>
      </c>
      <c r="BW638" s="61"/>
      <c r="BX638" s="61"/>
      <c r="BY638" s="62" t="n">
        <f aca="false">Q638-T12EarlyH/24</f>
        <v>46323.0277777778</v>
      </c>
      <c r="BZ638" s="61" t="n">
        <f aca="false">IFERROR(IF(IF(TRIM(S638)="Link / file path",AND(LEN(TRIM(Z638))&gt;=5,SUMPRODUCT(--ISNUMBER(SEARCH({"http","www.","\\",":\",".pdf",".jpg",".jpeg",".png",".heic",".xls",".doc",".msg",".eml",".ppt",".txt",".zip"},Z638)))&gt;0),AND(ISERROR(FIND(" ",TRIM(Z638))),NOT(OR(LOWER(TRIM(Z638))=LOWER(Flights!$F$23),AND(LEFT(LOWER(TRIM(Z638)),2)="mh",(LEN(BN638)-LEN(SUBSTITUTE(BN638,"a","")))&lt;=2))),NOT(ISNUMBER(MATCH(LEFT(BN638,255),{"0000a","000a","00a","0000aa","000aa","00.00.0000","00/00/0000","00-00-0000","0000-00-00","00.00.00","00/00/00","00-00-00","0.00.0000","0/00/0000","0-00-0000"},0))),OR(AND((LEN(BN638)-LEN(SUBSTITUTE(BN638,"a","")))&gt;=1,(LEN(BN638)-LEN(SUBSTITUTE(BN638,"0","")))&gt;=2,SUMPRODUCT(--ISNUMBER(SEARCH({"a0","a-0","a_0","a/0","a.0","a#0","0a","0-a","0_a","0/a"},BN638)))&gt;0),AND((LEN(BN638)-LEN(SUBSTITUTE(BN638,"a","")))=0,(LEN(BN638)-LEN(SUBSTITUTE(BN638,"0","")))&gt;=5)))),1,0),0)</f>
        <v>0</v>
      </c>
    </row>
    <row r="639" customFormat="false" ht="39.75" hidden="false" customHeight="true" outlineLevel="0" collapsed="false">
      <c r="A639" s="57" t="s">
        <v>1355</v>
      </c>
      <c r="B639" s="57" t="s">
        <v>301</v>
      </c>
      <c r="C639" s="57" t="str">
        <f aca="false">Flights!$F$23</f>
        <v>MH0053</v>
      </c>
      <c r="D639" s="58" t="n">
        <f aca="false">Flights!$D$23</f>
        <v>46324</v>
      </c>
      <c r="E639" s="57" t="str">
        <f aca="false">Flights!$G$23&amp;"-"&amp;Flights!$H$23</f>
        <v>KIX-KUL</v>
      </c>
      <c r="F639" s="57" t="str">
        <f aca="false">Flights!$K$23</f>
        <v>EY</v>
      </c>
      <c r="G639" s="57" t="s">
        <v>459</v>
      </c>
      <c r="H639" s="57" t="s">
        <v>460</v>
      </c>
      <c r="I639" s="57" t="s">
        <v>379</v>
      </c>
      <c r="J639" s="57" t="s">
        <v>461</v>
      </c>
      <c r="K639" s="67" t="s">
        <v>426</v>
      </c>
      <c r="L639" s="67" t="s">
        <v>462</v>
      </c>
      <c r="M639" s="67"/>
      <c r="N639" s="67" t="s">
        <v>383</v>
      </c>
      <c r="O639" s="67" t="s">
        <v>463</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60"/>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open",IF(AND(NOT(OR(LEN(AZ639)&lt;15,ISNUMBER(MATCH(AZ639,L_Placeholder,0)))),BK639=0,NOT(OR(LEN(AU639)&lt;2,ISNUMBER(MATCH(AU639,L_Placeholder,0)))),NOT(OR(LEN(AX639)&lt;2,ISNUMBER(MATCH(AX639,L_Placeholder,0)))),TRIM(AE639)&lt;&gt;TRIM(T639)),"N/A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missing",IF(OR(OR(LEN(AU639)&lt;2,ISNUMBER(MATCH(AU639,L_Placeholder,0))),BR639&lt;3),"INVALID – PIC missing or not a named person (a role such as QA / CSM is not a name)",IF(OR(LEN(AV639)&lt;2,ISNUMBER(MATCH(AV639,L_Placeholder,0))),"INVALID – result / assessment missing",IF(OR(OR(LEN(AW639)&lt;3,ISNUMBER(MATCH(AW639,L_Placeholder,0))),SUMPRODUCT(--ISNUMBER(SEARCH(" "&amp;L_EvidencePhrase&amp;" ",BD639)))&gt;0,BI639=1),"INVALID – evidence missing, placeholder or not yet on file",IF(ISNA(MATCH(TRIM(S639),L_EvidenceType,0)),"INVALID – choose the evidence type from the list (column S)",IF(BL639=0,"INVALID – evidence ID must be the record's ID only (e.g. SF-2210, IMG_2231, 1045521), or a link / path for links",IF(OR(OR(LEN(AX639)&lt;2,ISNUMBER(MATCH(AX639,L_Placeholder,0))),BS639&lt;3),"INVALID – verifier missing or not a named person (a role such as QA / CSM is not a name)",IF(OR(AX639=AU639,AND(LEN(AU639)&gt;=4,ISNUMBER(SEARCH(AU639,AX639))),AND(LEN(AX639)&gt;=4,ISNUMBER(SEARCH(AX639,AU639)))),"INVALID – verifier must be a different, named person (not the PIC or a role)",IF(BH639=1,"INVALID – result not yet available (awaiting / TBC)",IF(BV639=1,"INVALID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future",IF(AND(ISNUMBER(BY639),AG639&lt;BY639),IF(H639="Physical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IF(ISNA(MATCH(TRIM(S639),L_EvidenceType,0)),0,BZ639)</f>
        <v>0</v>
      </c>
      <c r="BM639" s="61" t="str">
        <f aca="false">SUBSTITUTE(SUBSTITUTE(SUBSTITUTE(SUBSTITUTE(SUBSTITUTE(SUBSTITUTE(SUBSTITUTE(SUBSTITUTE(SUBSTITUTE(LOWER(Z639&amp;""),"1","0"),"2","0"),"3","0"),"4","0"),"5","0"),"6","0"),"7","0"),"8","0"),"9","0")</f>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639,"jan",""),"feb",""),"mar",""),"apr",""),"may",""),"jun",""),"jul",""),"aug",""),"sep",""),"oct",""),"nov",""),"dec",""),"hrs",""),"hr",""),"lt",""),"utc",""),"am",""),"pm",""),"rev",""),"ver",""),"b","a"),"c","a"),"d","a"),"e","a"),"f","a"),"g","a"),"h","a"),"i","a"),"j","a"),"k","a"),"l","a"),"m","a"),"n","a"),"o","a"),"p","a"),"q","a"),"r","a"),"s","a"),"t","a"),"u","a"),"v","a"),"w","a"),"x","a"),"y","a"),"z","a")</f>
        <v/>
      </c>
      <c r="BO639" s="61" t="str">
        <f aca="false">SUBSTITUTE(SUBSTITUTE(SUBSTITUTE(SUBSTITUTE(SUBSTITUTE(SUBSTITUTE(SUBSTITUTE(SUBSTITUTE(SUBSTITUTE(LOWER(W639&amp;""),"1","0"),"2","0"),"3","0"),"4","0"),"5","0"),"6","0"),"7","0"),"8","0"),"9","0")</f>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c>
      <c r="BQ639" s="61" t="n">
        <f aca="false">IFERROR(IF(AND(ISERROR(SEARCH(" mh"," "&amp;LOWER(W639))),ISNA(MATCH(LEFT(TRIM(BP639),255),{"0000a","000a","00a","0000aa","000aa","00.00.0000","00/00/0000","00-00-0000","0000-00-00","00.00.00","00/00/00","00-00-00","0.00.0000","0/00/0000","0-00-0000"},0)),OR(SUMPRODUCT(--ISNUMBER(SEARCH({"a0","a-0","a_0","a/0","a.0","a#0","0a","0-a","0_a","0/a"},BP639)))&gt;0,ISNUMBER(SEARCH("000000",BP639)))),1,0),0)</f>
        <v>0</v>
      </c>
      <c r="BR6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639,"supervisor",""),"inspector",""),"controller",""),"executive",""),"catering",""),"manager",""),"officer",""),"caterer",""),"station",""),"captain",""),"verified",""),"verifier",""),"checked",""),"senior",""),"leader",""),"cabin",""),"staff",""),"crew",""),"team",""),"duty",""),"lead",""),"head",""),"chef",""),"pasb",""),"mcat",""),"magcs",""),"qaqc",""),"ccic",""),"cic",""),"csm",""),"ops",""),"pic",""),"self",""),"qa",""),"qc",""),"by",""),"sr",""))</f>
        <v>0</v>
      </c>
      <c r="BS6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639,"supervisor",""),"inspector",""),"controller",""),"executive",""),"catering",""),"manager",""),"officer",""),"caterer",""),"station",""),"captain",""),"verified",""),"verifier",""),"checked",""),"senior",""),"leader",""),"cabin",""),"staff",""),"crew",""),"team",""),"duty",""),"lead",""),"head",""),"chef",""),"pasb",""),"mcat",""),"magcs",""),"qaqc",""),"ccic",""),"cic",""),"csm",""),"ops",""),"pic",""),"self",""),"qa",""),"qc",""),"by",""),"sr",""))</f>
        <v>0</v>
      </c>
      <c r="BT639" s="61"/>
      <c r="BU639" s="61"/>
      <c r="BV639" s="61" t="n">
        <f aca="false">IFERROR(IF(OR(SUMPRODUCT((LEN(BC639)-LEN(SUBSTITUTE(BC639," "&amp;L_NotLoaded&amp;" "," ")))/(LEN(L_NotLoaded)+1))&gt;SUMPRODUCT((LEN(BC639)-LEN(SUBSTITUTE(BC639," "&amp;L_NotLoadedNeg&amp;" "," ")))/(LEN(L_NotLoadedNeg)+1)),SUMPRODUCT((LEN(BD639)-LEN(SUBSTITUTE(BD639," "&amp;L_NotLoaded&amp;" "," ")))/(LEN(L_NotLoaded)+1))&gt;SUMPRODUCT((LEN(BD639)-LEN(SUBSTITUTE(BD639," "&amp;L_NotLoadedNeg&amp;" "," ")))/(LEN(L_NotLoadedNeg)+1))),1,0),0)</f>
        <v>0</v>
      </c>
      <c r="BW639" s="61"/>
      <c r="BX639" s="61"/>
      <c r="BY639" s="62" t="n">
        <f aca="false">IF(ISNUMBER(Flights!$AZ$23),MAX(Q639-UpliftWindowH/24,Flights!$AZ$23),Q639-UpliftWindowH/24)</f>
        <v>46323.7777777778</v>
      </c>
      <c r="BZ639" s="61" t="n">
        <f aca="false">IFERROR(IF(IF(TRIM(S639)="Link / file path",AND(LEN(TRIM(Z639))&gt;=5,SUMPRODUCT(--ISNUMBER(SEARCH({"http","www.","\\",":\",".pdf",".jpg",".jpeg",".png",".heic",".xls",".doc",".msg",".eml",".ppt",".txt",".zip"},Z639)))&gt;0),AND(ISERROR(FIND(" ",TRIM(Z639))),NOT(OR(LOWER(TRIM(Z639))=LOWER(Flights!$F$23),AND(LEFT(LOWER(TRIM(Z639)),2)="mh",(LEN(BN639)-LEN(SUBSTITUTE(BN639,"a","")))&lt;=2))),NOT(ISNUMBER(MATCH(LEFT(BN639,255),{"0000a","000a","00a","0000aa","000aa","00.00.0000","00/00/0000","00-00-0000","0000-00-00","00.00.00","00/00/00","00-00-00","0.00.0000","0/00/0000","0-00-0000"},0))),OR(AND((LEN(BN639)-LEN(SUBSTITUTE(BN639,"a","")))&gt;=1,(LEN(BN639)-LEN(SUBSTITUTE(BN639,"0","")))&gt;=2,SUMPRODUCT(--ISNUMBER(SEARCH({"a0","a-0","a_0","a/0","a.0","a#0","0a","0-a","0_a","0/a"},BN639)))&gt;0),AND((LEN(BN639)-LEN(SUBSTITUTE(BN639,"a","")))=0,(LEN(BN639)-LEN(SUBSTITUTE(BN639,"0","")))&gt;=5)))),1,0),0)</f>
        <v>0</v>
      </c>
    </row>
    <row r="640" customFormat="false" ht="39.75" hidden="false" customHeight="true" outlineLevel="0" collapsed="false">
      <c r="A640" s="57" t="s">
        <v>1356</v>
      </c>
      <c r="B640" s="57" t="s">
        <v>301</v>
      </c>
      <c r="C640" s="57" t="str">
        <f aca="false">Flights!$F$23</f>
        <v>MH0053</v>
      </c>
      <c r="D640" s="58" t="n">
        <f aca="false">Flights!$D$23</f>
        <v>46324</v>
      </c>
      <c r="E640" s="57" t="str">
        <f aca="false">Flights!$G$23&amp;"-"&amp;Flights!$H$23</f>
        <v>KIX-KUL</v>
      </c>
      <c r="F640" s="57" t="str">
        <f aca="false">Flights!$K$23</f>
        <v>EY</v>
      </c>
      <c r="G640" s="57" t="s">
        <v>459</v>
      </c>
      <c r="H640" s="57" t="s">
        <v>460</v>
      </c>
      <c r="I640" s="57" t="s">
        <v>428</v>
      </c>
      <c r="J640" s="57" t="s">
        <v>465</v>
      </c>
      <c r="K640" s="67" t="s">
        <v>426</v>
      </c>
      <c r="L640" s="67" t="s">
        <v>462</v>
      </c>
      <c r="M640" s="67"/>
      <c r="N640" s="67" t="s">
        <v>383</v>
      </c>
      <c r="O640" s="67" t="s">
        <v>463</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60"/>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open",IF(AND(NOT(OR(LEN(AZ640)&lt;15,ISNUMBER(MATCH(AZ640,L_Placeholder,0)))),BK640=0,NOT(OR(LEN(AU640)&lt;2,ISNUMBER(MATCH(AU640,L_Placeholder,0)))),NOT(OR(LEN(AX640)&lt;2,ISNUMBER(MATCH(AX640,L_Placeholder,0)))),TRIM(AE640)&lt;&gt;TRIM(T640)),"N/A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missing",IF(OR(OR(LEN(AU640)&lt;2,ISNUMBER(MATCH(AU640,L_Placeholder,0))),BR640&lt;3),"INVALID – PIC missing or not a named person (a role such as QA / CSM is not a name)",IF(OR(LEN(AV640)&lt;2,ISNUMBER(MATCH(AV640,L_Placeholder,0))),"INVALID – result / assessment missing",IF(OR(OR(LEN(AW640)&lt;3,ISNUMBER(MATCH(AW640,L_Placeholder,0))),SUMPRODUCT(--ISNUMBER(SEARCH(" "&amp;L_EvidencePhrase&amp;" ",BD640)))&gt;0,BI640=1),"INVALID – evidence missing, placeholder or not yet on file",IF(ISNA(MATCH(TRIM(S640),L_EvidenceType,0)),"INVALID – choose the evidence type from the list (column S)",IF(BL640=0,"INVALID – evidence ID must be the record's ID only (e.g. SF-2210, IMG_2231, 1045521), or a link / path for links",IF(OR(OR(LEN(AX640)&lt;2,ISNUMBER(MATCH(AX640,L_Placeholder,0))),BS640&lt;3),"INVALID – verifier missing or not a named person (a role such as QA / CSM is not a name)",IF(OR(AX640=AU640,AND(LEN(AU640)&gt;=4,ISNUMBER(SEARCH(AU640,AX640))),AND(LEN(AX640)&gt;=4,ISNUMBER(SEARCH(AX640,AU640)))),"INVALID – verifier must be a different, named person (not the PIC or a role)",IF(BH640=1,"INVALID – result not yet available (awaiting / TBC)",IF(BV640=1,"INVALID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future",IF(AND(ISNUMBER(BY640),AG640&lt;BY640),IF(H640="Physical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IF(ISNA(MATCH(TRIM(S640),L_EvidenceType,0)),0,BZ640)</f>
        <v>0</v>
      </c>
      <c r="BM640" s="61" t="str">
        <f aca="false">SUBSTITUTE(SUBSTITUTE(SUBSTITUTE(SUBSTITUTE(SUBSTITUTE(SUBSTITUTE(SUBSTITUTE(SUBSTITUTE(SUBSTITUTE(LOWER(Z640&amp;""),"1","0"),"2","0"),"3","0"),"4","0"),"5","0"),"6","0"),"7","0"),"8","0"),"9","0")</f>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640,"jan",""),"feb",""),"mar",""),"apr",""),"may",""),"jun",""),"jul",""),"aug",""),"sep",""),"oct",""),"nov",""),"dec",""),"hrs",""),"hr",""),"lt",""),"utc",""),"am",""),"pm",""),"rev",""),"ver",""),"b","a"),"c","a"),"d","a"),"e","a"),"f","a"),"g","a"),"h","a"),"i","a"),"j","a"),"k","a"),"l","a"),"m","a"),"n","a"),"o","a"),"p","a"),"q","a"),"r","a"),"s","a"),"t","a"),"u","a"),"v","a"),"w","a"),"x","a"),"y","a"),"z","a")</f>
        <v/>
      </c>
      <c r="BO640" s="61" t="str">
        <f aca="false">SUBSTITUTE(SUBSTITUTE(SUBSTITUTE(SUBSTITUTE(SUBSTITUTE(SUBSTITUTE(SUBSTITUTE(SUBSTITUTE(SUBSTITUTE(LOWER(W640&amp;""),"1","0"),"2","0"),"3","0"),"4","0"),"5","0"),"6","0"),"7","0"),"8","0"),"9","0")</f>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c>
      <c r="BQ640" s="61" t="n">
        <f aca="false">IFERROR(IF(AND(ISERROR(SEARCH(" mh"," "&amp;LOWER(W640))),ISNA(MATCH(LEFT(TRIM(BP640),255),{"0000a","000a","00a","0000aa","000aa","00.00.0000","00/00/0000","00-00-0000","0000-00-00","00.00.00","00/00/00","00-00-00","0.00.0000","0/00/0000","0-00-0000"},0)),OR(SUMPRODUCT(--ISNUMBER(SEARCH({"a0","a-0","a_0","a/0","a.0","a#0","0a","0-a","0_a","0/a"},BP640)))&gt;0,ISNUMBER(SEARCH("000000",BP640)))),1,0),0)</f>
        <v>0</v>
      </c>
      <c r="BR6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640,"supervisor",""),"inspector",""),"controller",""),"executive",""),"catering",""),"manager",""),"officer",""),"caterer",""),"station",""),"captain",""),"verified",""),"verifier",""),"checked",""),"senior",""),"leader",""),"cabin",""),"staff",""),"crew",""),"team",""),"duty",""),"lead",""),"head",""),"chef",""),"pasb",""),"mcat",""),"magcs",""),"qaqc",""),"ccic",""),"cic",""),"csm",""),"ops",""),"pic",""),"self",""),"qa",""),"qc",""),"by",""),"sr",""))</f>
        <v>0</v>
      </c>
      <c r="BS6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640,"supervisor",""),"inspector",""),"controller",""),"executive",""),"catering",""),"manager",""),"officer",""),"caterer",""),"station",""),"captain",""),"verified",""),"verifier",""),"checked",""),"senior",""),"leader",""),"cabin",""),"staff",""),"crew",""),"team",""),"duty",""),"lead",""),"head",""),"chef",""),"pasb",""),"mcat",""),"magcs",""),"qaqc",""),"ccic",""),"cic",""),"csm",""),"ops",""),"pic",""),"self",""),"qa",""),"qc",""),"by",""),"sr",""))</f>
        <v>0</v>
      </c>
      <c r="BT640" s="61"/>
      <c r="BU640" s="61"/>
      <c r="BV640" s="61" t="n">
        <f aca="false">IFERROR(IF(OR(SUMPRODUCT((LEN(BC640)-LEN(SUBSTITUTE(BC640," "&amp;L_NotLoaded&amp;" "," ")))/(LEN(L_NotLoaded)+1))&gt;SUMPRODUCT((LEN(BC640)-LEN(SUBSTITUTE(BC640," "&amp;L_NotLoadedNeg&amp;" "," ")))/(LEN(L_NotLoadedNeg)+1)),SUMPRODUCT((LEN(BD640)-LEN(SUBSTITUTE(BD640," "&amp;L_NotLoaded&amp;" "," ")))/(LEN(L_NotLoaded)+1))&gt;SUMPRODUCT((LEN(BD640)-LEN(SUBSTITUTE(BD640," "&amp;L_NotLoadedNeg&amp;" "," ")))/(LEN(L_NotLoadedNeg)+1))),1,0),0)</f>
        <v>0</v>
      </c>
      <c r="BW640" s="61"/>
      <c r="BX640" s="61"/>
      <c r="BY640" s="62" t="n">
        <f aca="false">IF(ISNUMBER(Flights!$AZ$23),MAX(Q640-UpliftWindowH/24,Flights!$AZ$23),Q640-UpliftWindowH/24)</f>
        <v>46323.7777777778</v>
      </c>
      <c r="BZ640" s="61" t="n">
        <f aca="false">IFERROR(IF(IF(TRIM(S640)="Link / file path",AND(LEN(TRIM(Z640))&gt;=5,SUMPRODUCT(--ISNUMBER(SEARCH({"http","www.","\\",":\",".pdf",".jpg",".jpeg",".png",".heic",".xls",".doc",".msg",".eml",".ppt",".txt",".zip"},Z640)))&gt;0),AND(ISERROR(FIND(" ",TRIM(Z640))),NOT(OR(LOWER(TRIM(Z640))=LOWER(Flights!$F$23),AND(LEFT(LOWER(TRIM(Z640)),2)="mh",(LEN(BN640)-LEN(SUBSTITUTE(BN640,"a","")))&lt;=2))),NOT(ISNUMBER(MATCH(LEFT(BN640,255),{"0000a","000a","00a","0000aa","000aa","00.00.0000","00/00/0000","00-00-0000","0000-00-00","00.00.00","00/00/00","00-00-00","0.00.0000","0/00/0000","0-00-0000"},0))),OR(AND((LEN(BN640)-LEN(SUBSTITUTE(BN640,"a","")))&gt;=1,(LEN(BN640)-LEN(SUBSTITUTE(BN640,"0","")))&gt;=2,SUMPRODUCT(--ISNUMBER(SEARCH({"a0","a-0","a_0","a/0","a.0","a#0","0a","0-a","0_a","0/a"},BN640)))&gt;0),AND((LEN(BN640)-LEN(SUBSTITUTE(BN640,"a","")))=0,(LEN(BN640)-LEN(SUBSTITUTE(BN640,"0","")))&gt;=5)))),1,0),0)</f>
        <v>0</v>
      </c>
    </row>
    <row r="641" customFormat="false" ht="39.75" hidden="false" customHeight="true" outlineLevel="0" collapsed="false">
      <c r="A641" s="57" t="s">
        <v>1357</v>
      </c>
      <c r="B641" s="57" t="s">
        <v>301</v>
      </c>
      <c r="C641" s="57" t="str">
        <f aca="false">Flights!$F$23</f>
        <v>MH0053</v>
      </c>
      <c r="D641" s="58" t="n">
        <f aca="false">Flights!$D$23</f>
        <v>46324</v>
      </c>
      <c r="E641" s="57" t="str">
        <f aca="false">Flights!$G$23&amp;"-"&amp;Flights!$H$23</f>
        <v>KIX-KUL</v>
      </c>
      <c r="F641" s="57" t="str">
        <f aca="false">Flights!$K$23</f>
        <v>EY</v>
      </c>
      <c r="G641" s="57" t="s">
        <v>459</v>
      </c>
      <c r="H641" s="57" t="s">
        <v>460</v>
      </c>
      <c r="I641" s="57" t="s">
        <v>447</v>
      </c>
      <c r="J641" s="57" t="s">
        <v>469</v>
      </c>
      <c r="K641" s="67" t="s">
        <v>449</v>
      </c>
      <c r="L641" s="67" t="s">
        <v>1348</v>
      </c>
      <c r="M641" s="67" t="s">
        <v>451</v>
      </c>
      <c r="N641" s="67" t="s">
        <v>383</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60"/>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open",IF(AND(NOT(OR(LEN(AZ641)&lt;15,ISNUMBER(MATCH(AZ641,L_Placeholder,0)))),BK641=0,NOT(OR(LEN(AU641)&lt;2,ISNUMBER(MATCH(AU641,L_Placeholder,0)))),NOT(OR(LEN(AX641)&lt;2,ISNUMBER(MATCH(AX641,L_Placeholder,0)))),TRIM(AE641)&lt;&gt;TRIM(T641)),"N/A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missing",IF(OR(OR(LEN(AU641)&lt;2,ISNUMBER(MATCH(AU641,L_Placeholder,0))),BR641&lt;3),"INVALID – PIC missing or not a named person (a role such as QA / CSM is not a name)",IF(OR(LEN(AV641)&lt;2,ISNUMBER(MATCH(AV641,L_Placeholder,0))),"INVALID – result / assessment missing",IF(OR(OR(LEN(AW641)&lt;3,ISNUMBER(MATCH(AW641,L_Placeholder,0))),SUMPRODUCT(--ISNUMBER(SEARCH(" "&amp;L_EvidencePhrase&amp;" ",BD641)))&gt;0,BI641=1),"INVALID – evidence missing, placeholder or not yet on file",IF(ISNA(MATCH(TRIM(S641),L_EvidenceType,0)),"INVALID – choose the evidence type from the list (column S)",IF(BL641=0,"INVALID – evidence ID must be the record's ID only (e.g. SF-2210, IMG_2231, 1045521), or a link / path for links",IF(OR(OR(LEN(AX641)&lt;2,ISNUMBER(MATCH(AX641,L_Placeholder,0))),BS641&lt;3),"INVALID – verifier missing or not a named person (a role such as QA / CSM is not a name)",IF(OR(AX641=AU641,AND(LEN(AU641)&gt;=4,ISNUMBER(SEARCH(AU641,AX641))),AND(LEN(AX641)&gt;=4,ISNUMBER(SEARCH(AX641,AU641)))),"INVALID – verifier must be a different, named person (not the PIC or a role)",IF(BH641=1,"INVALID – result not yet available (awaiting / TBC)",IF(BV641=1,"INVALID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future",IF(AND(ISNUMBER(BY641),AG641&lt;BY641),IF(H641="Physical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IF(ISNA(MATCH(TRIM(S641),L_EvidenceType,0)),0,BZ641)</f>
        <v>0</v>
      </c>
      <c r="BM641" s="61" t="str">
        <f aca="false">SUBSTITUTE(SUBSTITUTE(SUBSTITUTE(SUBSTITUTE(SUBSTITUTE(SUBSTITUTE(SUBSTITUTE(SUBSTITUTE(SUBSTITUTE(LOWER(Z641&amp;""),"1","0"),"2","0"),"3","0"),"4","0"),"5","0"),"6","0"),"7","0"),"8","0"),"9","0")</f>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641,"jan",""),"feb",""),"mar",""),"apr",""),"may",""),"jun",""),"jul",""),"aug",""),"sep",""),"oct",""),"nov",""),"dec",""),"hrs",""),"hr",""),"lt",""),"utc",""),"am",""),"pm",""),"rev",""),"ver",""),"b","a"),"c","a"),"d","a"),"e","a"),"f","a"),"g","a"),"h","a"),"i","a"),"j","a"),"k","a"),"l","a"),"m","a"),"n","a"),"o","a"),"p","a"),"q","a"),"r","a"),"s","a"),"t","a"),"u","a"),"v","a"),"w","a"),"x","a"),"y","a"),"z","a")</f>
        <v/>
      </c>
      <c r="BO641" s="61" t="str">
        <f aca="false">SUBSTITUTE(SUBSTITUTE(SUBSTITUTE(SUBSTITUTE(SUBSTITUTE(SUBSTITUTE(SUBSTITUTE(SUBSTITUTE(SUBSTITUTE(LOWER(W641&amp;""),"1","0"),"2","0"),"3","0"),"4","0"),"5","0"),"6","0"),"7","0"),"8","0"),"9","0")</f>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c>
      <c r="BQ641" s="61" t="n">
        <f aca="false">IFERROR(IF(AND(ISERROR(SEARCH(" mh"," "&amp;LOWER(W641))),ISNA(MATCH(LEFT(TRIM(BP641),255),{"0000a","000a","00a","0000aa","000aa","00.00.0000","00/00/0000","00-00-0000","0000-00-00","00.00.00","00/00/00","00-00-00","0.00.0000","0/00/0000","0-00-0000"},0)),OR(SUMPRODUCT(--ISNUMBER(SEARCH({"a0","a-0","a_0","a/0","a.0","a#0","0a","0-a","0_a","0/a"},BP641)))&gt;0,ISNUMBER(SEARCH("000000",BP641)))),1,0),0)</f>
        <v>0</v>
      </c>
      <c r="BR6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641,"supervisor",""),"inspector",""),"controller",""),"executive",""),"catering",""),"manager",""),"officer",""),"caterer",""),"station",""),"captain",""),"verified",""),"verifier",""),"checked",""),"senior",""),"leader",""),"cabin",""),"staff",""),"crew",""),"team",""),"duty",""),"lead",""),"head",""),"chef",""),"pasb",""),"mcat",""),"magcs",""),"qaqc",""),"ccic",""),"cic",""),"csm",""),"ops",""),"pic",""),"self",""),"qa",""),"qc",""),"by",""),"sr",""))</f>
        <v>0</v>
      </c>
      <c r="BS6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641,"supervisor",""),"inspector",""),"controller",""),"executive",""),"catering",""),"manager",""),"officer",""),"caterer",""),"station",""),"captain",""),"verified",""),"verifier",""),"checked",""),"senior",""),"leader",""),"cabin",""),"staff",""),"crew",""),"team",""),"duty",""),"lead",""),"head",""),"chef",""),"pasb",""),"mcat",""),"magcs",""),"qaqc",""),"ccic",""),"cic",""),"csm",""),"ops",""),"pic",""),"self",""),"qa",""),"qc",""),"by",""),"sr",""))</f>
        <v>0</v>
      </c>
      <c r="BT641" s="61"/>
      <c r="BU641" s="61"/>
      <c r="BV641" s="61" t="n">
        <f aca="false">IFERROR(IF(OR(SUMPRODUCT((LEN(BC641)-LEN(SUBSTITUTE(BC641," "&amp;L_NotLoaded&amp;" "," ")))/(LEN(L_NotLoaded)+1))&gt;SUMPRODUCT((LEN(BC641)-LEN(SUBSTITUTE(BC641," "&amp;L_NotLoadedNeg&amp;" "," ")))/(LEN(L_NotLoadedNeg)+1)),SUMPRODUCT((LEN(BD641)-LEN(SUBSTITUTE(BD641," "&amp;L_NotLoaded&amp;" "," ")))/(LEN(L_NotLoaded)+1))&gt;SUMPRODUCT((LEN(BD641)-LEN(SUBSTITUTE(BD641," "&amp;L_NotLoadedNeg&amp;" "," ")))/(LEN(L_NotLoadedNeg)+1))),1,0),0)</f>
        <v>0</v>
      </c>
      <c r="BW641" s="61"/>
      <c r="BX641" s="61"/>
      <c r="BY641" s="62" t="n">
        <f aca="false">IF(ISNUMBER(Flights!$AZ$23),MAX(Q641-UpliftWindowH/24,Flights!$AZ$23),Q641-UpliftWindowH/24)</f>
        <v>46323.7777777778</v>
      </c>
      <c r="BZ641" s="61" t="n">
        <f aca="false">IFERROR(IF(IF(TRIM(S641)="Link / file path",AND(LEN(TRIM(Z641))&gt;=5,SUMPRODUCT(--ISNUMBER(SEARCH({"http","www.","\\",":\",".pdf",".jpg",".jpeg",".png",".heic",".xls",".doc",".msg",".eml",".ppt",".txt",".zip"},Z641)))&gt;0),AND(ISERROR(FIND(" ",TRIM(Z641))),NOT(OR(LOWER(TRIM(Z641))=LOWER(Flights!$F$23),AND(LEFT(LOWER(TRIM(Z641)),2)="mh",(LEN(BN641)-LEN(SUBSTITUTE(BN641,"a","")))&lt;=2))),NOT(ISNUMBER(MATCH(LEFT(BN641,255),{"0000a","000a","00a","0000aa","000aa","00.00.0000","00/00/0000","00-00-0000","0000-00-00","00.00.00","00/00/00","00-00-00","0.00.0000","0/00/0000","0-00-0000"},0))),OR(AND((LEN(BN641)-LEN(SUBSTITUTE(BN641,"a","")))&gt;=1,(LEN(BN641)-LEN(SUBSTITUTE(BN641,"0","")))&gt;=2,SUMPRODUCT(--ISNUMBER(SEARCH({"a0","a-0","a_0","a/0","a.0","a#0","0a","0-a","0_a","0/a"},BN641)))&gt;0),AND((LEN(BN641)-LEN(SUBSTITUTE(BN641,"a","")))=0,(LEN(BN641)-LEN(SUBSTITUTE(BN641,"0","")))&gt;=5)))),1,0),0)</f>
        <v>0</v>
      </c>
    </row>
    <row r="642" customFormat="false" ht="54" hidden="false" customHeight="true" outlineLevel="0" collapsed="false">
      <c r="A642" s="57" t="s">
        <v>1358</v>
      </c>
      <c r="B642" s="57" t="s">
        <v>301</v>
      </c>
      <c r="C642" s="57" t="str">
        <f aca="false">Flights!$F$23</f>
        <v>MH0053</v>
      </c>
      <c r="D642" s="58" t="n">
        <f aca="false">Flights!$D$23</f>
        <v>46324</v>
      </c>
      <c r="E642" s="57" t="str">
        <f aca="false">Flights!$G$23&amp;"-"&amp;Flights!$H$23</f>
        <v>KIX-KUL</v>
      </c>
      <c r="F642" s="57" t="str">
        <f aca="false">Flights!$K$23</f>
        <v>EY</v>
      </c>
      <c r="G642" s="57" t="s">
        <v>459</v>
      </c>
      <c r="H642" s="57" t="s">
        <v>460</v>
      </c>
      <c r="I642" s="57" t="s">
        <v>447</v>
      </c>
      <c r="J642" s="57" t="s">
        <v>471</v>
      </c>
      <c r="K642" s="67" t="s">
        <v>1088</v>
      </c>
      <c r="L642" s="67" t="s">
        <v>1351</v>
      </c>
      <c r="M642" s="67" t="s">
        <v>451</v>
      </c>
      <c r="N642" s="67" t="s">
        <v>383</v>
      </c>
      <c r="O642" s="67" t="s">
        <v>1359</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60"/>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open",IF(AND(NOT(OR(LEN(AZ642)&lt;15,ISNUMBER(MATCH(AZ642,L_Placeholder,0)))),BK642=0,NOT(OR(LEN(AU642)&lt;2,ISNUMBER(MATCH(AU642,L_Placeholder,0)))),NOT(OR(LEN(AX642)&lt;2,ISNUMBER(MATCH(AX642,L_Placeholder,0)))),TRIM(AE642)&lt;&gt;TRIM(T642)),"N/A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missing",IF(OR(OR(LEN(AU642)&lt;2,ISNUMBER(MATCH(AU642,L_Placeholder,0))),BR642&lt;3),"INVALID – PIC missing or not a named person (a role such as QA / CSM is not a name)",IF(OR(LEN(AV642)&lt;2,ISNUMBER(MATCH(AV642,L_Placeholder,0))),"INVALID – result / assessment missing",IF(OR(OR(LEN(AW642)&lt;3,ISNUMBER(MATCH(AW642,L_Placeholder,0))),SUMPRODUCT(--ISNUMBER(SEARCH(" "&amp;L_EvidencePhrase&amp;" ",BD642)))&gt;0,BI642=1),"INVALID – evidence missing, placeholder or not yet on file",IF(ISNA(MATCH(TRIM(S642),L_EvidenceType,0)),"INVALID – choose the evidence type from the list (column S)",IF(BL642=0,"INVALID – evidence ID must be the record's ID only (e.g. SF-2210, IMG_2231, 1045521), or a link / path for links",IF(OR(OR(LEN(AX642)&lt;2,ISNUMBER(MATCH(AX642,L_Placeholder,0))),BS642&lt;3),"INVALID – verifier missing or not a named person (a role such as QA / CSM is not a name)",IF(OR(AX642=AU642,AND(LEN(AU642)&gt;=4,ISNUMBER(SEARCH(AU642,AX642))),AND(LEN(AX642)&gt;=4,ISNUMBER(SEARCH(AX642,AU642)))),"INVALID – verifier must be a different, named person (not the PIC or a role)",IF(BH642=1,"INVALID – result not yet available (awaiting / TBC)",IF(BV642=1,"INVALID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future",IF(AND(ISNUMBER(BY642),AG642&lt;BY642),IF(H642="Physical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IF(ISNA(MATCH(TRIM(S642),L_EvidenceType,0)),0,BZ642)</f>
        <v>0</v>
      </c>
      <c r="BM642" s="61" t="str">
        <f aca="false">SUBSTITUTE(SUBSTITUTE(SUBSTITUTE(SUBSTITUTE(SUBSTITUTE(SUBSTITUTE(SUBSTITUTE(SUBSTITUTE(SUBSTITUTE(LOWER(Z642&amp;""),"1","0"),"2","0"),"3","0"),"4","0"),"5","0"),"6","0"),"7","0"),"8","0"),"9","0")</f>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642,"jan",""),"feb",""),"mar",""),"apr",""),"may",""),"jun",""),"jul",""),"aug",""),"sep",""),"oct",""),"nov",""),"dec",""),"hrs",""),"hr",""),"lt",""),"utc",""),"am",""),"pm",""),"rev",""),"ver",""),"b","a"),"c","a"),"d","a"),"e","a"),"f","a"),"g","a"),"h","a"),"i","a"),"j","a"),"k","a"),"l","a"),"m","a"),"n","a"),"o","a"),"p","a"),"q","a"),"r","a"),"s","a"),"t","a"),"u","a"),"v","a"),"w","a"),"x","a"),"y","a"),"z","a")</f>
        <v/>
      </c>
      <c r="BO642" s="61" t="str">
        <f aca="false">SUBSTITUTE(SUBSTITUTE(SUBSTITUTE(SUBSTITUTE(SUBSTITUTE(SUBSTITUTE(SUBSTITUTE(SUBSTITUTE(SUBSTITUTE(LOWER(W642&amp;""),"1","0"),"2","0"),"3","0"),"4","0"),"5","0"),"6","0"),"7","0"),"8","0"),"9","0")</f>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c>
      <c r="BQ642" s="61" t="n">
        <f aca="false">IFERROR(IF(AND(ISERROR(SEARCH(" mh"," "&amp;LOWER(W642))),ISNA(MATCH(LEFT(TRIM(BP642),255),{"0000a","000a","00a","0000aa","000aa","00.00.0000","00/00/0000","00-00-0000","0000-00-00","00.00.00","00/00/00","00-00-00","0.00.0000","0/00/0000","0-00-0000"},0)),OR(SUMPRODUCT(--ISNUMBER(SEARCH({"a0","a-0","a_0","a/0","a.0","a#0","0a","0-a","0_a","0/a"},BP642)))&gt;0,ISNUMBER(SEARCH("000000",BP642)))),1,0),0)</f>
        <v>0</v>
      </c>
      <c r="BR6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642,"supervisor",""),"inspector",""),"controller",""),"executive",""),"catering",""),"manager",""),"officer",""),"caterer",""),"station",""),"captain",""),"verified",""),"verifier",""),"checked",""),"senior",""),"leader",""),"cabin",""),"staff",""),"crew",""),"team",""),"duty",""),"lead",""),"head",""),"chef",""),"pasb",""),"mcat",""),"magcs",""),"qaqc",""),"ccic",""),"cic",""),"csm",""),"ops",""),"pic",""),"self",""),"qa",""),"qc",""),"by",""),"sr",""))</f>
        <v>0</v>
      </c>
      <c r="BS6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642,"supervisor",""),"inspector",""),"controller",""),"executive",""),"catering",""),"manager",""),"officer",""),"caterer",""),"station",""),"captain",""),"verified",""),"verifier",""),"checked",""),"senior",""),"leader",""),"cabin",""),"staff",""),"crew",""),"team",""),"duty",""),"lead",""),"head",""),"chef",""),"pasb",""),"mcat",""),"magcs",""),"qaqc",""),"ccic",""),"cic",""),"csm",""),"ops",""),"pic",""),"self",""),"qa",""),"qc",""),"by",""),"sr",""))</f>
        <v>0</v>
      </c>
      <c r="BT642" s="61"/>
      <c r="BU642" s="61"/>
      <c r="BV642" s="61" t="n">
        <f aca="false">IFERROR(IF(OR(SUMPRODUCT((LEN(BC642)-LEN(SUBSTITUTE(BC642," "&amp;L_NotLoaded&amp;" "," ")))/(LEN(L_NotLoaded)+1))&gt;SUMPRODUCT((LEN(BC642)-LEN(SUBSTITUTE(BC642," "&amp;L_NotLoadedNeg&amp;" "," ")))/(LEN(L_NotLoadedNeg)+1)),SUMPRODUCT((LEN(BD642)-LEN(SUBSTITUTE(BD642," "&amp;L_NotLoaded&amp;" "," ")))/(LEN(L_NotLoaded)+1))&gt;SUMPRODUCT((LEN(BD642)-LEN(SUBSTITUTE(BD642," "&amp;L_NotLoadedNeg&amp;" "," ")))/(LEN(L_NotLoadedNeg)+1))),1,0),0)</f>
        <v>0</v>
      </c>
      <c r="BW642" s="61"/>
      <c r="BX642" s="61"/>
      <c r="BY642" s="62" t="n">
        <f aca="false">IF(ISNUMBER(Flights!$AZ$23),MAX(Q642-UpliftWindowH/24,Flights!$AZ$23),Q642-UpliftWindowH/24)</f>
        <v>46323.7777777778</v>
      </c>
      <c r="BZ642" s="61" t="n">
        <f aca="false">IFERROR(IF(IF(TRIM(S642)="Link / file path",AND(LEN(TRIM(Z642))&gt;=5,SUMPRODUCT(--ISNUMBER(SEARCH({"http","www.","\\",":\",".pdf",".jpg",".jpeg",".png",".heic",".xls",".doc",".msg",".eml",".ppt",".txt",".zip"},Z642)))&gt;0),AND(ISERROR(FIND(" ",TRIM(Z642))),NOT(OR(LOWER(TRIM(Z642))=LOWER(Flights!$F$23),AND(LEFT(LOWER(TRIM(Z642)),2)="mh",(LEN(BN642)-LEN(SUBSTITUTE(BN642,"a","")))&lt;=2))),NOT(ISNUMBER(MATCH(LEFT(BN642,255),{"0000a","000a","00a","0000aa","000aa","00.00.0000","00/00/0000","00-00-0000","0000-00-00","00.00.00","00/00/00","00-00-00","0.00.0000","0/00/0000","0-00-0000"},0))),OR(AND((LEN(BN642)-LEN(SUBSTITUTE(BN642,"a","")))&gt;=1,(LEN(BN642)-LEN(SUBSTITUTE(BN642,"0","")))&gt;=2,SUMPRODUCT(--ISNUMBER(SEARCH({"a0","a-0","a_0","a/0","a.0","a#0","0a","0-a","0_a","0/a"},BN642)))&gt;0),AND((LEN(BN642)-LEN(SUBSTITUTE(BN642,"a","")))=0,(LEN(BN642)-LEN(SUBSTITUTE(BN642,"0","")))&gt;=5)))),1,0),0)</f>
        <v>0</v>
      </c>
    </row>
    <row r="643" customFormat="false" ht="54" hidden="false" customHeight="true" outlineLevel="0" collapsed="false">
      <c r="A643" s="57" t="s">
        <v>1360</v>
      </c>
      <c r="B643" s="57" t="s">
        <v>301</v>
      </c>
      <c r="C643" s="57" t="str">
        <f aca="false">Flights!$F$23</f>
        <v>MH0053</v>
      </c>
      <c r="D643" s="58" t="n">
        <f aca="false">Flights!$D$23</f>
        <v>46324</v>
      </c>
      <c r="E643" s="57" t="str">
        <f aca="false">Flights!$G$23&amp;"-"&amp;Flights!$H$23</f>
        <v>KIX-KUL</v>
      </c>
      <c r="F643" s="57" t="str">
        <f aca="false">Flights!$K$23</f>
        <v>EY</v>
      </c>
      <c r="G643" s="57" t="s">
        <v>459</v>
      </c>
      <c r="H643" s="57" t="s">
        <v>460</v>
      </c>
      <c r="I643" s="57" t="s">
        <v>634</v>
      </c>
      <c r="J643" s="57" t="s">
        <v>659</v>
      </c>
      <c r="K643" s="67" t="s">
        <v>1310</v>
      </c>
      <c r="L643" s="67" t="s">
        <v>1311</v>
      </c>
      <c r="M643" s="67" t="s">
        <v>451</v>
      </c>
      <c r="N643" s="67" t="s">
        <v>444</v>
      </c>
      <c r="O643" s="67" t="s">
        <v>1361</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60"/>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open",IF(AND(NOT(OR(LEN(AZ643)&lt;15,ISNUMBER(MATCH(AZ643,L_Placeholder,0)))),BK643=0,NOT(OR(LEN(AU643)&lt;2,ISNUMBER(MATCH(AU643,L_Placeholder,0)))),NOT(OR(LEN(AX643)&lt;2,ISNUMBER(MATCH(AX643,L_Placeholder,0)))),TRIM(AE643)&lt;&gt;TRIM(T643)),"N/A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missing",IF(OR(OR(LEN(AU643)&lt;2,ISNUMBER(MATCH(AU643,L_Placeholder,0))),BR643&lt;3),"INVALID – PIC missing or not a named person (a role such as QA / CSM is not a name)",IF(OR(LEN(AV643)&lt;2,ISNUMBER(MATCH(AV643,L_Placeholder,0))),"INVALID – result / assessment missing",IF(OR(OR(LEN(AW643)&lt;3,ISNUMBER(MATCH(AW643,L_Placeholder,0))),SUMPRODUCT(--ISNUMBER(SEARCH(" "&amp;L_EvidencePhrase&amp;" ",BD643)))&gt;0,BI643=1),"INVALID – evidence missing, placeholder or not yet on file",IF(ISNA(MATCH(TRIM(S643),L_EvidenceType,0)),"INVALID – choose the evidence type from the list (column S)",IF(BL643=0,"INVALID – evidence ID must be the record's ID only (e.g. SF-2210, IMG_2231, 1045521), or a link / path for links",IF(OR(OR(LEN(AX643)&lt;2,ISNUMBER(MATCH(AX643,L_Placeholder,0))),BS643&lt;3),"INVALID – verifier missing or not a named person (a role such as QA / CSM is not a name)",IF(OR(AX643=AU643,AND(LEN(AU643)&gt;=4,ISNUMBER(SEARCH(AU643,AX643))),AND(LEN(AX643)&gt;=4,ISNUMBER(SEARCH(AX643,AU643)))),"INVALID – verifier must be a different, named person (not the PIC or a role)",IF(BH643=1,"INVALID – result not yet available (awaiting / TBC)",IF(BV643=1,"INVALID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future",IF(AND(ISNUMBER(BY643),AG643&lt;BY643),IF(H643="Physical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IF(ISNA(MATCH(TRIM(S643),L_EvidenceType,0)),0,BZ643)</f>
        <v>0</v>
      </c>
      <c r="BM643" s="61" t="str">
        <f aca="false">SUBSTITUTE(SUBSTITUTE(SUBSTITUTE(SUBSTITUTE(SUBSTITUTE(SUBSTITUTE(SUBSTITUTE(SUBSTITUTE(SUBSTITUTE(LOWER(Z643&amp;""),"1","0"),"2","0"),"3","0"),"4","0"),"5","0"),"6","0"),"7","0"),"8","0"),"9","0")</f>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643,"jan",""),"feb",""),"mar",""),"apr",""),"may",""),"jun",""),"jul",""),"aug",""),"sep",""),"oct",""),"nov",""),"dec",""),"hrs",""),"hr",""),"lt",""),"utc",""),"am",""),"pm",""),"rev",""),"ver",""),"b","a"),"c","a"),"d","a"),"e","a"),"f","a"),"g","a"),"h","a"),"i","a"),"j","a"),"k","a"),"l","a"),"m","a"),"n","a"),"o","a"),"p","a"),"q","a"),"r","a"),"s","a"),"t","a"),"u","a"),"v","a"),"w","a"),"x","a"),"y","a"),"z","a")</f>
        <v/>
      </c>
      <c r="BO643" s="61" t="str">
        <f aca="false">SUBSTITUTE(SUBSTITUTE(SUBSTITUTE(SUBSTITUTE(SUBSTITUTE(SUBSTITUTE(SUBSTITUTE(SUBSTITUTE(SUBSTITUTE(LOWER(W643&amp;""),"1","0"),"2","0"),"3","0"),"4","0"),"5","0"),"6","0"),"7","0"),"8","0"),"9","0")</f>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c>
      <c r="BQ643" s="61" t="n">
        <f aca="false">IFERROR(IF(AND(ISERROR(SEARCH(" mh"," "&amp;LOWER(W643))),ISNA(MATCH(LEFT(TRIM(BP643),255),{"0000a","000a","00a","0000aa","000aa","00.00.0000","00/00/0000","00-00-0000","0000-00-00","00.00.00","00/00/00","00-00-00","0.00.0000","0/00/0000","0-00-0000"},0)),OR(SUMPRODUCT(--ISNUMBER(SEARCH({"a0","a-0","a_0","a/0","a.0","a#0","0a","0-a","0_a","0/a"},BP643)))&gt;0,ISNUMBER(SEARCH("000000",BP643)))),1,0),0)</f>
        <v>0</v>
      </c>
      <c r="BR6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643,"supervisor",""),"inspector",""),"controller",""),"executive",""),"catering",""),"manager",""),"officer",""),"caterer",""),"station",""),"captain",""),"verified",""),"verifier",""),"checked",""),"senior",""),"leader",""),"cabin",""),"staff",""),"crew",""),"team",""),"duty",""),"lead",""),"head",""),"chef",""),"pasb",""),"mcat",""),"magcs",""),"qaqc",""),"ccic",""),"cic",""),"csm",""),"ops",""),"pic",""),"self",""),"qa",""),"qc",""),"by",""),"sr",""))</f>
        <v>0</v>
      </c>
      <c r="BS6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643,"supervisor",""),"inspector",""),"controller",""),"executive",""),"catering",""),"manager",""),"officer",""),"caterer",""),"station",""),"captain",""),"verified",""),"verifier",""),"checked",""),"senior",""),"leader",""),"cabin",""),"staff",""),"crew",""),"team",""),"duty",""),"lead",""),"head",""),"chef",""),"pasb",""),"mcat",""),"magcs",""),"qaqc",""),"ccic",""),"cic",""),"csm",""),"ops",""),"pic",""),"self",""),"qa",""),"qc",""),"by",""),"sr",""))</f>
        <v>0</v>
      </c>
      <c r="BT643" s="61"/>
      <c r="BU643" s="61"/>
      <c r="BV643" s="61" t="n">
        <f aca="false">IFERROR(IF(OR(SUMPRODUCT((LEN(BC643)-LEN(SUBSTITUTE(BC643," "&amp;L_NotLoaded&amp;" "," ")))/(LEN(L_NotLoaded)+1))&gt;SUMPRODUCT((LEN(BC643)-LEN(SUBSTITUTE(BC643," "&amp;L_NotLoadedNeg&amp;" "," ")))/(LEN(L_NotLoadedNeg)+1)),SUMPRODUCT((LEN(BD643)-LEN(SUBSTITUTE(BD643," "&amp;L_NotLoaded&amp;" "," ")))/(LEN(L_NotLoaded)+1))&gt;SUMPRODUCT((LEN(BD643)-LEN(SUBSTITUTE(BD643," "&amp;L_NotLoadedNeg&amp;" "," ")))/(LEN(L_NotLoadedNeg)+1))),1,0),0)</f>
        <v>0</v>
      </c>
      <c r="BW643" s="61"/>
      <c r="BX643" s="61"/>
      <c r="BY643" s="62" t="n">
        <f aca="false">IF(ISNUMBER(Flights!$AZ$23),MAX(Q643-UpliftWindowH/24,Flights!$AZ$23),Q643-UpliftWindowH/24)</f>
        <v>46323.7777777778</v>
      </c>
      <c r="BZ643" s="61" t="n">
        <f aca="false">IFERROR(IF(IF(TRIM(S643)="Link / file path",AND(LEN(TRIM(Z643))&gt;=5,SUMPRODUCT(--ISNUMBER(SEARCH({"http","www.","\\",":\",".pdf",".jpg",".jpeg",".png",".heic",".xls",".doc",".msg",".eml",".ppt",".txt",".zip"},Z643)))&gt;0),AND(ISERROR(FIND(" ",TRIM(Z643))),NOT(OR(LOWER(TRIM(Z643))=LOWER(Flights!$F$23),AND(LEFT(LOWER(TRIM(Z643)),2)="mh",(LEN(BN643)-LEN(SUBSTITUTE(BN643,"a","")))&lt;=2))),NOT(ISNUMBER(MATCH(LEFT(BN643,255),{"0000a","000a","00a","0000aa","000aa","00.00.0000","00/00/0000","00-00-0000","0000-00-00","00.00.00","00/00/00","00-00-00","0.00.0000","0/00/0000","0-00-0000"},0))),OR(AND((LEN(BN643)-LEN(SUBSTITUTE(BN643,"a","")))&gt;=1,(LEN(BN643)-LEN(SUBSTITUTE(BN643,"0","")))&gt;=2,SUMPRODUCT(--ISNUMBER(SEARCH({"a0","a-0","a_0","a/0","a.0","a#0","0a","0-a","0_a","0/a"},BN643)))&gt;0),AND((LEN(BN643)-LEN(SUBSTITUTE(BN643,"a","")))=0,(LEN(BN643)-LEN(SUBSTITUTE(BN643,"0","")))&gt;=5)))),1,0),0)</f>
        <v>0</v>
      </c>
    </row>
    <row r="644" customFormat="false" ht="39.75" hidden="false" customHeight="true" outlineLevel="0" collapsed="false">
      <c r="A644" s="57" t="s">
        <v>1362</v>
      </c>
      <c r="B644" s="57" t="s">
        <v>304</v>
      </c>
      <c r="C644" s="57" t="str">
        <f aca="false">Flights!$F$24</f>
        <v>MH1450</v>
      </c>
      <c r="D644" s="58" t="n">
        <f aca="false">Flights!$D$24</f>
        <v>46324</v>
      </c>
      <c r="E644" s="57" t="str">
        <f aca="false">Flights!$G$24&amp;"-"&amp;Flights!$H$24</f>
        <v>KUL-LGK</v>
      </c>
      <c r="F644" s="57" t="str">
        <f aca="false">Flights!$K$24</f>
        <v>EY</v>
      </c>
      <c r="G644" s="57" t="s">
        <v>81</v>
      </c>
      <c r="H644" s="57" t="s">
        <v>378</v>
      </c>
      <c r="I644" s="57" t="s">
        <v>379</v>
      </c>
      <c r="J644" s="57" t="s">
        <v>380</v>
      </c>
      <c r="K644" s="67" t="s">
        <v>381</v>
      </c>
      <c r="L644" s="67" t="s">
        <v>382</v>
      </c>
      <c r="M644" s="67"/>
      <c r="N644" s="67" t="s">
        <v>383</v>
      </c>
      <c r="O644" s="67" t="s">
        <v>912</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60"/>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open",IF(AND(NOT(OR(LEN(AZ644)&lt;15,ISNUMBER(MATCH(AZ644,L_Placeholder,0)))),BK644=0,NOT(OR(LEN(AU644)&lt;2,ISNUMBER(MATCH(AU644,L_Placeholder,0)))),NOT(OR(LEN(AX644)&lt;2,ISNUMBER(MATCH(AX644,L_Placeholder,0)))),TRIM(AE644)&lt;&gt;TRIM(T644)),"N/A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missing",IF(OR(OR(LEN(AU644)&lt;2,ISNUMBER(MATCH(AU644,L_Placeholder,0))),BR644&lt;3),"INVALID – PIC missing or not a named person (a role such as QA / CSM is not a name)",IF(OR(LEN(AV644)&lt;2,ISNUMBER(MATCH(AV644,L_Placeholder,0))),"INVALID – result / assessment missing",IF(OR(OR(LEN(AW644)&lt;3,ISNUMBER(MATCH(AW644,L_Placeholder,0))),SUMPRODUCT(--ISNUMBER(SEARCH(" "&amp;L_EvidencePhrase&amp;" ",BD644)))&gt;0,BI644=1),"INVALID – evidence missing, placeholder or not yet on file",IF(ISNA(MATCH(TRIM(S644),L_EvidenceType,0)),"INVALID – choose the evidence type from the list (column S)",IF(BL644=0,"INVALID – evidence ID must be the record's ID only (e.g. SF-2210, IMG_2231, 1045521), or a link / path for links",IF(OR(OR(LEN(AX644)&lt;2,ISNUMBER(MATCH(AX644,L_Placeholder,0))),BS644&lt;3),"INVALID – verifier missing or not a named person (a role such as QA / CSM is not a name)",IF(OR(AX644=AU644,AND(LEN(AU644)&gt;=4,ISNUMBER(SEARCH(AU644,AX644))),AND(LEN(AX644)&gt;=4,ISNUMBER(SEARCH(AX644,AU644)))),"INVALID – verifier must be a different, named person (not the PIC or a role)",IF(BH644=1,"INVALID – result not yet available (awaiting / TBC)",IF(BV644=1,"INVALID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future",IF(AND(ISNUMBER(BY644),AG644&lt;BY644),IF(H644="Physical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t="n">
        <f aca="false">IF(ISNA(MATCH(TRIM(S644),L_EvidenceType,0)),0,BZ644)</f>
        <v>0</v>
      </c>
      <c r="BM644" s="61" t="str">
        <f aca="false">SUBSTITUTE(SUBSTITUTE(SUBSTITUTE(SUBSTITUTE(SUBSTITUTE(SUBSTITUTE(SUBSTITUTE(SUBSTITUTE(SUBSTITUTE(LOWER(Z644&amp;""),"1","0"),"2","0"),"3","0"),"4","0"),"5","0"),"6","0"),"7","0"),"8","0"),"9","0")</f>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644,"jan",""),"feb",""),"mar",""),"apr",""),"may",""),"jun",""),"jul",""),"aug",""),"sep",""),"oct",""),"nov",""),"dec",""),"hrs",""),"hr",""),"lt",""),"utc",""),"am",""),"pm",""),"rev",""),"ver",""),"b","a"),"c","a"),"d","a"),"e","a"),"f","a"),"g","a"),"h","a"),"i","a"),"j","a"),"k","a"),"l","a"),"m","a"),"n","a"),"o","a"),"p","a"),"q","a"),"r","a"),"s","a"),"t","a"),"u","a"),"v","a"),"w","a"),"x","a"),"y","a"),"z","a")</f>
        <v/>
      </c>
      <c r="BO644" s="61" t="str">
        <f aca="false">SUBSTITUTE(SUBSTITUTE(SUBSTITUTE(SUBSTITUTE(SUBSTITUTE(SUBSTITUTE(SUBSTITUTE(SUBSTITUTE(SUBSTITUTE(LOWER(W644&amp;""),"1","0"),"2","0"),"3","0"),"4","0"),"5","0"),"6","0"),"7","0"),"8","0"),"9","0")</f>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c>
      <c r="BQ644" s="61" t="n">
        <f aca="false">IFERROR(IF(AND(ISERROR(SEARCH(" mh"," "&amp;LOWER(W644))),ISNA(MATCH(LEFT(TRIM(BP644),255),{"0000a","000a","00a","0000aa","000aa","00.00.0000","00/00/0000","00-00-0000","0000-00-00","00.00.00","00/00/00","00-00-00","0.00.0000","0/00/0000","0-00-0000"},0)),OR(SUMPRODUCT(--ISNUMBER(SEARCH({"a0","a-0","a_0","a/0","a.0","a#0","0a","0-a","0_a","0/a"},BP644)))&gt;0,ISNUMBER(SEARCH("000000",BP644)))),1,0),0)</f>
        <v>0</v>
      </c>
      <c r="BR6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644,"supervisor",""),"inspector",""),"controller",""),"executive",""),"catering",""),"manager",""),"officer",""),"caterer",""),"station",""),"captain",""),"verified",""),"verifier",""),"checked",""),"senior",""),"leader",""),"cabin",""),"staff",""),"crew",""),"team",""),"duty",""),"lead",""),"head",""),"chef",""),"pasb",""),"mcat",""),"magcs",""),"qaqc",""),"ccic",""),"cic",""),"csm",""),"ops",""),"pic",""),"self",""),"qa",""),"qc",""),"by",""),"sr",""))</f>
        <v>0</v>
      </c>
      <c r="BS6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644,"supervisor",""),"inspector",""),"controller",""),"executive",""),"catering",""),"manager",""),"officer",""),"caterer",""),"station",""),"captain",""),"verified",""),"verifier",""),"checked",""),"senior",""),"leader",""),"cabin",""),"staff",""),"crew",""),"team",""),"duty",""),"lead",""),"head",""),"chef",""),"pasb",""),"mcat",""),"magcs",""),"qaqc",""),"ccic",""),"cic",""),"csm",""),"ops",""),"pic",""),"self",""),"qa",""),"qc",""),"by",""),"sr",""))</f>
        <v>0</v>
      </c>
      <c r="BT644" s="61"/>
      <c r="BU644" s="61"/>
      <c r="BV644" s="61" t="n">
        <f aca="false">0</f>
        <v>0</v>
      </c>
      <c r="BW644" s="61"/>
      <c r="BX644" s="61"/>
      <c r="BY644" s="62" t="n">
        <f aca="false">Q644-T7EarlyD*24/24</f>
        <v>46303.4375</v>
      </c>
      <c r="BZ644" s="61" t="n">
        <f aca="false">IFERROR(IF(IF(TRIM(S644)="Link / file path",AND(LEN(TRIM(Z644))&gt;=5,SUMPRODUCT(--ISNUMBER(SEARCH({"http","www.","\\",":\",".pdf",".jpg",".jpeg",".png",".heic",".xls",".doc",".msg",".eml",".ppt",".txt",".zip"},Z644)))&gt;0),AND(ISERROR(FIND(" ",TRIM(Z644))),NOT(OR(LOWER(TRIM(Z644))=LOWER(Flights!$F$24),AND(LEFT(LOWER(TRIM(Z644)),2)="mh",(LEN(BN644)-LEN(SUBSTITUTE(BN644,"a","")))&lt;=2))),NOT(ISNUMBER(MATCH(LEFT(BN644,255),{"0000a","000a","00a","0000aa","000aa","00.00.0000","00/00/0000","00-00-0000","0000-00-00","00.00.00","00/00/00","00-00-00","0.00.0000","0/00/0000","0-00-0000"},0))),OR(AND((LEN(BN644)-LEN(SUBSTITUTE(BN644,"a","")))&gt;=1,(LEN(BN644)-LEN(SUBSTITUTE(BN644,"0","")))&gt;=2,SUMPRODUCT(--ISNUMBER(SEARCH({"a0","a-0","a_0","a/0","a.0","a#0","0a","0-a","0_a","0/a"},BN644)))&gt;0),AND((LEN(BN644)-LEN(SUBSTITUTE(BN644,"a","")))=0,(LEN(BN644)-LEN(SUBSTITUTE(BN644,"0","")))&gt;=5)))),1,0),0)</f>
        <v>0</v>
      </c>
    </row>
    <row r="645" customFormat="false" ht="41.25" hidden="false" customHeight="true" outlineLevel="0" collapsed="false">
      <c r="A645" s="57" t="s">
        <v>1363</v>
      </c>
      <c r="B645" s="57" t="s">
        <v>304</v>
      </c>
      <c r="C645" s="57" t="str">
        <f aca="false">Flights!$F$24</f>
        <v>MH1450</v>
      </c>
      <c r="D645" s="58" t="n">
        <f aca="false">Flights!$D$24</f>
        <v>46324</v>
      </c>
      <c r="E645" s="57" t="str">
        <f aca="false">Flights!$G$24&amp;"-"&amp;Flights!$H$24</f>
        <v>KUL-LGK</v>
      </c>
      <c r="F645" s="57" t="str">
        <f aca="false">Flights!$K$24</f>
        <v>EY</v>
      </c>
      <c r="G645" s="57" t="s">
        <v>81</v>
      </c>
      <c r="H645" s="57" t="s">
        <v>378</v>
      </c>
      <c r="I645" s="57" t="s">
        <v>385</v>
      </c>
      <c r="J645" s="57" t="s">
        <v>386</v>
      </c>
      <c r="K645" s="67" t="s">
        <v>387</v>
      </c>
      <c r="L645" s="67" t="s">
        <v>382</v>
      </c>
      <c r="M645" s="67"/>
      <c r="N645" s="67" t="s">
        <v>383</v>
      </c>
      <c r="O645" s="67" t="s">
        <v>914</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60"/>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open",IF(AND(NOT(OR(LEN(AZ645)&lt;15,ISNUMBER(MATCH(AZ645,L_Placeholder,0)))),BK645=0,NOT(OR(LEN(AU645)&lt;2,ISNUMBER(MATCH(AU645,L_Placeholder,0)))),NOT(OR(LEN(AX645)&lt;2,ISNUMBER(MATCH(AX645,L_Placeholder,0)))),TRIM(AE645)&lt;&gt;TRIM(T645)),"N/A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missing",IF(OR(OR(LEN(AU645)&lt;2,ISNUMBER(MATCH(AU645,L_Placeholder,0))),BR645&lt;3),"INVALID – PIC missing or not a named person (a role such as QA / CSM is not a name)",IF(OR(LEN(AV645)&lt;2,ISNUMBER(MATCH(AV645,L_Placeholder,0))),"INVALID – result / assessment missing",IF(OR(OR(LEN(AW645)&lt;3,ISNUMBER(MATCH(AW645,L_Placeholder,0))),SUMPRODUCT(--ISNUMBER(SEARCH(" "&amp;L_EvidencePhrase&amp;" ",BD645)))&gt;0,BI645=1),"INVALID – evidence missing, placeholder or not yet on file",IF(ISNA(MATCH(TRIM(S645),L_EvidenceType,0)),"INVALID – choose the evidence type from the list (column S)",IF(BL645=0,"INVALID – evidence ID must be the record's ID only (e.g. SF-2210, IMG_2231, 1045521), or a link / path for links",IF(OR(OR(LEN(AX645)&lt;2,ISNUMBER(MATCH(AX645,L_Placeholder,0))),BS645&lt;3),"INVALID – verifier missing or not a named person (a role such as QA / CSM is not a name)",IF(OR(AX645=AU645,AND(LEN(AU645)&gt;=4,ISNUMBER(SEARCH(AU645,AX645))),AND(LEN(AX645)&gt;=4,ISNUMBER(SEARCH(AX645,AU645)))),"INVALID – verifier must be a different, named person (not the PIC or a role)",IF(BH645=1,"INVALID – result not yet available (awaiting / TBC)",IF(BV645=1,"INVALID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future",IF(AND(ISNUMBER(BY645),AG645&lt;BY645),IF(H645="Physical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t="n">
        <f aca="false">IF(ISNA(MATCH(TRIM(S645),L_EvidenceType,0)),0,BZ645)</f>
        <v>0</v>
      </c>
      <c r="BM645" s="61" t="str">
        <f aca="false">SUBSTITUTE(SUBSTITUTE(SUBSTITUTE(SUBSTITUTE(SUBSTITUTE(SUBSTITUTE(SUBSTITUTE(SUBSTITUTE(SUBSTITUTE(LOWER(Z645&amp;""),"1","0"),"2","0"),"3","0"),"4","0"),"5","0"),"6","0"),"7","0"),"8","0"),"9","0")</f>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645,"jan",""),"feb",""),"mar",""),"apr",""),"may",""),"jun",""),"jul",""),"aug",""),"sep",""),"oct",""),"nov",""),"dec",""),"hrs",""),"hr",""),"lt",""),"utc",""),"am",""),"pm",""),"rev",""),"ver",""),"b","a"),"c","a"),"d","a"),"e","a"),"f","a"),"g","a"),"h","a"),"i","a"),"j","a"),"k","a"),"l","a"),"m","a"),"n","a"),"o","a"),"p","a"),"q","a"),"r","a"),"s","a"),"t","a"),"u","a"),"v","a"),"w","a"),"x","a"),"y","a"),"z","a")</f>
        <v/>
      </c>
      <c r="BO645" s="61" t="str">
        <f aca="false">SUBSTITUTE(SUBSTITUTE(SUBSTITUTE(SUBSTITUTE(SUBSTITUTE(SUBSTITUTE(SUBSTITUTE(SUBSTITUTE(SUBSTITUTE(LOWER(W645&amp;""),"1","0"),"2","0"),"3","0"),"4","0"),"5","0"),"6","0"),"7","0"),"8","0"),"9","0")</f>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c>
      <c r="BQ645" s="61" t="n">
        <f aca="false">IFERROR(IF(AND(ISERROR(SEARCH(" mh"," "&amp;LOWER(W645))),ISNA(MATCH(LEFT(TRIM(BP645),255),{"0000a","000a","00a","0000aa","000aa","00.00.0000","00/00/0000","00-00-0000","0000-00-00","00.00.00","00/00/00","00-00-00","0.00.0000","0/00/0000","0-00-0000"},0)),OR(SUMPRODUCT(--ISNUMBER(SEARCH({"a0","a-0","a_0","a/0","a.0","a#0","0a","0-a","0_a","0/a"},BP645)))&gt;0,ISNUMBER(SEARCH("000000",BP645)))),1,0),0)</f>
        <v>0</v>
      </c>
      <c r="BR6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645,"supervisor",""),"inspector",""),"controller",""),"executive",""),"catering",""),"manager",""),"officer",""),"caterer",""),"station",""),"captain",""),"verified",""),"verifier",""),"checked",""),"senior",""),"leader",""),"cabin",""),"staff",""),"crew",""),"team",""),"duty",""),"lead",""),"head",""),"chef",""),"pasb",""),"mcat",""),"magcs",""),"qaqc",""),"ccic",""),"cic",""),"csm",""),"ops",""),"pic",""),"self",""),"qa",""),"qc",""),"by",""),"sr",""))</f>
        <v>0</v>
      </c>
      <c r="BS6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645,"supervisor",""),"inspector",""),"controller",""),"executive",""),"catering",""),"manager",""),"officer",""),"caterer",""),"station",""),"captain",""),"verified",""),"verifier",""),"checked",""),"senior",""),"leader",""),"cabin",""),"staff",""),"crew",""),"team",""),"duty",""),"lead",""),"head",""),"chef",""),"pasb",""),"mcat",""),"magcs",""),"qaqc",""),"ccic",""),"cic",""),"csm",""),"ops",""),"pic",""),"self",""),"qa",""),"qc",""),"by",""),"sr",""))</f>
        <v>0</v>
      </c>
      <c r="BT645" s="61"/>
      <c r="BU645" s="61"/>
      <c r="BV645" s="61" t="n">
        <f aca="false">0</f>
        <v>0</v>
      </c>
      <c r="BW645" s="61"/>
      <c r="BX645" s="61"/>
      <c r="BY645" s="62" t="n">
        <f aca="false">Q645-T7EarlyD*24/24</f>
        <v>46303.4375</v>
      </c>
      <c r="BZ645" s="61" t="n">
        <f aca="false">IFERROR(IF(IF(TRIM(S645)="Link / file path",AND(LEN(TRIM(Z645))&gt;=5,SUMPRODUCT(--ISNUMBER(SEARCH({"http","www.","\\",":\",".pdf",".jpg",".jpeg",".png",".heic",".xls",".doc",".msg",".eml",".ppt",".txt",".zip"},Z645)))&gt;0),AND(ISERROR(FIND(" ",TRIM(Z645))),NOT(OR(LOWER(TRIM(Z645))=LOWER(Flights!$F$24),AND(LEFT(LOWER(TRIM(Z645)),2)="mh",(LEN(BN645)-LEN(SUBSTITUTE(BN645,"a","")))&lt;=2))),NOT(ISNUMBER(MATCH(LEFT(BN645,255),{"0000a","000a","00a","0000aa","000aa","00.00.0000","00/00/0000","00-00-0000","0000-00-00","00.00.00","00/00/00","00-00-00","0.00.0000","0/00/0000","0-00-0000"},0))),OR(AND((LEN(BN645)-LEN(SUBSTITUTE(BN645,"a","")))&gt;=1,(LEN(BN645)-LEN(SUBSTITUTE(BN645,"0","")))&gt;=2,SUMPRODUCT(--ISNUMBER(SEARCH({"a0","a-0","a_0","a/0","a.0","a#0","0a","0-a","0_a","0/a"},BN645)))&gt;0),AND((LEN(BN645)-LEN(SUBSTITUTE(BN645,"a","")))=0,(LEN(BN645)-LEN(SUBSTITUTE(BN645,"0","")))&gt;=5)))),1,0),0)</f>
        <v>0</v>
      </c>
    </row>
    <row r="646" customFormat="false" ht="41.25" hidden="false" customHeight="true" outlineLevel="0" collapsed="false">
      <c r="A646" s="57" t="s">
        <v>1364</v>
      </c>
      <c r="B646" s="57" t="s">
        <v>304</v>
      </c>
      <c r="C646" s="57" t="str">
        <f aca="false">Flights!$F$24</f>
        <v>MH1450</v>
      </c>
      <c r="D646" s="58" t="n">
        <f aca="false">Flights!$D$24</f>
        <v>46324</v>
      </c>
      <c r="E646" s="57" t="str">
        <f aca="false">Flights!$G$24&amp;"-"&amp;Flights!$H$24</f>
        <v>KUL-LGK</v>
      </c>
      <c r="F646" s="57" t="str">
        <f aca="false">Flights!$K$24</f>
        <v>EY</v>
      </c>
      <c r="G646" s="57" t="s">
        <v>81</v>
      </c>
      <c r="H646" s="57" t="s">
        <v>378</v>
      </c>
      <c r="I646" s="57" t="s">
        <v>389</v>
      </c>
      <c r="J646" s="57" t="s">
        <v>390</v>
      </c>
      <c r="K646" s="67" t="s">
        <v>391</v>
      </c>
      <c r="L646" s="67" t="s">
        <v>382</v>
      </c>
      <c r="M646" s="67"/>
      <c r="N646" s="67" t="str">
        <f aca="false">IF(TRIM(Flights!$L$24)="A339","Required","N/A – rule")</f>
        <v>N/A – rule</v>
      </c>
      <c r="O646" s="67" t="s">
        <v>392</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60"/>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open",IF(AND(NOT(OR(LEN(AZ646)&lt;15,ISNUMBER(MATCH(AZ646,L_Placeholder,0)))),BK646=0,NOT(OR(LEN(AU646)&lt;2,ISNUMBER(MATCH(AU646,L_Placeholder,0)))),NOT(OR(LEN(AX646)&lt;2,ISNUMBER(MATCH(AX646,L_Placeholder,0)))),TRIM(AE646)&lt;&gt;TRIM(T646)),"N/A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missing",IF(OR(OR(LEN(AU646)&lt;2,ISNUMBER(MATCH(AU646,L_Placeholder,0))),BR646&lt;3),"INVALID – PIC missing or not a named person (a role such as QA / CSM is not a name)",IF(OR(LEN(AV646)&lt;2,ISNUMBER(MATCH(AV646,L_Placeholder,0))),"INVALID – result / assessment missing",IF(OR(OR(LEN(AW646)&lt;3,ISNUMBER(MATCH(AW646,L_Placeholder,0))),SUMPRODUCT(--ISNUMBER(SEARCH(" "&amp;L_EvidencePhrase&amp;" ",BD646)))&gt;0,BI646=1),"INVALID – evidence missing, placeholder or not yet on file",IF(ISNA(MATCH(TRIM(S646),L_EvidenceType,0)),"INVALID – choose the evidence type from the list (column S)",IF(BL646=0,"INVALID – evidence ID must be the record's ID only (e.g. SF-2210, IMG_2231, 1045521), or a link / path for links",IF(OR(OR(LEN(AX646)&lt;2,ISNUMBER(MATCH(AX646,L_Placeholder,0))),BS646&lt;3),"INVALID – verifier missing or not a named person (a role such as QA / CSM is not a name)",IF(OR(AX646=AU646,AND(LEN(AU646)&gt;=4,ISNUMBER(SEARCH(AU646,AX646))),AND(LEN(AX646)&gt;=4,ISNUMBER(SEARCH(AX646,AU646)))),"INVALID – verifier must be a different, named person (not the PIC or a role)",IF(BH646=1,"INVALID – result not yet available (awaiting / TBC)",IF(BV646=1,"INVALID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future",IF(AND(ISNUMBER(BY646),AG646&lt;BY646),IF(H646="Physical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t="n">
        <f aca="false">IF(ISNA(MATCH(TRIM(S646),L_EvidenceType,0)),0,BZ646)</f>
        <v>0</v>
      </c>
      <c r="BM646" s="61" t="str">
        <f aca="false">SUBSTITUTE(SUBSTITUTE(SUBSTITUTE(SUBSTITUTE(SUBSTITUTE(SUBSTITUTE(SUBSTITUTE(SUBSTITUTE(SUBSTITUTE(LOWER(Z646&amp;""),"1","0"),"2","0"),"3","0"),"4","0"),"5","0"),"6","0"),"7","0"),"8","0"),"9","0")</f>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646,"jan",""),"feb",""),"mar",""),"apr",""),"may",""),"jun",""),"jul",""),"aug",""),"sep",""),"oct",""),"nov",""),"dec",""),"hrs",""),"hr",""),"lt",""),"utc",""),"am",""),"pm",""),"rev",""),"ver",""),"b","a"),"c","a"),"d","a"),"e","a"),"f","a"),"g","a"),"h","a"),"i","a"),"j","a"),"k","a"),"l","a"),"m","a"),"n","a"),"o","a"),"p","a"),"q","a"),"r","a"),"s","a"),"t","a"),"u","a"),"v","a"),"w","a"),"x","a"),"y","a"),"z","a")</f>
        <v/>
      </c>
      <c r="BO646" s="61" t="str">
        <f aca="false">SUBSTITUTE(SUBSTITUTE(SUBSTITUTE(SUBSTITUTE(SUBSTITUTE(SUBSTITUTE(SUBSTITUTE(SUBSTITUTE(SUBSTITUTE(LOWER(W646&amp;""),"1","0"),"2","0"),"3","0"),"4","0"),"5","0"),"6","0"),"7","0"),"8","0"),"9","0")</f>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c>
      <c r="BQ646" s="61" t="n">
        <f aca="false">IFERROR(IF(AND(ISERROR(SEARCH(" mh"," "&amp;LOWER(W646))),ISNA(MATCH(LEFT(TRIM(BP646),255),{"0000a","000a","00a","0000aa","000aa","00.00.0000","00/00/0000","00-00-0000","0000-00-00","00.00.00","00/00/00","00-00-00","0.00.0000","0/00/0000","0-00-0000"},0)),OR(SUMPRODUCT(--ISNUMBER(SEARCH({"a0","a-0","a_0","a/0","a.0","a#0","0a","0-a","0_a","0/a"},BP646)))&gt;0,ISNUMBER(SEARCH("000000",BP646)))),1,0),0)</f>
        <v>0</v>
      </c>
      <c r="BR6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646,"supervisor",""),"inspector",""),"controller",""),"executive",""),"catering",""),"manager",""),"officer",""),"caterer",""),"station",""),"captain",""),"verified",""),"verifier",""),"checked",""),"senior",""),"leader",""),"cabin",""),"staff",""),"crew",""),"team",""),"duty",""),"lead",""),"head",""),"chef",""),"pasb",""),"mcat",""),"magcs",""),"qaqc",""),"ccic",""),"cic",""),"csm",""),"ops",""),"pic",""),"self",""),"qa",""),"qc",""),"by",""),"sr",""))</f>
        <v>0</v>
      </c>
      <c r="BS6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646,"supervisor",""),"inspector",""),"controller",""),"executive",""),"catering",""),"manager",""),"officer",""),"caterer",""),"station",""),"captain",""),"verified",""),"verifier",""),"checked",""),"senior",""),"leader",""),"cabin",""),"staff",""),"crew",""),"team",""),"duty",""),"lead",""),"head",""),"chef",""),"pasb",""),"mcat",""),"magcs",""),"qaqc",""),"ccic",""),"cic",""),"csm",""),"ops",""),"pic",""),"self",""),"qa",""),"qc",""),"by",""),"sr",""))</f>
        <v>0</v>
      </c>
      <c r="BT646" s="61"/>
      <c r="BU646" s="61"/>
      <c r="BV646" s="61" t="n">
        <f aca="false">0</f>
        <v>0</v>
      </c>
      <c r="BW646" s="61"/>
      <c r="BX646" s="61"/>
      <c r="BY646" s="62" t="n">
        <f aca="false">Q646-T7EarlyD*24/24</f>
        <v>46303.4375</v>
      </c>
      <c r="BZ646" s="61" t="n">
        <f aca="false">IFERROR(IF(IF(TRIM(S646)="Link / file path",AND(LEN(TRIM(Z646))&gt;=5,SUMPRODUCT(--ISNUMBER(SEARCH({"http","www.","\\",":\",".pdf",".jpg",".jpeg",".png",".heic",".xls",".doc",".msg",".eml",".ppt",".txt",".zip"},Z646)))&gt;0),AND(ISERROR(FIND(" ",TRIM(Z646))),NOT(OR(LOWER(TRIM(Z646))=LOWER(Flights!$F$24),AND(LEFT(LOWER(TRIM(Z646)),2)="mh",(LEN(BN646)-LEN(SUBSTITUTE(BN646,"a","")))&lt;=2))),NOT(ISNUMBER(MATCH(LEFT(BN646,255),{"0000a","000a","00a","0000aa","000aa","00.00.0000","00/00/0000","00-00-0000","0000-00-00","00.00.00","00/00/00","00-00-00","0.00.0000","0/00/0000","0-00-0000"},0))),OR(AND((LEN(BN646)-LEN(SUBSTITUTE(BN646,"a","")))&gt;=1,(LEN(BN646)-LEN(SUBSTITUTE(BN646,"0","")))&gt;=2,SUMPRODUCT(--ISNUMBER(SEARCH({"a0","a-0","a_0","a/0","a.0","a#0","0a","0-a","0_a","0/a"},BN646)))&gt;0),AND((LEN(BN646)-LEN(SUBSTITUTE(BN646,"a","")))=0,(LEN(BN646)-LEN(SUBSTITUTE(BN646,"0","")))&gt;=5)))),1,0),0)</f>
        <v>0</v>
      </c>
    </row>
    <row r="647" customFormat="false" ht="39.75" hidden="false" customHeight="true" outlineLevel="0" collapsed="false">
      <c r="A647" s="57" t="s">
        <v>1365</v>
      </c>
      <c r="B647" s="57" t="s">
        <v>304</v>
      </c>
      <c r="C647" s="57" t="str">
        <f aca="false">Flights!$F$24</f>
        <v>MH1450</v>
      </c>
      <c r="D647" s="58" t="n">
        <f aca="false">Flights!$D$24</f>
        <v>46324</v>
      </c>
      <c r="E647" s="57" t="str">
        <f aca="false">Flights!$G$24&amp;"-"&amp;Flights!$H$24</f>
        <v>KUL-LGK</v>
      </c>
      <c r="F647" s="57" t="str">
        <f aca="false">Flights!$K$24</f>
        <v>EY</v>
      </c>
      <c r="G647" s="57" t="s">
        <v>81</v>
      </c>
      <c r="H647" s="57" t="s">
        <v>378</v>
      </c>
      <c r="I647" s="57" t="s">
        <v>394</v>
      </c>
      <c r="J647" s="57" t="s">
        <v>395</v>
      </c>
      <c r="K647" s="67" t="s">
        <v>396</v>
      </c>
      <c r="L647" s="67" t="s">
        <v>382</v>
      </c>
      <c r="M647" s="67"/>
      <c r="N647" s="67" t="s">
        <v>383</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60"/>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open",IF(AND(NOT(OR(LEN(AZ647)&lt;15,ISNUMBER(MATCH(AZ647,L_Placeholder,0)))),BK647=0,NOT(OR(LEN(AU647)&lt;2,ISNUMBER(MATCH(AU647,L_Placeholder,0)))),NOT(OR(LEN(AX647)&lt;2,ISNUMBER(MATCH(AX647,L_Placeholder,0)))),TRIM(AE647)&lt;&gt;TRIM(T647)),"N/A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missing",IF(OR(OR(LEN(AU647)&lt;2,ISNUMBER(MATCH(AU647,L_Placeholder,0))),BR647&lt;3),"INVALID – PIC missing or not a named person (a role such as QA / CSM is not a name)",IF(OR(LEN(AV647)&lt;2,ISNUMBER(MATCH(AV647,L_Placeholder,0))),"INVALID – result / assessment missing",IF(OR(OR(LEN(AW647)&lt;3,ISNUMBER(MATCH(AW647,L_Placeholder,0))),SUMPRODUCT(--ISNUMBER(SEARCH(" "&amp;L_EvidencePhrase&amp;" ",BD647)))&gt;0,BI647=1),"INVALID – evidence missing, placeholder or not yet on file",IF(ISNA(MATCH(TRIM(S647),L_EvidenceType,0)),"INVALID – choose the evidence type from the list (column S)",IF(BL647=0,"INVALID – evidence ID must be the record's ID only (e.g. SF-2210, IMG_2231, 1045521), or a link / path for links",IF(OR(OR(LEN(AX647)&lt;2,ISNUMBER(MATCH(AX647,L_Placeholder,0))),BS647&lt;3),"INVALID – verifier missing or not a named person (a role such as QA / CSM is not a name)",IF(OR(AX647=AU647,AND(LEN(AU647)&gt;=4,ISNUMBER(SEARCH(AU647,AX647))),AND(LEN(AX647)&gt;=4,ISNUMBER(SEARCH(AX647,AU647)))),"INVALID – verifier must be a different, named person (not the PIC or a role)",IF(BH647=1,"INVALID – result not yet available (awaiting / TBC)",IF(BV647=1,"INVALID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future",IF(AND(ISNUMBER(BY647),AG647&lt;BY647),IF(H647="Physical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t="n">
        <f aca="false">IF(ISNA(MATCH(TRIM(S647),L_EvidenceType,0)),0,BZ647)</f>
        <v>0</v>
      </c>
      <c r="BM647" s="61" t="str">
        <f aca="false">SUBSTITUTE(SUBSTITUTE(SUBSTITUTE(SUBSTITUTE(SUBSTITUTE(SUBSTITUTE(SUBSTITUTE(SUBSTITUTE(SUBSTITUTE(LOWER(Z647&amp;""),"1","0"),"2","0"),"3","0"),"4","0"),"5","0"),"6","0"),"7","0"),"8","0"),"9","0")</f>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647,"jan",""),"feb",""),"mar",""),"apr",""),"may",""),"jun",""),"jul",""),"aug",""),"sep",""),"oct",""),"nov",""),"dec",""),"hrs",""),"hr",""),"lt",""),"utc",""),"am",""),"pm",""),"rev",""),"ver",""),"b","a"),"c","a"),"d","a"),"e","a"),"f","a"),"g","a"),"h","a"),"i","a"),"j","a"),"k","a"),"l","a"),"m","a"),"n","a"),"o","a"),"p","a"),"q","a"),"r","a"),"s","a"),"t","a"),"u","a"),"v","a"),"w","a"),"x","a"),"y","a"),"z","a")</f>
        <v/>
      </c>
      <c r="BO647" s="61" t="str">
        <f aca="false">SUBSTITUTE(SUBSTITUTE(SUBSTITUTE(SUBSTITUTE(SUBSTITUTE(SUBSTITUTE(SUBSTITUTE(SUBSTITUTE(SUBSTITUTE(LOWER(W647&amp;""),"1","0"),"2","0"),"3","0"),"4","0"),"5","0"),"6","0"),"7","0"),"8","0"),"9","0")</f>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c>
      <c r="BQ647" s="61" t="n">
        <f aca="false">IFERROR(IF(AND(ISERROR(SEARCH(" mh"," "&amp;LOWER(W647))),ISNA(MATCH(LEFT(TRIM(BP647),255),{"0000a","000a","00a","0000aa","000aa","00.00.0000","00/00/0000","00-00-0000","0000-00-00","00.00.00","00/00/00","00-00-00","0.00.0000","0/00/0000","0-00-0000"},0)),OR(SUMPRODUCT(--ISNUMBER(SEARCH({"a0","a-0","a_0","a/0","a.0","a#0","0a","0-a","0_a","0/a"},BP647)))&gt;0,ISNUMBER(SEARCH("000000",BP647)))),1,0),0)</f>
        <v>0</v>
      </c>
      <c r="BR6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647,"supervisor",""),"inspector",""),"controller",""),"executive",""),"catering",""),"manager",""),"officer",""),"caterer",""),"station",""),"captain",""),"verified",""),"verifier",""),"checked",""),"senior",""),"leader",""),"cabin",""),"staff",""),"crew",""),"team",""),"duty",""),"lead",""),"head",""),"chef",""),"pasb",""),"mcat",""),"magcs",""),"qaqc",""),"ccic",""),"cic",""),"csm",""),"ops",""),"pic",""),"self",""),"qa",""),"qc",""),"by",""),"sr",""))</f>
        <v>0</v>
      </c>
      <c r="BS6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647,"supervisor",""),"inspector",""),"controller",""),"executive",""),"catering",""),"manager",""),"officer",""),"caterer",""),"station",""),"captain",""),"verified",""),"verifier",""),"checked",""),"senior",""),"leader",""),"cabin",""),"staff",""),"crew",""),"team",""),"duty",""),"lead",""),"head",""),"chef",""),"pasb",""),"mcat",""),"magcs",""),"qaqc",""),"ccic",""),"cic",""),"csm",""),"ops",""),"pic",""),"self",""),"qa",""),"qc",""),"by",""),"sr",""))</f>
        <v>0</v>
      </c>
      <c r="BT647" s="61"/>
      <c r="BU647" s="61"/>
      <c r="BV647" s="61" t="n">
        <f aca="false">0</f>
        <v>0</v>
      </c>
      <c r="BW647" s="61"/>
      <c r="BX647" s="61"/>
      <c r="BY647" s="62" t="n">
        <f aca="false">Q647-T7EarlyD*24/24</f>
        <v>46303.4375</v>
      </c>
      <c r="BZ647" s="61" t="n">
        <f aca="false">IFERROR(IF(IF(TRIM(S647)="Link / file path",AND(LEN(TRIM(Z647))&gt;=5,SUMPRODUCT(--ISNUMBER(SEARCH({"http","www.","\\",":\",".pdf",".jpg",".jpeg",".png",".heic",".xls",".doc",".msg",".eml",".ppt",".txt",".zip"},Z647)))&gt;0),AND(ISERROR(FIND(" ",TRIM(Z647))),NOT(OR(LOWER(TRIM(Z647))=LOWER(Flights!$F$24),AND(LEFT(LOWER(TRIM(Z647)),2)="mh",(LEN(BN647)-LEN(SUBSTITUTE(BN647,"a","")))&lt;=2))),NOT(ISNUMBER(MATCH(LEFT(BN647,255),{"0000a","000a","00a","0000aa","000aa","00.00.0000","00/00/0000","00-00-0000","0000-00-00","00.00.00","00/00/00","00-00-00","0.00.0000","0/00/0000","0-00-0000"},0))),OR(AND((LEN(BN647)-LEN(SUBSTITUTE(BN647,"a","")))&gt;=1,(LEN(BN647)-LEN(SUBSTITUTE(BN647,"0","")))&gt;=2,SUMPRODUCT(--ISNUMBER(SEARCH({"a0","a-0","a_0","a/0","a.0","a#0","0a","0-a","0_a","0/a"},BN647)))&gt;0),AND((LEN(BN647)-LEN(SUBSTITUTE(BN647,"a","")))=0,(LEN(BN647)-LEN(SUBSTITUTE(BN647,"0","")))&gt;=5)))),1,0),0)</f>
        <v>0</v>
      </c>
    </row>
    <row r="648" customFormat="false" ht="39.75" hidden="false" customHeight="true" outlineLevel="0" collapsed="false">
      <c r="A648" s="57" t="s">
        <v>1366</v>
      </c>
      <c r="B648" s="57" t="s">
        <v>304</v>
      </c>
      <c r="C648" s="57" t="str">
        <f aca="false">Flights!$F$24</f>
        <v>MH1450</v>
      </c>
      <c r="D648" s="58" t="n">
        <f aca="false">Flights!$D$24</f>
        <v>46324</v>
      </c>
      <c r="E648" s="57" t="str">
        <f aca="false">Flights!$G$24&amp;"-"&amp;Flights!$H$24</f>
        <v>KUL-LGK</v>
      </c>
      <c r="F648" s="57" t="str">
        <f aca="false">Flights!$K$24</f>
        <v>EY</v>
      </c>
      <c r="G648" s="57" t="s">
        <v>81</v>
      </c>
      <c r="H648" s="57" t="s">
        <v>378</v>
      </c>
      <c r="I648" s="57" t="s">
        <v>398</v>
      </c>
      <c r="J648" s="57" t="s">
        <v>399</v>
      </c>
      <c r="K648" s="67" t="s">
        <v>400</v>
      </c>
      <c r="L648" s="67" t="s">
        <v>382</v>
      </c>
      <c r="M648" s="67"/>
      <c r="N648" s="67" t="s">
        <v>383</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60"/>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open",IF(AND(NOT(OR(LEN(AZ648)&lt;15,ISNUMBER(MATCH(AZ648,L_Placeholder,0)))),BK648=0,NOT(OR(LEN(AU648)&lt;2,ISNUMBER(MATCH(AU648,L_Placeholder,0)))),NOT(OR(LEN(AX648)&lt;2,ISNUMBER(MATCH(AX648,L_Placeholder,0)))),TRIM(AE648)&lt;&gt;TRIM(T648)),"N/A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missing",IF(OR(OR(LEN(AU648)&lt;2,ISNUMBER(MATCH(AU648,L_Placeholder,0))),BR648&lt;3),"INVALID – PIC missing or not a named person (a role such as QA / CSM is not a name)",IF(OR(LEN(AV648)&lt;2,ISNUMBER(MATCH(AV648,L_Placeholder,0))),"INVALID – result / assessment missing",IF(OR(OR(LEN(AW648)&lt;3,ISNUMBER(MATCH(AW648,L_Placeholder,0))),SUMPRODUCT(--ISNUMBER(SEARCH(" "&amp;L_EvidencePhrase&amp;" ",BD648)))&gt;0,BI648=1),"INVALID – evidence missing, placeholder or not yet on file",IF(ISNA(MATCH(TRIM(S648),L_EvidenceType,0)),"INVALID – choose the evidence type from the list (column S)",IF(BL648=0,"INVALID – evidence ID must be the record's ID only (e.g. SF-2210, IMG_2231, 1045521), or a link / path for links",IF(OR(OR(LEN(AX648)&lt;2,ISNUMBER(MATCH(AX648,L_Placeholder,0))),BS648&lt;3),"INVALID – verifier missing or not a named person (a role such as QA / CSM is not a name)",IF(OR(AX648=AU648,AND(LEN(AU648)&gt;=4,ISNUMBER(SEARCH(AU648,AX648))),AND(LEN(AX648)&gt;=4,ISNUMBER(SEARCH(AX648,AU648)))),"INVALID – verifier must be a different, named person (not the PIC or a role)",IF(BH648=1,"INVALID – result not yet available (awaiting / TBC)",IF(BV648=1,"INVALID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future",IF(AND(ISNUMBER(BY648),AG648&lt;BY648),IF(H648="Physical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t="n">
        <f aca="false">IF(ISNA(MATCH(TRIM(S648),L_EvidenceType,0)),0,BZ648)</f>
        <v>0</v>
      </c>
      <c r="BM648" s="61" t="str">
        <f aca="false">SUBSTITUTE(SUBSTITUTE(SUBSTITUTE(SUBSTITUTE(SUBSTITUTE(SUBSTITUTE(SUBSTITUTE(SUBSTITUTE(SUBSTITUTE(LOWER(Z648&amp;""),"1","0"),"2","0"),"3","0"),"4","0"),"5","0"),"6","0"),"7","0"),"8","0"),"9","0")</f>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648,"jan",""),"feb",""),"mar",""),"apr",""),"may",""),"jun",""),"jul",""),"aug",""),"sep",""),"oct",""),"nov",""),"dec",""),"hrs",""),"hr",""),"lt",""),"utc",""),"am",""),"pm",""),"rev",""),"ver",""),"b","a"),"c","a"),"d","a"),"e","a"),"f","a"),"g","a"),"h","a"),"i","a"),"j","a"),"k","a"),"l","a"),"m","a"),"n","a"),"o","a"),"p","a"),"q","a"),"r","a"),"s","a"),"t","a"),"u","a"),"v","a"),"w","a"),"x","a"),"y","a"),"z","a")</f>
        <v/>
      </c>
      <c r="BO648" s="61" t="str">
        <f aca="false">SUBSTITUTE(SUBSTITUTE(SUBSTITUTE(SUBSTITUTE(SUBSTITUTE(SUBSTITUTE(SUBSTITUTE(SUBSTITUTE(SUBSTITUTE(LOWER(W648&amp;""),"1","0"),"2","0"),"3","0"),"4","0"),"5","0"),"6","0"),"7","0"),"8","0"),"9","0")</f>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c>
      <c r="BQ648" s="61" t="n">
        <f aca="false">IFERROR(IF(AND(ISERROR(SEARCH(" mh"," "&amp;LOWER(W648))),ISNA(MATCH(LEFT(TRIM(BP648),255),{"0000a","000a","00a","0000aa","000aa","00.00.0000","00/00/0000","00-00-0000","0000-00-00","00.00.00","00/00/00","00-00-00","0.00.0000","0/00/0000","0-00-0000"},0)),OR(SUMPRODUCT(--ISNUMBER(SEARCH({"a0","a-0","a_0","a/0","a.0","a#0","0a","0-a","0_a","0/a"},BP648)))&gt;0,ISNUMBER(SEARCH("000000",BP648)))),1,0),0)</f>
        <v>0</v>
      </c>
      <c r="BR6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648,"supervisor",""),"inspector",""),"controller",""),"executive",""),"catering",""),"manager",""),"officer",""),"caterer",""),"station",""),"captain",""),"verified",""),"verifier",""),"checked",""),"senior",""),"leader",""),"cabin",""),"staff",""),"crew",""),"team",""),"duty",""),"lead",""),"head",""),"chef",""),"pasb",""),"mcat",""),"magcs",""),"qaqc",""),"ccic",""),"cic",""),"csm",""),"ops",""),"pic",""),"self",""),"qa",""),"qc",""),"by",""),"sr",""))</f>
        <v>0</v>
      </c>
      <c r="BS6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648,"supervisor",""),"inspector",""),"controller",""),"executive",""),"catering",""),"manager",""),"officer",""),"caterer",""),"station",""),"captain",""),"verified",""),"verifier",""),"checked",""),"senior",""),"leader",""),"cabin",""),"staff",""),"crew",""),"team",""),"duty",""),"lead",""),"head",""),"chef",""),"pasb",""),"mcat",""),"magcs",""),"qaqc",""),"ccic",""),"cic",""),"csm",""),"ops",""),"pic",""),"self",""),"qa",""),"qc",""),"by",""),"sr",""))</f>
        <v>0</v>
      </c>
      <c r="BT648" s="61"/>
      <c r="BU648" s="61"/>
      <c r="BV648" s="61" t="n">
        <f aca="false">0</f>
        <v>0</v>
      </c>
      <c r="BW648" s="61"/>
      <c r="BX648" s="61"/>
      <c r="BY648" s="62" t="n">
        <f aca="false">Q648-T7EarlyD*24/24</f>
        <v>46303.4375</v>
      </c>
      <c r="BZ648" s="61" t="n">
        <f aca="false">IFERROR(IF(IF(TRIM(S648)="Link / file path",AND(LEN(TRIM(Z648))&gt;=5,SUMPRODUCT(--ISNUMBER(SEARCH({"http","www.","\\",":\",".pdf",".jpg",".jpeg",".png",".heic",".xls",".doc",".msg",".eml",".ppt",".txt",".zip"},Z648)))&gt;0),AND(ISERROR(FIND(" ",TRIM(Z648))),NOT(OR(LOWER(TRIM(Z648))=LOWER(Flights!$F$24),AND(LEFT(LOWER(TRIM(Z648)),2)="mh",(LEN(BN648)-LEN(SUBSTITUTE(BN648,"a","")))&lt;=2))),NOT(ISNUMBER(MATCH(LEFT(BN648,255),{"0000a","000a","00a","0000aa","000aa","00.00.0000","00/00/0000","00-00-0000","0000-00-00","00.00.00","00/00/00","00-00-00","0.00.0000","0/00/0000","0-00-0000"},0))),OR(AND((LEN(BN648)-LEN(SUBSTITUTE(BN648,"a","")))&gt;=1,(LEN(BN648)-LEN(SUBSTITUTE(BN648,"0","")))&gt;=2,SUMPRODUCT(--ISNUMBER(SEARCH({"a0","a-0","a_0","a/0","a.0","a#0","0a","0-a","0_a","0/a"},BN648)))&gt;0),AND((LEN(BN648)-LEN(SUBSTITUTE(BN648,"a","")))=0,(LEN(BN648)-LEN(SUBSTITUTE(BN648,"0","")))&gt;=5)))),1,0),0)</f>
        <v>0</v>
      </c>
    </row>
    <row r="649" customFormat="false" ht="39.75" hidden="false" customHeight="true" outlineLevel="0" collapsed="false">
      <c r="A649" s="57" t="s">
        <v>1367</v>
      </c>
      <c r="B649" s="57" t="s">
        <v>304</v>
      </c>
      <c r="C649" s="57" t="str">
        <f aca="false">Flights!$F$24</f>
        <v>MH1450</v>
      </c>
      <c r="D649" s="58" t="n">
        <f aca="false">Flights!$D$24</f>
        <v>46324</v>
      </c>
      <c r="E649" s="57" t="str">
        <f aca="false">Flights!$G$24&amp;"-"&amp;Flights!$H$24</f>
        <v>KUL-LGK</v>
      </c>
      <c r="F649" s="57" t="str">
        <f aca="false">Flights!$K$24</f>
        <v>EY</v>
      </c>
      <c r="G649" s="57" t="s">
        <v>81</v>
      </c>
      <c r="H649" s="57" t="s">
        <v>378</v>
      </c>
      <c r="I649" s="57" t="s">
        <v>398</v>
      </c>
      <c r="J649" s="57" t="s">
        <v>402</v>
      </c>
      <c r="K649" s="67" t="s">
        <v>403</v>
      </c>
      <c r="L649" s="67" t="s">
        <v>382</v>
      </c>
      <c r="M649" s="67"/>
      <c r="N649" s="67" t="s">
        <v>383</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60"/>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open",IF(AND(NOT(OR(LEN(AZ649)&lt;15,ISNUMBER(MATCH(AZ649,L_Placeholder,0)))),BK649=0,NOT(OR(LEN(AU649)&lt;2,ISNUMBER(MATCH(AU649,L_Placeholder,0)))),NOT(OR(LEN(AX649)&lt;2,ISNUMBER(MATCH(AX649,L_Placeholder,0)))),TRIM(AE649)&lt;&gt;TRIM(T649)),"N/A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missing",IF(OR(OR(LEN(AU649)&lt;2,ISNUMBER(MATCH(AU649,L_Placeholder,0))),BR649&lt;3),"INVALID – PIC missing or not a named person (a role such as QA / CSM is not a name)",IF(OR(LEN(AV649)&lt;2,ISNUMBER(MATCH(AV649,L_Placeholder,0))),"INVALID – result / assessment missing",IF(OR(OR(LEN(AW649)&lt;3,ISNUMBER(MATCH(AW649,L_Placeholder,0))),SUMPRODUCT(--ISNUMBER(SEARCH(" "&amp;L_EvidencePhrase&amp;" ",BD649)))&gt;0,BI649=1),"INVALID – evidence missing, placeholder or not yet on file",IF(ISNA(MATCH(TRIM(S649),L_EvidenceType,0)),"INVALID – choose the evidence type from the list (column S)",IF(BL649=0,"INVALID – evidence ID must be the record's ID only (e.g. SF-2210, IMG_2231, 1045521), or a link / path for links",IF(OR(OR(LEN(AX649)&lt;2,ISNUMBER(MATCH(AX649,L_Placeholder,0))),BS649&lt;3),"INVALID – verifier missing or not a named person (a role such as QA / CSM is not a name)",IF(OR(AX649=AU649,AND(LEN(AU649)&gt;=4,ISNUMBER(SEARCH(AU649,AX649))),AND(LEN(AX649)&gt;=4,ISNUMBER(SEARCH(AX649,AU649)))),"INVALID – verifier must be a different, named person (not the PIC or a role)",IF(BH649=1,"INVALID – result not yet available (awaiting / TBC)",IF(BV649=1,"INVALID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future",IF(AND(ISNUMBER(BY649),AG649&lt;BY649),IF(H649="Physical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t="n">
        <f aca="false">IF(ISNA(MATCH(TRIM(S649),L_EvidenceType,0)),0,BZ649)</f>
        <v>0</v>
      </c>
      <c r="BM649" s="61" t="str">
        <f aca="false">SUBSTITUTE(SUBSTITUTE(SUBSTITUTE(SUBSTITUTE(SUBSTITUTE(SUBSTITUTE(SUBSTITUTE(SUBSTITUTE(SUBSTITUTE(LOWER(Z649&amp;""),"1","0"),"2","0"),"3","0"),"4","0"),"5","0"),"6","0"),"7","0"),"8","0"),"9","0")</f>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649,"jan",""),"feb",""),"mar",""),"apr",""),"may",""),"jun",""),"jul",""),"aug",""),"sep",""),"oct",""),"nov",""),"dec",""),"hrs",""),"hr",""),"lt",""),"utc",""),"am",""),"pm",""),"rev",""),"ver",""),"b","a"),"c","a"),"d","a"),"e","a"),"f","a"),"g","a"),"h","a"),"i","a"),"j","a"),"k","a"),"l","a"),"m","a"),"n","a"),"o","a"),"p","a"),"q","a"),"r","a"),"s","a"),"t","a"),"u","a"),"v","a"),"w","a"),"x","a"),"y","a"),"z","a")</f>
        <v/>
      </c>
      <c r="BO649" s="61" t="str">
        <f aca="false">SUBSTITUTE(SUBSTITUTE(SUBSTITUTE(SUBSTITUTE(SUBSTITUTE(SUBSTITUTE(SUBSTITUTE(SUBSTITUTE(SUBSTITUTE(LOWER(W649&amp;""),"1","0"),"2","0"),"3","0"),"4","0"),"5","0"),"6","0"),"7","0"),"8","0"),"9","0")</f>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c>
      <c r="BQ649" s="61" t="n">
        <f aca="false">IFERROR(IF(AND(ISERROR(SEARCH(" mh"," "&amp;LOWER(W649))),ISNA(MATCH(LEFT(TRIM(BP649),255),{"0000a","000a","00a","0000aa","000aa","00.00.0000","00/00/0000","00-00-0000","0000-00-00","00.00.00","00/00/00","00-00-00","0.00.0000","0/00/0000","0-00-0000"},0)),OR(SUMPRODUCT(--ISNUMBER(SEARCH({"a0","a-0","a_0","a/0","a.0","a#0","0a","0-a","0_a","0/a"},BP649)))&gt;0,ISNUMBER(SEARCH("000000",BP649)))),1,0),0)</f>
        <v>0</v>
      </c>
      <c r="BR6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649,"supervisor",""),"inspector",""),"controller",""),"executive",""),"catering",""),"manager",""),"officer",""),"caterer",""),"station",""),"captain",""),"verified",""),"verifier",""),"checked",""),"senior",""),"leader",""),"cabin",""),"staff",""),"crew",""),"team",""),"duty",""),"lead",""),"head",""),"chef",""),"pasb",""),"mcat",""),"magcs",""),"qaqc",""),"ccic",""),"cic",""),"csm",""),"ops",""),"pic",""),"self",""),"qa",""),"qc",""),"by",""),"sr",""))</f>
        <v>0</v>
      </c>
      <c r="BS6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649,"supervisor",""),"inspector",""),"controller",""),"executive",""),"catering",""),"manager",""),"officer",""),"caterer",""),"station",""),"captain",""),"verified",""),"verifier",""),"checked",""),"senior",""),"leader",""),"cabin",""),"staff",""),"crew",""),"team",""),"duty",""),"lead",""),"head",""),"chef",""),"pasb",""),"mcat",""),"magcs",""),"qaqc",""),"ccic",""),"cic",""),"csm",""),"ops",""),"pic",""),"self",""),"qa",""),"qc",""),"by",""),"sr",""))</f>
        <v>0</v>
      </c>
      <c r="BT649" s="61"/>
      <c r="BU649" s="61"/>
      <c r="BV649" s="61" t="n">
        <f aca="false">0</f>
        <v>0</v>
      </c>
      <c r="BW649" s="61"/>
      <c r="BX649" s="61"/>
      <c r="BY649" s="62" t="n">
        <f aca="false">Q649-T7EarlyD*24/24</f>
        <v>46303.4375</v>
      </c>
      <c r="BZ649" s="61" t="n">
        <f aca="false">IFERROR(IF(IF(TRIM(S649)="Link / file path",AND(LEN(TRIM(Z649))&gt;=5,SUMPRODUCT(--ISNUMBER(SEARCH({"http","www.","\\",":\",".pdf",".jpg",".jpeg",".png",".heic",".xls",".doc",".msg",".eml",".ppt",".txt",".zip"},Z649)))&gt;0),AND(ISERROR(FIND(" ",TRIM(Z649))),NOT(OR(LOWER(TRIM(Z649))=LOWER(Flights!$F$24),AND(LEFT(LOWER(TRIM(Z649)),2)="mh",(LEN(BN649)-LEN(SUBSTITUTE(BN649,"a","")))&lt;=2))),NOT(ISNUMBER(MATCH(LEFT(BN649,255),{"0000a","000a","00a","0000aa","000aa","00.00.0000","00/00/0000","00-00-0000","0000-00-00","00.00.00","00/00/00","00-00-00","0.00.0000","0/00/0000","0-00-0000"},0))),OR(AND((LEN(BN649)-LEN(SUBSTITUTE(BN649,"a","")))&gt;=1,(LEN(BN649)-LEN(SUBSTITUTE(BN649,"0","")))&gt;=2,SUMPRODUCT(--ISNUMBER(SEARCH({"a0","a-0","a_0","a/0","a.0","a#0","0a","0-a","0_a","0/a"},BN649)))&gt;0),AND((LEN(BN649)-LEN(SUBSTITUTE(BN649,"a","")))=0,(LEN(BN649)-LEN(SUBSTITUTE(BN649,"0","")))&gt;=5)))),1,0),0)</f>
        <v>0</v>
      </c>
    </row>
    <row r="650" customFormat="false" ht="39.75" hidden="false" customHeight="true" outlineLevel="0" collapsed="false">
      <c r="A650" s="57" t="s">
        <v>1368</v>
      </c>
      <c r="B650" s="57" t="s">
        <v>304</v>
      </c>
      <c r="C650" s="57" t="str">
        <f aca="false">Flights!$F$24</f>
        <v>MH1450</v>
      </c>
      <c r="D650" s="58" t="n">
        <f aca="false">Flights!$D$24</f>
        <v>46324</v>
      </c>
      <c r="E650" s="57" t="str">
        <f aca="false">Flights!$G$24&amp;"-"&amp;Flights!$H$24</f>
        <v>KUL-LGK</v>
      </c>
      <c r="F650" s="57" t="str">
        <f aca="false">Flights!$K$24</f>
        <v>EY</v>
      </c>
      <c r="G650" s="57" t="s">
        <v>81</v>
      </c>
      <c r="H650" s="57" t="s">
        <v>378</v>
      </c>
      <c r="I650" s="57" t="s">
        <v>405</v>
      </c>
      <c r="J650" s="57" t="s">
        <v>406</v>
      </c>
      <c r="K650" s="67" t="s">
        <v>407</v>
      </c>
      <c r="L650" s="67" t="s">
        <v>382</v>
      </c>
      <c r="M650" s="67"/>
      <c r="N650" s="67" t="s">
        <v>383</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60"/>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open",IF(AND(NOT(OR(LEN(AZ650)&lt;15,ISNUMBER(MATCH(AZ650,L_Placeholder,0)))),BK650=0,NOT(OR(LEN(AU650)&lt;2,ISNUMBER(MATCH(AU650,L_Placeholder,0)))),NOT(OR(LEN(AX650)&lt;2,ISNUMBER(MATCH(AX650,L_Placeholder,0)))),TRIM(AE650)&lt;&gt;TRIM(T650)),"N/A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missing",IF(OR(OR(LEN(AU650)&lt;2,ISNUMBER(MATCH(AU650,L_Placeholder,0))),BR650&lt;3),"INVALID – PIC missing or not a named person (a role such as QA / CSM is not a name)",IF(OR(LEN(AV650)&lt;2,ISNUMBER(MATCH(AV650,L_Placeholder,0))),"INVALID – result / assessment missing",IF(OR(OR(LEN(AW650)&lt;3,ISNUMBER(MATCH(AW650,L_Placeholder,0))),SUMPRODUCT(--ISNUMBER(SEARCH(" "&amp;L_EvidencePhrase&amp;" ",BD650)))&gt;0,BI650=1),"INVALID – evidence missing, placeholder or not yet on file",IF(ISNA(MATCH(TRIM(S650),L_EvidenceType,0)),"INVALID – choose the evidence type from the list (column S)",IF(BL650=0,"INVALID – evidence ID must be the record's ID only (e.g. SF-2210, IMG_2231, 1045521), or a link / path for links",IF(OR(OR(LEN(AX650)&lt;2,ISNUMBER(MATCH(AX650,L_Placeholder,0))),BS650&lt;3),"INVALID – verifier missing or not a named person (a role such as QA / CSM is not a name)",IF(OR(AX650=AU650,AND(LEN(AU650)&gt;=4,ISNUMBER(SEARCH(AU650,AX650))),AND(LEN(AX650)&gt;=4,ISNUMBER(SEARCH(AX650,AU650)))),"INVALID – verifier must be a different, named person (not the PIC or a role)",IF(BH650=1,"INVALID – result not yet available (awaiting / TBC)",IF(BV650=1,"INVALID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future",IF(AND(ISNUMBER(BY650),AG650&lt;BY650),IF(H650="Physical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t="n">
        <f aca="false">IF(ISNA(MATCH(TRIM(S650),L_EvidenceType,0)),0,BZ650)</f>
        <v>0</v>
      </c>
      <c r="BM650" s="61" t="str">
        <f aca="false">SUBSTITUTE(SUBSTITUTE(SUBSTITUTE(SUBSTITUTE(SUBSTITUTE(SUBSTITUTE(SUBSTITUTE(SUBSTITUTE(SUBSTITUTE(LOWER(Z650&amp;""),"1","0"),"2","0"),"3","0"),"4","0"),"5","0"),"6","0"),"7","0"),"8","0"),"9","0")</f>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650,"jan",""),"feb",""),"mar",""),"apr",""),"may",""),"jun",""),"jul",""),"aug",""),"sep",""),"oct",""),"nov",""),"dec",""),"hrs",""),"hr",""),"lt",""),"utc",""),"am",""),"pm",""),"rev",""),"ver",""),"b","a"),"c","a"),"d","a"),"e","a"),"f","a"),"g","a"),"h","a"),"i","a"),"j","a"),"k","a"),"l","a"),"m","a"),"n","a"),"o","a"),"p","a"),"q","a"),"r","a"),"s","a"),"t","a"),"u","a"),"v","a"),"w","a"),"x","a"),"y","a"),"z","a")</f>
        <v/>
      </c>
      <c r="BO650" s="61" t="str">
        <f aca="false">SUBSTITUTE(SUBSTITUTE(SUBSTITUTE(SUBSTITUTE(SUBSTITUTE(SUBSTITUTE(SUBSTITUTE(SUBSTITUTE(SUBSTITUTE(LOWER(W650&amp;""),"1","0"),"2","0"),"3","0"),"4","0"),"5","0"),"6","0"),"7","0"),"8","0"),"9","0")</f>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c>
      <c r="BQ650" s="61" t="n">
        <f aca="false">IFERROR(IF(AND(ISERROR(SEARCH(" mh"," "&amp;LOWER(W650))),ISNA(MATCH(LEFT(TRIM(BP650),255),{"0000a","000a","00a","0000aa","000aa","00.00.0000","00/00/0000","00-00-0000","0000-00-00","00.00.00","00/00/00","00-00-00","0.00.0000","0/00/0000","0-00-0000"},0)),OR(SUMPRODUCT(--ISNUMBER(SEARCH({"a0","a-0","a_0","a/0","a.0","a#0","0a","0-a","0_a","0/a"},BP650)))&gt;0,ISNUMBER(SEARCH("000000",BP650)))),1,0),0)</f>
        <v>0</v>
      </c>
      <c r="BR6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650,"supervisor",""),"inspector",""),"controller",""),"executive",""),"catering",""),"manager",""),"officer",""),"caterer",""),"station",""),"captain",""),"verified",""),"verifier",""),"checked",""),"senior",""),"leader",""),"cabin",""),"staff",""),"crew",""),"team",""),"duty",""),"lead",""),"head",""),"chef",""),"pasb",""),"mcat",""),"magcs",""),"qaqc",""),"ccic",""),"cic",""),"csm",""),"ops",""),"pic",""),"self",""),"qa",""),"qc",""),"by",""),"sr",""))</f>
        <v>0</v>
      </c>
      <c r="BS6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650,"supervisor",""),"inspector",""),"controller",""),"executive",""),"catering",""),"manager",""),"officer",""),"caterer",""),"station",""),"captain",""),"verified",""),"verifier",""),"checked",""),"senior",""),"leader",""),"cabin",""),"staff",""),"crew",""),"team",""),"duty",""),"lead",""),"head",""),"chef",""),"pasb",""),"mcat",""),"magcs",""),"qaqc",""),"ccic",""),"cic",""),"csm",""),"ops",""),"pic",""),"self",""),"qa",""),"qc",""),"by",""),"sr",""))</f>
        <v>0</v>
      </c>
      <c r="BT650" s="61"/>
      <c r="BU650" s="61"/>
      <c r="BV650" s="61" t="n">
        <f aca="false">0</f>
        <v>0</v>
      </c>
      <c r="BW650" s="61"/>
      <c r="BX650" s="61"/>
      <c r="BY650" s="62" t="n">
        <f aca="false">Q650-T7EarlyD*24/24</f>
        <v>46303.4375</v>
      </c>
      <c r="BZ650" s="61" t="n">
        <f aca="false">IFERROR(IF(IF(TRIM(S650)="Link / file path",AND(LEN(TRIM(Z650))&gt;=5,SUMPRODUCT(--ISNUMBER(SEARCH({"http","www.","\\",":\",".pdf",".jpg",".jpeg",".png",".heic",".xls",".doc",".msg",".eml",".ppt",".txt",".zip"},Z650)))&gt;0),AND(ISERROR(FIND(" ",TRIM(Z650))),NOT(OR(LOWER(TRIM(Z650))=LOWER(Flights!$F$24),AND(LEFT(LOWER(TRIM(Z650)),2)="mh",(LEN(BN650)-LEN(SUBSTITUTE(BN650,"a","")))&lt;=2))),NOT(ISNUMBER(MATCH(LEFT(BN650,255),{"0000a","000a","00a","0000aa","000aa","00.00.0000","00/00/0000","00-00-0000","0000-00-00","00.00.00","00/00/00","00-00-00","0.00.0000","0/00/0000","0-00-0000"},0))),OR(AND((LEN(BN650)-LEN(SUBSTITUTE(BN650,"a","")))&gt;=1,(LEN(BN650)-LEN(SUBSTITUTE(BN650,"0","")))&gt;=2,SUMPRODUCT(--ISNUMBER(SEARCH({"a0","a-0","a_0","a/0","a.0","a#0","0a","0-a","0_a","0/a"},BN650)))&gt;0),AND((LEN(BN650)-LEN(SUBSTITUTE(BN650,"a","")))=0,(LEN(BN650)-LEN(SUBSTITUTE(BN650,"0","")))&gt;=5)))),1,0),0)</f>
        <v>0</v>
      </c>
    </row>
    <row r="651" customFormat="false" ht="39.75" hidden="false" customHeight="true" outlineLevel="0" collapsed="false">
      <c r="A651" s="57" t="s">
        <v>1369</v>
      </c>
      <c r="B651" s="57" t="s">
        <v>304</v>
      </c>
      <c r="C651" s="57" t="str">
        <f aca="false">Flights!$F$24</f>
        <v>MH1450</v>
      </c>
      <c r="D651" s="58" t="n">
        <f aca="false">Flights!$D$24</f>
        <v>46324</v>
      </c>
      <c r="E651" s="57" t="str">
        <f aca="false">Flights!$G$24&amp;"-"&amp;Flights!$H$24</f>
        <v>KUL-LGK</v>
      </c>
      <c r="F651" s="57" t="str">
        <f aca="false">Flights!$K$24</f>
        <v>EY</v>
      </c>
      <c r="G651" s="57" t="s">
        <v>81</v>
      </c>
      <c r="H651" s="57" t="s">
        <v>378</v>
      </c>
      <c r="I651" s="57" t="s">
        <v>405</v>
      </c>
      <c r="J651" s="57" t="s">
        <v>409</v>
      </c>
      <c r="K651" s="67" t="s">
        <v>407</v>
      </c>
      <c r="L651" s="67" t="s">
        <v>382</v>
      </c>
      <c r="M651" s="67"/>
      <c r="N651" s="67" t="s">
        <v>383</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60"/>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open",IF(AND(NOT(OR(LEN(AZ651)&lt;15,ISNUMBER(MATCH(AZ651,L_Placeholder,0)))),BK651=0,NOT(OR(LEN(AU651)&lt;2,ISNUMBER(MATCH(AU651,L_Placeholder,0)))),NOT(OR(LEN(AX651)&lt;2,ISNUMBER(MATCH(AX651,L_Placeholder,0)))),TRIM(AE651)&lt;&gt;TRIM(T651)),"N/A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missing",IF(OR(OR(LEN(AU651)&lt;2,ISNUMBER(MATCH(AU651,L_Placeholder,0))),BR651&lt;3),"INVALID – PIC missing or not a named person (a role such as QA / CSM is not a name)",IF(OR(LEN(AV651)&lt;2,ISNUMBER(MATCH(AV651,L_Placeholder,0))),"INVALID – result / assessment missing",IF(OR(OR(LEN(AW651)&lt;3,ISNUMBER(MATCH(AW651,L_Placeholder,0))),SUMPRODUCT(--ISNUMBER(SEARCH(" "&amp;L_EvidencePhrase&amp;" ",BD651)))&gt;0,BI651=1),"INVALID – evidence missing, placeholder or not yet on file",IF(ISNA(MATCH(TRIM(S651),L_EvidenceType,0)),"INVALID – choose the evidence type from the list (column S)",IF(BL651=0,"INVALID – evidence ID must be the record's ID only (e.g. SF-2210, IMG_2231, 1045521), or a link / path for links",IF(OR(OR(LEN(AX651)&lt;2,ISNUMBER(MATCH(AX651,L_Placeholder,0))),BS651&lt;3),"INVALID – verifier missing or not a named person (a role such as QA / CSM is not a name)",IF(OR(AX651=AU651,AND(LEN(AU651)&gt;=4,ISNUMBER(SEARCH(AU651,AX651))),AND(LEN(AX651)&gt;=4,ISNUMBER(SEARCH(AX651,AU651)))),"INVALID – verifier must be a different, named person (not the PIC or a role)",IF(BH651=1,"INVALID – result not yet available (awaiting / TBC)",IF(BV651=1,"INVALID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future",IF(AND(ISNUMBER(BY651),AG651&lt;BY651),IF(H651="Physical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t="n">
        <f aca="false">IF(ISNA(MATCH(TRIM(S651),L_EvidenceType,0)),0,BZ651)</f>
        <v>0</v>
      </c>
      <c r="BM651" s="61" t="str">
        <f aca="false">SUBSTITUTE(SUBSTITUTE(SUBSTITUTE(SUBSTITUTE(SUBSTITUTE(SUBSTITUTE(SUBSTITUTE(SUBSTITUTE(SUBSTITUTE(LOWER(Z651&amp;""),"1","0"),"2","0"),"3","0"),"4","0"),"5","0"),"6","0"),"7","0"),"8","0"),"9","0")</f>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651,"jan",""),"feb",""),"mar",""),"apr",""),"may",""),"jun",""),"jul",""),"aug",""),"sep",""),"oct",""),"nov",""),"dec",""),"hrs",""),"hr",""),"lt",""),"utc",""),"am",""),"pm",""),"rev",""),"ver",""),"b","a"),"c","a"),"d","a"),"e","a"),"f","a"),"g","a"),"h","a"),"i","a"),"j","a"),"k","a"),"l","a"),"m","a"),"n","a"),"o","a"),"p","a"),"q","a"),"r","a"),"s","a"),"t","a"),"u","a"),"v","a"),"w","a"),"x","a"),"y","a"),"z","a")</f>
        <v/>
      </c>
      <c r="BO651" s="61" t="str">
        <f aca="false">SUBSTITUTE(SUBSTITUTE(SUBSTITUTE(SUBSTITUTE(SUBSTITUTE(SUBSTITUTE(SUBSTITUTE(SUBSTITUTE(SUBSTITUTE(LOWER(W651&amp;""),"1","0"),"2","0"),"3","0"),"4","0"),"5","0"),"6","0"),"7","0"),"8","0"),"9","0")</f>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c>
      <c r="BQ651" s="61" t="n">
        <f aca="false">IFERROR(IF(AND(ISERROR(SEARCH(" mh"," "&amp;LOWER(W651))),ISNA(MATCH(LEFT(TRIM(BP651),255),{"0000a","000a","00a","0000aa","000aa","00.00.0000","00/00/0000","00-00-0000","0000-00-00","00.00.00","00/00/00","00-00-00","0.00.0000","0/00/0000","0-00-0000"},0)),OR(SUMPRODUCT(--ISNUMBER(SEARCH({"a0","a-0","a_0","a/0","a.0","a#0","0a","0-a","0_a","0/a"},BP651)))&gt;0,ISNUMBER(SEARCH("000000",BP651)))),1,0),0)</f>
        <v>0</v>
      </c>
      <c r="BR6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651,"supervisor",""),"inspector",""),"controller",""),"executive",""),"catering",""),"manager",""),"officer",""),"caterer",""),"station",""),"captain",""),"verified",""),"verifier",""),"checked",""),"senior",""),"leader",""),"cabin",""),"staff",""),"crew",""),"team",""),"duty",""),"lead",""),"head",""),"chef",""),"pasb",""),"mcat",""),"magcs",""),"qaqc",""),"ccic",""),"cic",""),"csm",""),"ops",""),"pic",""),"self",""),"qa",""),"qc",""),"by",""),"sr",""))</f>
        <v>0</v>
      </c>
      <c r="BS6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651,"supervisor",""),"inspector",""),"controller",""),"executive",""),"catering",""),"manager",""),"officer",""),"caterer",""),"station",""),"captain",""),"verified",""),"verifier",""),"checked",""),"senior",""),"leader",""),"cabin",""),"staff",""),"crew",""),"team",""),"duty",""),"lead",""),"head",""),"chef",""),"pasb",""),"mcat",""),"magcs",""),"qaqc",""),"ccic",""),"cic",""),"csm",""),"ops",""),"pic",""),"self",""),"qa",""),"qc",""),"by",""),"sr",""))</f>
        <v>0</v>
      </c>
      <c r="BT651" s="61"/>
      <c r="BU651" s="61"/>
      <c r="BV651" s="61" t="n">
        <f aca="false">0</f>
        <v>0</v>
      </c>
      <c r="BW651" s="61"/>
      <c r="BX651" s="61"/>
      <c r="BY651" s="62" t="n">
        <f aca="false">Q651-T7EarlyD*24/24</f>
        <v>46303.4375</v>
      </c>
      <c r="BZ651" s="61" t="n">
        <f aca="false">IFERROR(IF(IF(TRIM(S651)="Link / file path",AND(LEN(TRIM(Z651))&gt;=5,SUMPRODUCT(--ISNUMBER(SEARCH({"http","www.","\\",":\",".pdf",".jpg",".jpeg",".png",".heic",".xls",".doc",".msg",".eml",".ppt",".txt",".zip"},Z651)))&gt;0),AND(ISERROR(FIND(" ",TRIM(Z651))),NOT(OR(LOWER(TRIM(Z651))=LOWER(Flights!$F$24),AND(LEFT(LOWER(TRIM(Z651)),2)="mh",(LEN(BN651)-LEN(SUBSTITUTE(BN651,"a","")))&lt;=2))),NOT(ISNUMBER(MATCH(LEFT(BN651,255),{"0000a","000a","00a","0000aa","000aa","00.00.0000","00/00/0000","00-00-0000","0000-00-00","00.00.00","00/00/00","00-00-00","0.00.0000","0/00/0000","0-00-0000"},0))),OR(AND((LEN(BN651)-LEN(SUBSTITUTE(BN651,"a","")))&gt;=1,(LEN(BN651)-LEN(SUBSTITUTE(BN651,"0","")))&gt;=2,SUMPRODUCT(--ISNUMBER(SEARCH({"a0","a-0","a_0","a/0","a.0","a#0","0a","0-a","0_a","0/a"},BN651)))&gt;0),AND((LEN(BN651)-LEN(SUBSTITUTE(BN651,"a","")))=0,(LEN(BN651)-LEN(SUBSTITUTE(BN651,"0","")))&gt;=5)))),1,0),0)</f>
        <v>0</v>
      </c>
    </row>
    <row r="652" customFormat="false" ht="39.75" hidden="false" customHeight="true" outlineLevel="0" collapsed="false">
      <c r="A652" s="57" t="s">
        <v>1370</v>
      </c>
      <c r="B652" s="57" t="s">
        <v>304</v>
      </c>
      <c r="C652" s="57" t="str">
        <f aca="false">Flights!$F$24</f>
        <v>MH1450</v>
      </c>
      <c r="D652" s="58" t="n">
        <f aca="false">Flights!$D$24</f>
        <v>46324</v>
      </c>
      <c r="E652" s="57" t="str">
        <f aca="false">Flights!$G$24&amp;"-"&amp;Flights!$H$24</f>
        <v>KUL-LGK</v>
      </c>
      <c r="F652" s="57" t="str">
        <f aca="false">Flights!$K$24</f>
        <v>EY</v>
      </c>
      <c r="G652" s="57" t="s">
        <v>81</v>
      </c>
      <c r="H652" s="57" t="s">
        <v>378</v>
      </c>
      <c r="I652" s="57" t="s">
        <v>411</v>
      </c>
      <c r="J652" s="57" t="s">
        <v>412</v>
      </c>
      <c r="K652" s="67" t="s">
        <v>922</v>
      </c>
      <c r="L652" s="67" t="s">
        <v>1371</v>
      </c>
      <c r="M652" s="67"/>
      <c r="N652" s="67" t="s">
        <v>383</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60"/>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open",IF(AND(NOT(OR(LEN(AZ652)&lt;15,ISNUMBER(MATCH(AZ652,L_Placeholder,0)))),BK652=0,NOT(OR(LEN(AU652)&lt;2,ISNUMBER(MATCH(AU652,L_Placeholder,0)))),NOT(OR(LEN(AX652)&lt;2,ISNUMBER(MATCH(AX652,L_Placeholder,0)))),TRIM(AE652)&lt;&gt;TRIM(T652)),"N/A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missing",IF(OR(OR(LEN(AU652)&lt;2,ISNUMBER(MATCH(AU652,L_Placeholder,0))),BR652&lt;3),"INVALID – PIC missing or not a named person (a role such as QA / CSM is not a name)",IF(OR(LEN(AV652)&lt;2,ISNUMBER(MATCH(AV652,L_Placeholder,0))),"INVALID – result / assessment missing",IF(OR(OR(LEN(AW652)&lt;3,ISNUMBER(MATCH(AW652,L_Placeholder,0))),SUMPRODUCT(--ISNUMBER(SEARCH(" "&amp;L_EvidencePhrase&amp;" ",BD652)))&gt;0,BI652=1),"INVALID – evidence missing, placeholder or not yet on file",IF(ISNA(MATCH(TRIM(S652),L_EvidenceType,0)),"INVALID – choose the evidence type from the list (column S)",IF(BL652=0,"INVALID – evidence ID must be the record's ID only (e.g. SF-2210, IMG_2231, 1045521), or a link / path for links",IF(OR(OR(LEN(AX652)&lt;2,ISNUMBER(MATCH(AX652,L_Placeholder,0))),BS652&lt;3),"INVALID – verifier missing or not a named person (a role such as QA / CSM is not a name)",IF(OR(AX652=AU652,AND(LEN(AU652)&gt;=4,ISNUMBER(SEARCH(AU652,AX652))),AND(LEN(AX652)&gt;=4,ISNUMBER(SEARCH(AX652,AU652)))),"INVALID – verifier must be a different, named person (not the PIC or a role)",IF(BH652=1,"INVALID – result not yet available (awaiting / TBC)",IF(BV652=1,"INVALID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future",IF(AND(ISNUMBER(BY652),AG652&lt;BY652),IF(H652="Physical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t="n">
        <f aca="false">IF(ISNA(MATCH(TRIM(S652),L_EvidenceType,0)),0,BZ652)</f>
        <v>0</v>
      </c>
      <c r="BM652" s="61" t="str">
        <f aca="false">SUBSTITUTE(SUBSTITUTE(SUBSTITUTE(SUBSTITUTE(SUBSTITUTE(SUBSTITUTE(SUBSTITUTE(SUBSTITUTE(SUBSTITUTE(LOWER(Z652&amp;""),"1","0"),"2","0"),"3","0"),"4","0"),"5","0"),"6","0"),"7","0"),"8","0"),"9","0")</f>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652,"jan",""),"feb",""),"mar",""),"apr",""),"may",""),"jun",""),"jul",""),"aug",""),"sep",""),"oct",""),"nov",""),"dec",""),"hrs",""),"hr",""),"lt",""),"utc",""),"am",""),"pm",""),"rev",""),"ver",""),"b","a"),"c","a"),"d","a"),"e","a"),"f","a"),"g","a"),"h","a"),"i","a"),"j","a"),"k","a"),"l","a"),"m","a"),"n","a"),"o","a"),"p","a"),"q","a"),"r","a"),"s","a"),"t","a"),"u","a"),"v","a"),"w","a"),"x","a"),"y","a"),"z","a")</f>
        <v/>
      </c>
      <c r="BO652" s="61" t="str">
        <f aca="false">SUBSTITUTE(SUBSTITUTE(SUBSTITUTE(SUBSTITUTE(SUBSTITUTE(SUBSTITUTE(SUBSTITUTE(SUBSTITUTE(SUBSTITUTE(LOWER(W652&amp;""),"1","0"),"2","0"),"3","0"),"4","0"),"5","0"),"6","0"),"7","0"),"8","0"),"9","0")</f>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c>
      <c r="BQ652" s="61" t="n">
        <f aca="false">IFERROR(IF(AND(ISERROR(SEARCH(" mh"," "&amp;LOWER(W652))),ISNA(MATCH(LEFT(TRIM(BP652),255),{"0000a","000a","00a","0000aa","000aa","00.00.0000","00/00/0000","00-00-0000","0000-00-00","00.00.00","00/00/00","00-00-00","0.00.0000","0/00/0000","0-00-0000"},0)),OR(SUMPRODUCT(--ISNUMBER(SEARCH({"a0","a-0","a_0","a/0","a.0","a#0","0a","0-a","0_a","0/a"},BP652)))&gt;0,ISNUMBER(SEARCH("000000",BP652)))),1,0),0)</f>
        <v>0</v>
      </c>
      <c r="BR6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652,"supervisor",""),"inspector",""),"controller",""),"executive",""),"catering",""),"manager",""),"officer",""),"caterer",""),"station",""),"captain",""),"verified",""),"verifier",""),"checked",""),"senior",""),"leader",""),"cabin",""),"staff",""),"crew",""),"team",""),"duty",""),"lead",""),"head",""),"chef",""),"pasb",""),"mcat",""),"magcs",""),"qaqc",""),"ccic",""),"cic",""),"csm",""),"ops",""),"pic",""),"self",""),"qa",""),"qc",""),"by",""),"sr",""))</f>
        <v>0</v>
      </c>
      <c r="BS6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652,"supervisor",""),"inspector",""),"controller",""),"executive",""),"catering",""),"manager",""),"officer",""),"caterer",""),"station",""),"captain",""),"verified",""),"verifier",""),"checked",""),"senior",""),"leader",""),"cabin",""),"staff",""),"crew",""),"team",""),"duty",""),"lead",""),"head",""),"chef",""),"pasb",""),"mcat",""),"magcs",""),"qaqc",""),"ccic",""),"cic",""),"csm",""),"ops",""),"pic",""),"self",""),"qa",""),"qc",""),"by",""),"sr",""))</f>
        <v>0</v>
      </c>
      <c r="BT652" s="61"/>
      <c r="BU652" s="61"/>
      <c r="BV652" s="61" t="n">
        <f aca="false">0</f>
        <v>0</v>
      </c>
      <c r="BW652" s="61"/>
      <c r="BX652" s="61"/>
      <c r="BY652" s="62" t="n">
        <f aca="false">Q652-T7EarlyD*24/24</f>
        <v>46303.4375</v>
      </c>
      <c r="BZ652" s="61" t="n">
        <f aca="false">IFERROR(IF(IF(TRIM(S652)="Link / file path",AND(LEN(TRIM(Z652))&gt;=5,SUMPRODUCT(--ISNUMBER(SEARCH({"http","www.","\\",":\",".pdf",".jpg",".jpeg",".png",".heic",".xls",".doc",".msg",".eml",".ppt",".txt",".zip"},Z652)))&gt;0),AND(ISERROR(FIND(" ",TRIM(Z652))),NOT(OR(LOWER(TRIM(Z652))=LOWER(Flights!$F$24),AND(LEFT(LOWER(TRIM(Z652)),2)="mh",(LEN(BN652)-LEN(SUBSTITUTE(BN652,"a","")))&lt;=2))),NOT(ISNUMBER(MATCH(LEFT(BN652,255),{"0000a","000a","00a","0000aa","000aa","00.00.0000","00/00/0000","00-00-0000","0000-00-00","00.00.00","00/00/00","00-00-00","0.00.0000","0/00/0000","0-00-0000"},0))),OR(AND((LEN(BN652)-LEN(SUBSTITUTE(BN652,"a","")))&gt;=1,(LEN(BN652)-LEN(SUBSTITUTE(BN652,"0","")))&gt;=2,SUMPRODUCT(--ISNUMBER(SEARCH({"a0","a-0","a_0","a/0","a.0","a#0","0a","0-a","0_a","0/a"},BN652)))&gt;0),AND((LEN(BN652)-LEN(SUBSTITUTE(BN652,"a","")))=0,(LEN(BN652)-LEN(SUBSTITUTE(BN652,"0","")))&gt;=5)))),1,0),0)</f>
        <v>0</v>
      </c>
    </row>
    <row r="653" customFormat="false" ht="39.75" hidden="false" customHeight="true" outlineLevel="0" collapsed="false">
      <c r="A653" s="57" t="s">
        <v>1372</v>
      </c>
      <c r="B653" s="57" t="s">
        <v>304</v>
      </c>
      <c r="C653" s="57" t="str">
        <f aca="false">Flights!$F$24</f>
        <v>MH1450</v>
      </c>
      <c r="D653" s="58" t="n">
        <f aca="false">Flights!$D$24</f>
        <v>46324</v>
      </c>
      <c r="E653" s="57" t="str">
        <f aca="false">Flights!$G$24&amp;"-"&amp;Flights!$H$24</f>
        <v>KUL-LGK</v>
      </c>
      <c r="F653" s="57" t="str">
        <f aca="false">Flights!$K$24</f>
        <v>EY</v>
      </c>
      <c r="G653" s="57" t="s">
        <v>83</v>
      </c>
      <c r="H653" s="57" t="s">
        <v>378</v>
      </c>
      <c r="I653" s="57" t="s">
        <v>379</v>
      </c>
      <c r="J653" s="57" t="s">
        <v>416</v>
      </c>
      <c r="K653" s="67" t="s">
        <v>417</v>
      </c>
      <c r="L653" s="67" t="s">
        <v>418</v>
      </c>
      <c r="M653" s="67"/>
      <c r="N653" s="67" t="s">
        <v>383</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60"/>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open",IF(AND(NOT(OR(LEN(AZ653)&lt;15,ISNUMBER(MATCH(AZ653,L_Placeholder,0)))),BK653=0,NOT(OR(LEN(AU653)&lt;2,ISNUMBER(MATCH(AU653,L_Placeholder,0)))),NOT(OR(LEN(AX653)&lt;2,ISNUMBER(MATCH(AX653,L_Placeholder,0)))),TRIM(AE653)&lt;&gt;TRIM(T653)),"N/A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missing",IF(OR(OR(LEN(AU653)&lt;2,ISNUMBER(MATCH(AU653,L_Placeholder,0))),BR653&lt;3),"INVALID – PIC missing or not a named person (a role such as QA / CSM is not a name)",IF(OR(LEN(AV653)&lt;2,ISNUMBER(MATCH(AV653,L_Placeholder,0))),"INVALID – result / assessment missing",IF(OR(OR(LEN(AW653)&lt;3,ISNUMBER(MATCH(AW653,L_Placeholder,0))),SUMPRODUCT(--ISNUMBER(SEARCH(" "&amp;L_EvidencePhrase&amp;" ",BD653)))&gt;0,BI653=1),"INVALID – evidence missing, placeholder or not yet on file",IF(ISNA(MATCH(TRIM(S653),L_EvidenceType,0)),"INVALID – choose the evidence type from the list (column S)",IF(BL653=0,"INVALID – evidence ID must be the record's ID only (e.g. SF-2210, IMG_2231, 1045521), or a link / path for links",IF(OR(OR(LEN(AX653)&lt;2,ISNUMBER(MATCH(AX653,L_Placeholder,0))),BS653&lt;3),"INVALID – verifier missing or not a named person (a role such as QA / CSM is not a name)",IF(OR(AX653=AU653,AND(LEN(AU653)&gt;=4,ISNUMBER(SEARCH(AU653,AX653))),AND(LEN(AX653)&gt;=4,ISNUMBER(SEARCH(AX653,AU653)))),"INVALID – verifier must be a different, named person (not the PIC or a role)",IF(BH653=1,"INVALID – result not yet available (awaiting / TBC)",IF(BV653=1,"INVALID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future",IF(AND(ISNUMBER(BY653),AG653&lt;BY653),IF(H653="Physical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t="n">
        <f aca="false">IF(ISNA(MATCH(TRIM(S653),L_EvidenceType,0)),0,BZ653)</f>
        <v>0</v>
      </c>
      <c r="BM653" s="61" t="str">
        <f aca="false">SUBSTITUTE(SUBSTITUTE(SUBSTITUTE(SUBSTITUTE(SUBSTITUTE(SUBSTITUTE(SUBSTITUTE(SUBSTITUTE(SUBSTITUTE(LOWER(Z653&amp;""),"1","0"),"2","0"),"3","0"),"4","0"),"5","0"),"6","0"),"7","0"),"8","0"),"9","0")</f>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653,"jan",""),"feb",""),"mar",""),"apr",""),"may",""),"jun",""),"jul",""),"aug",""),"sep",""),"oct",""),"nov",""),"dec",""),"hrs",""),"hr",""),"lt",""),"utc",""),"am",""),"pm",""),"rev",""),"ver",""),"b","a"),"c","a"),"d","a"),"e","a"),"f","a"),"g","a"),"h","a"),"i","a"),"j","a"),"k","a"),"l","a"),"m","a"),"n","a"),"o","a"),"p","a"),"q","a"),"r","a"),"s","a"),"t","a"),"u","a"),"v","a"),"w","a"),"x","a"),"y","a"),"z","a")</f>
        <v/>
      </c>
      <c r="BO653" s="61" t="str">
        <f aca="false">SUBSTITUTE(SUBSTITUTE(SUBSTITUTE(SUBSTITUTE(SUBSTITUTE(SUBSTITUTE(SUBSTITUTE(SUBSTITUTE(SUBSTITUTE(LOWER(W653&amp;""),"1","0"),"2","0"),"3","0"),"4","0"),"5","0"),"6","0"),"7","0"),"8","0"),"9","0")</f>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c>
      <c r="BQ653" s="61" t="n">
        <f aca="false">IFERROR(IF(AND(ISERROR(SEARCH(" mh"," "&amp;LOWER(W653))),ISNA(MATCH(LEFT(TRIM(BP653),255),{"0000a","000a","00a","0000aa","000aa","00.00.0000","00/00/0000","00-00-0000","0000-00-00","00.00.00","00/00/00","00-00-00","0.00.0000","0/00/0000","0-00-0000"},0)),OR(SUMPRODUCT(--ISNUMBER(SEARCH({"a0","a-0","a_0","a/0","a.0","a#0","0a","0-a","0_a","0/a"},BP653)))&gt;0,ISNUMBER(SEARCH("000000",BP653)))),1,0),0)</f>
        <v>0</v>
      </c>
      <c r="BR6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653,"supervisor",""),"inspector",""),"controller",""),"executive",""),"catering",""),"manager",""),"officer",""),"caterer",""),"station",""),"captain",""),"verified",""),"verifier",""),"checked",""),"senior",""),"leader",""),"cabin",""),"staff",""),"crew",""),"team",""),"duty",""),"lead",""),"head",""),"chef",""),"pasb",""),"mcat",""),"magcs",""),"qaqc",""),"ccic",""),"cic",""),"csm",""),"ops",""),"pic",""),"self",""),"qa",""),"qc",""),"by",""),"sr",""))</f>
        <v>0</v>
      </c>
      <c r="BS6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653,"supervisor",""),"inspector",""),"controller",""),"executive",""),"catering",""),"manager",""),"officer",""),"caterer",""),"station",""),"captain",""),"verified",""),"verifier",""),"checked",""),"senior",""),"leader",""),"cabin",""),"staff",""),"crew",""),"team",""),"duty",""),"lead",""),"head",""),"chef",""),"pasb",""),"mcat",""),"magcs",""),"qaqc",""),"ccic",""),"cic",""),"csm",""),"ops",""),"pic",""),"self",""),"qa",""),"qc",""),"by",""),"sr",""))</f>
        <v>0</v>
      </c>
      <c r="BT653" s="61"/>
      <c r="BU653" s="61"/>
      <c r="BV653" s="61" t="n">
        <f aca="false">0</f>
        <v>0</v>
      </c>
      <c r="BW653" s="61"/>
      <c r="BX653" s="61"/>
      <c r="BY653" s="62" t="n">
        <f aca="false">Q653-T24EarlyH/24</f>
        <v>46322.4375</v>
      </c>
      <c r="BZ653" s="61" t="n">
        <f aca="false">IFERROR(IF(IF(TRIM(S653)="Link / file path",AND(LEN(TRIM(Z653))&gt;=5,SUMPRODUCT(--ISNUMBER(SEARCH({"http","www.","\\",":\",".pdf",".jpg",".jpeg",".png",".heic",".xls",".doc",".msg",".eml",".ppt",".txt",".zip"},Z653)))&gt;0),AND(ISERROR(FIND(" ",TRIM(Z653))),NOT(OR(LOWER(TRIM(Z653))=LOWER(Flights!$F$24),AND(LEFT(LOWER(TRIM(Z653)),2)="mh",(LEN(BN653)-LEN(SUBSTITUTE(BN653,"a","")))&lt;=2))),NOT(ISNUMBER(MATCH(LEFT(BN653,255),{"0000a","000a","00a","0000aa","000aa","00.00.0000","00/00/0000","00-00-0000","0000-00-00","00.00.00","00/00/00","00-00-00","0.00.0000","0/00/0000","0-00-0000"},0))),OR(AND((LEN(BN653)-LEN(SUBSTITUTE(BN653,"a","")))&gt;=1,(LEN(BN653)-LEN(SUBSTITUTE(BN653,"0","")))&gt;=2,SUMPRODUCT(--ISNUMBER(SEARCH({"a0","a-0","a_0","a/0","a.0","a#0","0a","0-a","0_a","0/a"},BN653)))&gt;0),AND((LEN(BN653)-LEN(SUBSTITUTE(BN653,"a","")))=0,(LEN(BN653)-LEN(SUBSTITUTE(BN653,"0","")))&gt;=5)))),1,0),0)</f>
        <v>0</v>
      </c>
    </row>
    <row r="654" customFormat="false" ht="39.75" hidden="false" customHeight="true" outlineLevel="0" collapsed="false">
      <c r="A654" s="57" t="s">
        <v>1373</v>
      </c>
      <c r="B654" s="57" t="s">
        <v>304</v>
      </c>
      <c r="C654" s="57" t="str">
        <f aca="false">Flights!$F$24</f>
        <v>MH1450</v>
      </c>
      <c r="D654" s="58" t="n">
        <f aca="false">Flights!$D$24</f>
        <v>46324</v>
      </c>
      <c r="E654" s="57" t="str">
        <f aca="false">Flights!$G$24&amp;"-"&amp;Flights!$H$24</f>
        <v>KUL-LGK</v>
      </c>
      <c r="F654" s="57" t="str">
        <f aca="false">Flights!$K$24</f>
        <v>EY</v>
      </c>
      <c r="G654" s="57" t="s">
        <v>420</v>
      </c>
      <c r="H654" s="57" t="s">
        <v>378</v>
      </c>
      <c r="I654" s="57" t="s">
        <v>379</v>
      </c>
      <c r="J654" s="57" t="s">
        <v>421</v>
      </c>
      <c r="K654" s="67"/>
      <c r="L654" s="67" t="s">
        <v>422</v>
      </c>
      <c r="M654" s="67"/>
      <c r="N654" s="67" t="s">
        <v>383</v>
      </c>
      <c r="O654" s="67" t="s">
        <v>423</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60"/>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open",IF(AND(NOT(OR(LEN(AZ654)&lt;15,ISNUMBER(MATCH(AZ654,L_Placeholder,0)))),BK654=0,NOT(OR(LEN(AU654)&lt;2,ISNUMBER(MATCH(AU654,L_Placeholder,0)))),NOT(OR(LEN(AX654)&lt;2,ISNUMBER(MATCH(AX654,L_Placeholder,0)))),TRIM(AE654)&lt;&gt;TRIM(T654)),"N/A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missing",IF(OR(OR(LEN(AU654)&lt;2,ISNUMBER(MATCH(AU654,L_Placeholder,0))),BR654&lt;3),"INVALID – PIC missing or not a named person (a role such as QA / CSM is not a name)",IF(OR(LEN(AV654)&lt;2,ISNUMBER(MATCH(AV654,L_Placeholder,0))),"INVALID – result / assessment missing",IF(OR(OR(LEN(AW654)&lt;3,ISNUMBER(MATCH(AW654,L_Placeholder,0))),SUMPRODUCT(--ISNUMBER(SEARCH(" "&amp;L_EvidencePhrase&amp;" ",BD654)))&gt;0,BI654=1),"INVALID – evidence missing, placeholder or not yet on file",IF(ISNA(MATCH(TRIM(S654),L_EvidenceType,0)),"INVALID – choose the evidence type from the list (column S)",IF(BL654=0,"INVALID – evidence ID must be the record's ID only (e.g. SF-2210, IMG_2231, 1045521), or a link / path for links",IF(OR(OR(LEN(AX654)&lt;2,ISNUMBER(MATCH(AX654,L_Placeholder,0))),BS654&lt;3),"INVALID – verifier missing or not a named person (a role such as QA / CSM is not a name)",IF(OR(AX654=AU654,AND(LEN(AU654)&gt;=4,ISNUMBER(SEARCH(AU654,AX654))),AND(LEN(AX654)&gt;=4,ISNUMBER(SEARCH(AX654,AU654)))),"INVALID – verifier must be a different, named person (not the PIC or a role)",IF(BH654=1,"INVALID – result not yet available (awaiting / TBC)",IF(BV654=1,"INVALID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future",IF(AND(ISNUMBER(BY654),AG654&lt;BY654),IF(H654="Physical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t="n">
        <f aca="false">IF(ISNA(MATCH(TRIM(S654),L_EvidenceType,0)),0,BZ654)</f>
        <v>0</v>
      </c>
      <c r="BM654" s="61" t="str">
        <f aca="false">SUBSTITUTE(SUBSTITUTE(SUBSTITUTE(SUBSTITUTE(SUBSTITUTE(SUBSTITUTE(SUBSTITUTE(SUBSTITUTE(SUBSTITUTE(LOWER(Z654&amp;""),"1","0"),"2","0"),"3","0"),"4","0"),"5","0"),"6","0"),"7","0"),"8","0"),"9","0")</f>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654,"jan",""),"feb",""),"mar",""),"apr",""),"may",""),"jun",""),"jul",""),"aug",""),"sep",""),"oct",""),"nov",""),"dec",""),"hrs",""),"hr",""),"lt",""),"utc",""),"am",""),"pm",""),"rev",""),"ver",""),"b","a"),"c","a"),"d","a"),"e","a"),"f","a"),"g","a"),"h","a"),"i","a"),"j","a"),"k","a"),"l","a"),"m","a"),"n","a"),"o","a"),"p","a"),"q","a"),"r","a"),"s","a"),"t","a"),"u","a"),"v","a"),"w","a"),"x","a"),"y","a"),"z","a")</f>
        <v/>
      </c>
      <c r="BO654" s="61" t="str">
        <f aca="false">SUBSTITUTE(SUBSTITUTE(SUBSTITUTE(SUBSTITUTE(SUBSTITUTE(SUBSTITUTE(SUBSTITUTE(SUBSTITUTE(SUBSTITUTE(LOWER(W654&amp;""),"1","0"),"2","0"),"3","0"),"4","0"),"5","0"),"6","0"),"7","0"),"8","0"),"9","0")</f>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c>
      <c r="BQ654" s="61" t="n">
        <f aca="false">IFERROR(IF(AND(ISERROR(SEARCH(" mh"," "&amp;LOWER(W654))),ISNA(MATCH(LEFT(TRIM(BP654),255),{"0000a","000a","00a","0000aa","000aa","00.00.0000","00/00/0000","00-00-0000","0000-00-00","00.00.00","00/00/00","00-00-00","0.00.0000","0/00/0000","0-00-0000"},0)),OR(SUMPRODUCT(--ISNUMBER(SEARCH({"a0","a-0","a_0","a/0","a.0","a#0","0a","0-a","0_a","0/a"},BP654)))&gt;0,ISNUMBER(SEARCH("000000",BP654)))),1,0),0)</f>
        <v>0</v>
      </c>
      <c r="BR6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654,"supervisor",""),"inspector",""),"controller",""),"executive",""),"catering",""),"manager",""),"officer",""),"caterer",""),"station",""),"captain",""),"verified",""),"verifier",""),"checked",""),"senior",""),"leader",""),"cabin",""),"staff",""),"crew",""),"team",""),"duty",""),"lead",""),"head",""),"chef",""),"pasb",""),"mcat",""),"magcs",""),"qaqc",""),"ccic",""),"cic",""),"csm",""),"ops",""),"pic",""),"self",""),"qa",""),"qc",""),"by",""),"sr",""))</f>
        <v>0</v>
      </c>
      <c r="BS6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654,"supervisor",""),"inspector",""),"controller",""),"executive",""),"catering",""),"manager",""),"officer",""),"caterer",""),"station",""),"captain",""),"verified",""),"verifier",""),"checked",""),"senior",""),"leader",""),"cabin",""),"staff",""),"crew",""),"team",""),"duty",""),"lead",""),"head",""),"chef",""),"pasb",""),"mcat",""),"magcs",""),"qaqc",""),"ccic",""),"cic",""),"csm",""),"ops",""),"pic",""),"self",""),"qa",""),"qc",""),"by",""),"sr",""))</f>
        <v>0</v>
      </c>
      <c r="BT654" s="61"/>
      <c r="BU654" s="61"/>
      <c r="BV654" s="61" t="n">
        <f aca="false">0</f>
        <v>0</v>
      </c>
      <c r="BW654" s="61"/>
      <c r="BX654" s="61"/>
      <c r="BY654" s="62" t="n">
        <f aca="false">Q654-T12EarlyH/24</f>
        <v>46323.4375</v>
      </c>
      <c r="BZ654" s="61" t="n">
        <f aca="false">IFERROR(IF(IF(TRIM(S654)="Link / file path",AND(LEN(TRIM(Z654))&gt;=5,SUMPRODUCT(--ISNUMBER(SEARCH({"http","www.","\\",":\",".pdf",".jpg",".jpeg",".png",".heic",".xls",".doc",".msg",".eml",".ppt",".txt",".zip"},Z654)))&gt;0),AND(ISERROR(FIND(" ",TRIM(Z654))),NOT(OR(LOWER(TRIM(Z654))=LOWER(Flights!$F$24),AND(LEFT(LOWER(TRIM(Z654)),2)="mh",(LEN(BN654)-LEN(SUBSTITUTE(BN654,"a","")))&lt;=2))),NOT(ISNUMBER(MATCH(LEFT(BN654,255),{"0000a","000a","00a","0000aa","000aa","00.00.0000","00/00/0000","00-00-0000","0000-00-00","00.00.00","00/00/00","00-00-00","0.00.0000","0/00/0000","0-00-0000"},0))),OR(AND((LEN(BN654)-LEN(SUBSTITUTE(BN654,"a","")))&gt;=1,(LEN(BN654)-LEN(SUBSTITUTE(BN654,"0","")))&gt;=2,SUMPRODUCT(--ISNUMBER(SEARCH({"a0","a-0","a_0","a/0","a.0","a#0","0a","0-a","0_a","0/a"},BN654)))&gt;0),AND((LEN(BN654)-LEN(SUBSTITUTE(BN654,"a","")))=0,(LEN(BN654)-LEN(SUBSTITUTE(BN654,"0","")))&gt;=5)))),1,0),0)</f>
        <v>0</v>
      </c>
    </row>
    <row r="655" customFormat="false" ht="39.75" hidden="false" customHeight="true" outlineLevel="0" collapsed="false">
      <c r="A655" s="57" t="s">
        <v>1374</v>
      </c>
      <c r="B655" s="57" t="s">
        <v>304</v>
      </c>
      <c r="C655" s="57" t="str">
        <f aca="false">Flights!$F$24</f>
        <v>MH1450</v>
      </c>
      <c r="D655" s="58" t="n">
        <f aca="false">Flights!$D$24</f>
        <v>46324</v>
      </c>
      <c r="E655" s="57" t="str">
        <f aca="false">Flights!$G$24&amp;"-"&amp;Flights!$H$24</f>
        <v>KUL-LGK</v>
      </c>
      <c r="F655" s="57" t="str">
        <f aca="false">Flights!$K$24</f>
        <v>EY</v>
      </c>
      <c r="G655" s="57" t="s">
        <v>420</v>
      </c>
      <c r="H655" s="57" t="s">
        <v>378</v>
      </c>
      <c r="I655" s="57" t="s">
        <v>379</v>
      </c>
      <c r="J655" s="57" t="s">
        <v>425</v>
      </c>
      <c r="K655" s="67" t="s">
        <v>426</v>
      </c>
      <c r="L655" s="67" t="s">
        <v>422</v>
      </c>
      <c r="M655" s="67"/>
      <c r="N655" s="67" t="s">
        <v>383</v>
      </c>
      <c r="O655" s="67" t="s">
        <v>423</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60"/>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open",IF(AND(NOT(OR(LEN(AZ655)&lt;15,ISNUMBER(MATCH(AZ655,L_Placeholder,0)))),BK655=0,NOT(OR(LEN(AU655)&lt;2,ISNUMBER(MATCH(AU655,L_Placeholder,0)))),NOT(OR(LEN(AX655)&lt;2,ISNUMBER(MATCH(AX655,L_Placeholder,0)))),TRIM(AE655)&lt;&gt;TRIM(T655)),"N/A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missing",IF(OR(OR(LEN(AU655)&lt;2,ISNUMBER(MATCH(AU655,L_Placeholder,0))),BR655&lt;3),"INVALID – PIC missing or not a named person (a role such as QA / CSM is not a name)",IF(OR(LEN(AV655)&lt;2,ISNUMBER(MATCH(AV655,L_Placeholder,0))),"INVALID – result / assessment missing",IF(OR(OR(LEN(AW655)&lt;3,ISNUMBER(MATCH(AW655,L_Placeholder,0))),SUMPRODUCT(--ISNUMBER(SEARCH(" "&amp;L_EvidencePhrase&amp;" ",BD655)))&gt;0,BI655=1),"INVALID – evidence missing, placeholder or not yet on file",IF(ISNA(MATCH(TRIM(S655),L_EvidenceType,0)),"INVALID – choose the evidence type from the list (column S)",IF(BL655=0,"INVALID – evidence ID must be the record's ID only (e.g. SF-2210, IMG_2231, 1045521), or a link / path for links",IF(OR(OR(LEN(AX655)&lt;2,ISNUMBER(MATCH(AX655,L_Placeholder,0))),BS655&lt;3),"INVALID – verifier missing or not a named person (a role such as QA / CSM is not a name)",IF(OR(AX655=AU655,AND(LEN(AU655)&gt;=4,ISNUMBER(SEARCH(AU655,AX655))),AND(LEN(AX655)&gt;=4,ISNUMBER(SEARCH(AX655,AU655)))),"INVALID – verifier must be a different, named person (not the PIC or a role)",IF(BH655=1,"INVALID – result not yet available (awaiting / TBC)",IF(BV655=1,"INVALID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future",IF(AND(ISNUMBER(BY655),AG655&lt;BY655),IF(H655="Physical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t="n">
        <f aca="false">IF(ISNA(MATCH(TRIM(S655),L_EvidenceType,0)),0,BZ655)</f>
        <v>0</v>
      </c>
      <c r="BM655" s="61" t="str">
        <f aca="false">SUBSTITUTE(SUBSTITUTE(SUBSTITUTE(SUBSTITUTE(SUBSTITUTE(SUBSTITUTE(SUBSTITUTE(SUBSTITUTE(SUBSTITUTE(LOWER(Z655&amp;""),"1","0"),"2","0"),"3","0"),"4","0"),"5","0"),"6","0"),"7","0"),"8","0"),"9","0")</f>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655,"jan",""),"feb",""),"mar",""),"apr",""),"may",""),"jun",""),"jul",""),"aug",""),"sep",""),"oct",""),"nov",""),"dec",""),"hrs",""),"hr",""),"lt",""),"utc",""),"am",""),"pm",""),"rev",""),"ver",""),"b","a"),"c","a"),"d","a"),"e","a"),"f","a"),"g","a"),"h","a"),"i","a"),"j","a"),"k","a"),"l","a"),"m","a"),"n","a"),"o","a"),"p","a"),"q","a"),"r","a"),"s","a"),"t","a"),"u","a"),"v","a"),"w","a"),"x","a"),"y","a"),"z","a")</f>
        <v/>
      </c>
      <c r="BO655" s="61" t="str">
        <f aca="false">SUBSTITUTE(SUBSTITUTE(SUBSTITUTE(SUBSTITUTE(SUBSTITUTE(SUBSTITUTE(SUBSTITUTE(SUBSTITUTE(SUBSTITUTE(LOWER(W655&amp;""),"1","0"),"2","0"),"3","0"),"4","0"),"5","0"),"6","0"),"7","0"),"8","0"),"9","0")</f>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c>
      <c r="BQ655" s="61" t="n">
        <f aca="false">IFERROR(IF(AND(ISERROR(SEARCH(" mh"," "&amp;LOWER(W655))),ISNA(MATCH(LEFT(TRIM(BP655),255),{"0000a","000a","00a","0000aa","000aa","00.00.0000","00/00/0000","00-00-0000","0000-00-00","00.00.00","00/00/00","00-00-00","0.00.0000","0/00/0000","0-00-0000"},0)),OR(SUMPRODUCT(--ISNUMBER(SEARCH({"a0","a-0","a_0","a/0","a.0","a#0","0a","0-a","0_a","0/a"},BP655)))&gt;0,ISNUMBER(SEARCH("000000",BP655)))),1,0),0)</f>
        <v>0</v>
      </c>
      <c r="BR6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655,"supervisor",""),"inspector",""),"controller",""),"executive",""),"catering",""),"manager",""),"officer",""),"caterer",""),"station",""),"captain",""),"verified",""),"verifier",""),"checked",""),"senior",""),"leader",""),"cabin",""),"staff",""),"crew",""),"team",""),"duty",""),"lead",""),"head",""),"chef",""),"pasb",""),"mcat",""),"magcs",""),"qaqc",""),"ccic",""),"cic",""),"csm",""),"ops",""),"pic",""),"self",""),"qa",""),"qc",""),"by",""),"sr",""))</f>
        <v>0</v>
      </c>
      <c r="BS6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655,"supervisor",""),"inspector",""),"controller",""),"executive",""),"catering",""),"manager",""),"officer",""),"caterer",""),"station",""),"captain",""),"verified",""),"verifier",""),"checked",""),"senior",""),"leader",""),"cabin",""),"staff",""),"crew",""),"team",""),"duty",""),"lead",""),"head",""),"chef",""),"pasb",""),"mcat",""),"magcs",""),"qaqc",""),"ccic",""),"cic",""),"csm",""),"ops",""),"pic",""),"self",""),"qa",""),"qc",""),"by",""),"sr",""))</f>
        <v>0</v>
      </c>
      <c r="BT655" s="61"/>
      <c r="BU655" s="61"/>
      <c r="BV655" s="61" t="n">
        <f aca="false">0</f>
        <v>0</v>
      </c>
      <c r="BW655" s="61"/>
      <c r="BX655" s="61"/>
      <c r="BY655" s="62" t="n">
        <f aca="false">Q655-T12EarlyH/24</f>
        <v>46323.4375</v>
      </c>
      <c r="BZ655" s="61" t="n">
        <f aca="false">IFERROR(IF(IF(TRIM(S655)="Link / file path",AND(LEN(TRIM(Z655))&gt;=5,SUMPRODUCT(--ISNUMBER(SEARCH({"http","www.","\\",":\",".pdf",".jpg",".jpeg",".png",".heic",".xls",".doc",".msg",".eml",".ppt",".txt",".zip"},Z655)))&gt;0),AND(ISERROR(FIND(" ",TRIM(Z655))),NOT(OR(LOWER(TRIM(Z655))=LOWER(Flights!$F$24),AND(LEFT(LOWER(TRIM(Z655)),2)="mh",(LEN(BN655)-LEN(SUBSTITUTE(BN655,"a","")))&lt;=2))),NOT(ISNUMBER(MATCH(LEFT(BN655,255),{"0000a","000a","00a","0000aa","000aa","00.00.0000","00/00/0000","00-00-0000","0000-00-00","00.00.00","00/00/00","00-00-00","0.00.0000","0/00/0000","0-00-0000"},0))),OR(AND((LEN(BN655)-LEN(SUBSTITUTE(BN655,"a","")))&gt;=1,(LEN(BN655)-LEN(SUBSTITUTE(BN655,"0","")))&gt;=2,SUMPRODUCT(--ISNUMBER(SEARCH({"a0","a-0","a_0","a/0","a.0","a#0","0a","0-a","0_a","0/a"},BN655)))&gt;0),AND((LEN(BN655)-LEN(SUBSTITUTE(BN655,"a","")))=0,(LEN(BN655)-LEN(SUBSTITUTE(BN655,"0","")))&gt;=5)))),1,0),0)</f>
        <v>0</v>
      </c>
    </row>
    <row r="656" customFormat="false" ht="39.75" hidden="false" customHeight="true" outlineLevel="0" collapsed="false">
      <c r="A656" s="57" t="s">
        <v>1375</v>
      </c>
      <c r="B656" s="57" t="s">
        <v>304</v>
      </c>
      <c r="C656" s="57" t="str">
        <f aca="false">Flights!$F$24</f>
        <v>MH1450</v>
      </c>
      <c r="D656" s="58" t="n">
        <f aca="false">Flights!$D$24</f>
        <v>46324</v>
      </c>
      <c r="E656" s="57" t="str">
        <f aca="false">Flights!$G$24&amp;"-"&amp;Flights!$H$24</f>
        <v>KUL-LGK</v>
      </c>
      <c r="F656" s="57" t="str">
        <f aca="false">Flights!$K$24</f>
        <v>EY</v>
      </c>
      <c r="G656" s="57" t="s">
        <v>420</v>
      </c>
      <c r="H656" s="57" t="s">
        <v>378</v>
      </c>
      <c r="I656" s="57" t="s">
        <v>428</v>
      </c>
      <c r="J656" s="57" t="s">
        <v>429</v>
      </c>
      <c r="K656" s="67"/>
      <c r="L656" s="67" t="s">
        <v>422</v>
      </c>
      <c r="M656" s="67"/>
      <c r="N656" s="67" t="s">
        <v>383</v>
      </c>
      <c r="O656" s="67" t="s">
        <v>423</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60"/>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open",IF(AND(NOT(OR(LEN(AZ656)&lt;15,ISNUMBER(MATCH(AZ656,L_Placeholder,0)))),BK656=0,NOT(OR(LEN(AU656)&lt;2,ISNUMBER(MATCH(AU656,L_Placeholder,0)))),NOT(OR(LEN(AX656)&lt;2,ISNUMBER(MATCH(AX656,L_Placeholder,0)))),TRIM(AE656)&lt;&gt;TRIM(T656)),"N/A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missing",IF(OR(OR(LEN(AU656)&lt;2,ISNUMBER(MATCH(AU656,L_Placeholder,0))),BR656&lt;3),"INVALID – PIC missing or not a named person (a role such as QA / CSM is not a name)",IF(OR(LEN(AV656)&lt;2,ISNUMBER(MATCH(AV656,L_Placeholder,0))),"INVALID – result / assessment missing",IF(OR(OR(LEN(AW656)&lt;3,ISNUMBER(MATCH(AW656,L_Placeholder,0))),SUMPRODUCT(--ISNUMBER(SEARCH(" "&amp;L_EvidencePhrase&amp;" ",BD656)))&gt;0,BI656=1),"INVALID – evidence missing, placeholder or not yet on file",IF(ISNA(MATCH(TRIM(S656),L_EvidenceType,0)),"INVALID – choose the evidence type from the list (column S)",IF(BL656=0,"INVALID – evidence ID must be the record's ID only (e.g. SF-2210, IMG_2231, 1045521), or a link / path for links",IF(OR(OR(LEN(AX656)&lt;2,ISNUMBER(MATCH(AX656,L_Placeholder,0))),BS656&lt;3),"INVALID – verifier missing or not a named person (a role such as QA / CSM is not a name)",IF(OR(AX656=AU656,AND(LEN(AU656)&gt;=4,ISNUMBER(SEARCH(AU656,AX656))),AND(LEN(AX656)&gt;=4,ISNUMBER(SEARCH(AX656,AU656)))),"INVALID – verifier must be a different, named person (not the PIC or a role)",IF(BH656=1,"INVALID – result not yet available (awaiting / TBC)",IF(BV656=1,"INVALID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future",IF(AND(ISNUMBER(BY656),AG656&lt;BY656),IF(H656="Physical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t="n">
        <f aca="false">IF(ISNA(MATCH(TRIM(S656),L_EvidenceType,0)),0,BZ656)</f>
        <v>0</v>
      </c>
      <c r="BM656" s="61" t="str">
        <f aca="false">SUBSTITUTE(SUBSTITUTE(SUBSTITUTE(SUBSTITUTE(SUBSTITUTE(SUBSTITUTE(SUBSTITUTE(SUBSTITUTE(SUBSTITUTE(LOWER(Z656&amp;""),"1","0"),"2","0"),"3","0"),"4","0"),"5","0"),"6","0"),"7","0"),"8","0"),"9","0")</f>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656,"jan",""),"feb",""),"mar",""),"apr",""),"may",""),"jun",""),"jul",""),"aug",""),"sep",""),"oct",""),"nov",""),"dec",""),"hrs",""),"hr",""),"lt",""),"utc",""),"am",""),"pm",""),"rev",""),"ver",""),"b","a"),"c","a"),"d","a"),"e","a"),"f","a"),"g","a"),"h","a"),"i","a"),"j","a"),"k","a"),"l","a"),"m","a"),"n","a"),"o","a"),"p","a"),"q","a"),"r","a"),"s","a"),"t","a"),"u","a"),"v","a"),"w","a"),"x","a"),"y","a"),"z","a")</f>
        <v/>
      </c>
      <c r="BO656" s="61" t="str">
        <f aca="false">SUBSTITUTE(SUBSTITUTE(SUBSTITUTE(SUBSTITUTE(SUBSTITUTE(SUBSTITUTE(SUBSTITUTE(SUBSTITUTE(SUBSTITUTE(LOWER(W656&amp;""),"1","0"),"2","0"),"3","0"),"4","0"),"5","0"),"6","0"),"7","0"),"8","0"),"9","0")</f>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c>
      <c r="BQ656" s="61" t="n">
        <f aca="false">IFERROR(IF(AND(ISERROR(SEARCH(" mh"," "&amp;LOWER(W656))),ISNA(MATCH(LEFT(TRIM(BP656),255),{"0000a","000a","00a","0000aa","000aa","00.00.0000","00/00/0000","00-00-0000","0000-00-00","00.00.00","00/00/00","00-00-00","0.00.0000","0/00/0000","0-00-0000"},0)),OR(SUMPRODUCT(--ISNUMBER(SEARCH({"a0","a-0","a_0","a/0","a.0","a#0","0a","0-a","0_a","0/a"},BP656)))&gt;0,ISNUMBER(SEARCH("000000",BP656)))),1,0),0)</f>
        <v>0</v>
      </c>
      <c r="BR6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656,"supervisor",""),"inspector",""),"controller",""),"executive",""),"catering",""),"manager",""),"officer",""),"caterer",""),"station",""),"captain",""),"verified",""),"verifier",""),"checked",""),"senior",""),"leader",""),"cabin",""),"staff",""),"crew",""),"team",""),"duty",""),"lead",""),"head",""),"chef",""),"pasb",""),"mcat",""),"magcs",""),"qaqc",""),"ccic",""),"cic",""),"csm",""),"ops",""),"pic",""),"self",""),"qa",""),"qc",""),"by",""),"sr",""))</f>
        <v>0</v>
      </c>
      <c r="BS6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656,"supervisor",""),"inspector",""),"controller",""),"executive",""),"catering",""),"manager",""),"officer",""),"caterer",""),"station",""),"captain",""),"verified",""),"verifier",""),"checked",""),"senior",""),"leader",""),"cabin",""),"staff",""),"crew",""),"team",""),"duty",""),"lead",""),"head",""),"chef",""),"pasb",""),"mcat",""),"magcs",""),"qaqc",""),"ccic",""),"cic",""),"csm",""),"ops",""),"pic",""),"self",""),"qa",""),"qc",""),"by",""),"sr",""))</f>
        <v>0</v>
      </c>
      <c r="BT656" s="61"/>
      <c r="BU656" s="61"/>
      <c r="BV656" s="61" t="n">
        <f aca="false">0</f>
        <v>0</v>
      </c>
      <c r="BW656" s="61"/>
      <c r="BX656" s="61"/>
      <c r="BY656" s="62" t="n">
        <f aca="false">Q656-T12EarlyH/24</f>
        <v>46323.4375</v>
      </c>
      <c r="BZ656" s="61" t="n">
        <f aca="false">IFERROR(IF(IF(TRIM(S656)="Link / file path",AND(LEN(TRIM(Z656))&gt;=5,SUMPRODUCT(--ISNUMBER(SEARCH({"http","www.","\\",":\",".pdf",".jpg",".jpeg",".png",".heic",".xls",".doc",".msg",".eml",".ppt",".txt",".zip"},Z656)))&gt;0),AND(ISERROR(FIND(" ",TRIM(Z656))),NOT(OR(LOWER(TRIM(Z656))=LOWER(Flights!$F$24),AND(LEFT(LOWER(TRIM(Z656)),2)="mh",(LEN(BN656)-LEN(SUBSTITUTE(BN656,"a","")))&lt;=2))),NOT(ISNUMBER(MATCH(LEFT(BN656,255),{"0000a","000a","00a","0000aa","000aa","00.00.0000","00/00/0000","00-00-0000","0000-00-00","00.00.00","00/00/00","00-00-00","0.00.0000","0/00/0000","0-00-0000"},0))),OR(AND((LEN(BN656)-LEN(SUBSTITUTE(BN656,"a","")))&gt;=1,(LEN(BN656)-LEN(SUBSTITUTE(BN656,"0","")))&gt;=2,SUMPRODUCT(--ISNUMBER(SEARCH({"a0","a-0","a_0","a/0","a.0","a#0","0a","0-a","0_a","0/a"},BN656)))&gt;0),AND((LEN(BN656)-LEN(SUBSTITUTE(BN656,"a","")))=0,(LEN(BN656)-LEN(SUBSTITUTE(BN656,"0","")))&gt;=5)))),1,0),0)</f>
        <v>0</v>
      </c>
    </row>
    <row r="657" customFormat="false" ht="39.75" hidden="false" customHeight="true" outlineLevel="0" collapsed="false">
      <c r="A657" s="57" t="s">
        <v>1376</v>
      </c>
      <c r="B657" s="57" t="s">
        <v>304</v>
      </c>
      <c r="C657" s="57" t="str">
        <f aca="false">Flights!$F$24</f>
        <v>MH1450</v>
      </c>
      <c r="D657" s="58" t="n">
        <f aca="false">Flights!$D$24</f>
        <v>46324</v>
      </c>
      <c r="E657" s="57" t="str">
        <f aca="false">Flights!$G$24&amp;"-"&amp;Flights!$H$24</f>
        <v>KUL-LGK</v>
      </c>
      <c r="F657" s="57" t="str">
        <f aca="false">Flights!$K$24</f>
        <v>EY</v>
      </c>
      <c r="G657" s="57" t="s">
        <v>420</v>
      </c>
      <c r="H657" s="57" t="s">
        <v>378</v>
      </c>
      <c r="I657" s="57" t="s">
        <v>428</v>
      </c>
      <c r="J657" s="57" t="s">
        <v>431</v>
      </c>
      <c r="K657" s="67"/>
      <c r="L657" s="67" t="s">
        <v>422</v>
      </c>
      <c r="M657" s="67"/>
      <c r="N657" s="67" t="s">
        <v>383</v>
      </c>
      <c r="O657" s="67" t="s">
        <v>423</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60"/>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open",IF(AND(NOT(OR(LEN(AZ657)&lt;15,ISNUMBER(MATCH(AZ657,L_Placeholder,0)))),BK657=0,NOT(OR(LEN(AU657)&lt;2,ISNUMBER(MATCH(AU657,L_Placeholder,0)))),NOT(OR(LEN(AX657)&lt;2,ISNUMBER(MATCH(AX657,L_Placeholder,0)))),TRIM(AE657)&lt;&gt;TRIM(T657)),"N/A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missing",IF(OR(OR(LEN(AU657)&lt;2,ISNUMBER(MATCH(AU657,L_Placeholder,0))),BR657&lt;3),"INVALID – PIC missing or not a named person (a role such as QA / CSM is not a name)",IF(OR(LEN(AV657)&lt;2,ISNUMBER(MATCH(AV657,L_Placeholder,0))),"INVALID – result / assessment missing",IF(OR(OR(LEN(AW657)&lt;3,ISNUMBER(MATCH(AW657,L_Placeholder,0))),SUMPRODUCT(--ISNUMBER(SEARCH(" "&amp;L_EvidencePhrase&amp;" ",BD657)))&gt;0,BI657=1),"INVALID – evidence missing, placeholder or not yet on file",IF(ISNA(MATCH(TRIM(S657),L_EvidenceType,0)),"INVALID – choose the evidence type from the list (column S)",IF(BL657=0,"INVALID – evidence ID must be the record's ID only (e.g. SF-2210, IMG_2231, 1045521), or a link / path for links",IF(OR(OR(LEN(AX657)&lt;2,ISNUMBER(MATCH(AX657,L_Placeholder,0))),BS657&lt;3),"INVALID – verifier missing or not a named person (a role such as QA / CSM is not a name)",IF(OR(AX657=AU657,AND(LEN(AU657)&gt;=4,ISNUMBER(SEARCH(AU657,AX657))),AND(LEN(AX657)&gt;=4,ISNUMBER(SEARCH(AX657,AU657)))),"INVALID – verifier must be a different, named person (not the PIC or a role)",IF(BH657=1,"INVALID – result not yet available (awaiting / TBC)",IF(BV657=1,"INVALID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future",IF(AND(ISNUMBER(BY657),AG657&lt;BY657),IF(H657="Physical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t="n">
        <f aca="false">IF(ISNA(MATCH(TRIM(S657),L_EvidenceType,0)),0,BZ657)</f>
        <v>0</v>
      </c>
      <c r="BM657" s="61" t="str">
        <f aca="false">SUBSTITUTE(SUBSTITUTE(SUBSTITUTE(SUBSTITUTE(SUBSTITUTE(SUBSTITUTE(SUBSTITUTE(SUBSTITUTE(SUBSTITUTE(LOWER(Z657&amp;""),"1","0"),"2","0"),"3","0"),"4","0"),"5","0"),"6","0"),"7","0"),"8","0"),"9","0")</f>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657,"jan",""),"feb",""),"mar",""),"apr",""),"may",""),"jun",""),"jul",""),"aug",""),"sep",""),"oct",""),"nov",""),"dec",""),"hrs",""),"hr",""),"lt",""),"utc",""),"am",""),"pm",""),"rev",""),"ver",""),"b","a"),"c","a"),"d","a"),"e","a"),"f","a"),"g","a"),"h","a"),"i","a"),"j","a"),"k","a"),"l","a"),"m","a"),"n","a"),"o","a"),"p","a"),"q","a"),"r","a"),"s","a"),"t","a"),"u","a"),"v","a"),"w","a"),"x","a"),"y","a"),"z","a")</f>
        <v/>
      </c>
      <c r="BO657" s="61" t="str">
        <f aca="false">SUBSTITUTE(SUBSTITUTE(SUBSTITUTE(SUBSTITUTE(SUBSTITUTE(SUBSTITUTE(SUBSTITUTE(SUBSTITUTE(SUBSTITUTE(LOWER(W657&amp;""),"1","0"),"2","0"),"3","0"),"4","0"),"5","0"),"6","0"),"7","0"),"8","0"),"9","0")</f>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c>
      <c r="BQ657" s="61" t="n">
        <f aca="false">IFERROR(IF(AND(ISERROR(SEARCH(" mh"," "&amp;LOWER(W657))),ISNA(MATCH(LEFT(TRIM(BP657),255),{"0000a","000a","00a","0000aa","000aa","00.00.0000","00/00/0000","00-00-0000","0000-00-00","00.00.00","00/00/00","00-00-00","0.00.0000","0/00/0000","0-00-0000"},0)),OR(SUMPRODUCT(--ISNUMBER(SEARCH({"a0","a-0","a_0","a/0","a.0","a#0","0a","0-a","0_a","0/a"},BP657)))&gt;0,ISNUMBER(SEARCH("000000",BP657)))),1,0),0)</f>
        <v>0</v>
      </c>
      <c r="BR6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657,"supervisor",""),"inspector",""),"controller",""),"executive",""),"catering",""),"manager",""),"officer",""),"caterer",""),"station",""),"captain",""),"verified",""),"verifier",""),"checked",""),"senior",""),"leader",""),"cabin",""),"staff",""),"crew",""),"team",""),"duty",""),"lead",""),"head",""),"chef",""),"pasb",""),"mcat",""),"magcs",""),"qaqc",""),"ccic",""),"cic",""),"csm",""),"ops",""),"pic",""),"self",""),"qa",""),"qc",""),"by",""),"sr",""))</f>
        <v>0</v>
      </c>
      <c r="BS6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657,"supervisor",""),"inspector",""),"controller",""),"executive",""),"catering",""),"manager",""),"officer",""),"caterer",""),"station",""),"captain",""),"verified",""),"verifier",""),"checked",""),"senior",""),"leader",""),"cabin",""),"staff",""),"crew",""),"team",""),"duty",""),"lead",""),"head",""),"chef",""),"pasb",""),"mcat",""),"magcs",""),"qaqc",""),"ccic",""),"cic",""),"csm",""),"ops",""),"pic",""),"self",""),"qa",""),"qc",""),"by",""),"sr",""))</f>
        <v>0</v>
      </c>
      <c r="BT657" s="61"/>
      <c r="BU657" s="61"/>
      <c r="BV657" s="61" t="n">
        <f aca="false">0</f>
        <v>0</v>
      </c>
      <c r="BW657" s="61"/>
      <c r="BX657" s="61"/>
      <c r="BY657" s="62" t="n">
        <f aca="false">Q657-T12EarlyH/24</f>
        <v>46323.4375</v>
      </c>
      <c r="BZ657" s="61" t="n">
        <f aca="false">IFERROR(IF(IF(TRIM(S657)="Link / file path",AND(LEN(TRIM(Z657))&gt;=5,SUMPRODUCT(--ISNUMBER(SEARCH({"http","www.","\\",":\",".pdf",".jpg",".jpeg",".png",".heic",".xls",".doc",".msg",".eml",".ppt",".txt",".zip"},Z657)))&gt;0),AND(ISERROR(FIND(" ",TRIM(Z657))),NOT(OR(LOWER(TRIM(Z657))=LOWER(Flights!$F$24),AND(LEFT(LOWER(TRIM(Z657)),2)="mh",(LEN(BN657)-LEN(SUBSTITUTE(BN657,"a","")))&lt;=2))),NOT(ISNUMBER(MATCH(LEFT(BN657,255),{"0000a","000a","00a","0000aa","000aa","00.00.0000","00/00/0000","00-00-0000","0000-00-00","00.00.00","00/00/00","00-00-00","0.00.0000","0/00/0000","0-00-0000"},0))),OR(AND((LEN(BN657)-LEN(SUBSTITUTE(BN657,"a","")))&gt;=1,(LEN(BN657)-LEN(SUBSTITUTE(BN657,"0","")))&gt;=2,SUMPRODUCT(--ISNUMBER(SEARCH({"a0","a-0","a_0","a/0","a.0","a#0","0a","0-a","0_a","0/a"},BN657)))&gt;0),AND((LEN(BN657)-LEN(SUBSTITUTE(BN657,"a","")))=0,(LEN(BN657)-LEN(SUBSTITUTE(BN657,"0","")))&gt;=5)))),1,0),0)</f>
        <v>0</v>
      </c>
    </row>
    <row r="658" customFormat="false" ht="39.75" hidden="false" customHeight="true" outlineLevel="0" collapsed="false">
      <c r="A658" s="57" t="s">
        <v>1377</v>
      </c>
      <c r="B658" s="57" t="s">
        <v>304</v>
      </c>
      <c r="C658" s="57" t="str">
        <f aca="false">Flights!$F$24</f>
        <v>MH1450</v>
      </c>
      <c r="D658" s="58" t="n">
        <f aca="false">Flights!$D$24</f>
        <v>46324</v>
      </c>
      <c r="E658" s="57" t="str">
        <f aca="false">Flights!$G$24&amp;"-"&amp;Flights!$H$24</f>
        <v>KUL-LGK</v>
      </c>
      <c r="F658" s="57" t="str">
        <f aca="false">Flights!$K$24</f>
        <v>EY</v>
      </c>
      <c r="G658" s="57" t="s">
        <v>420</v>
      </c>
      <c r="H658" s="57" t="s">
        <v>378</v>
      </c>
      <c r="I658" s="57" t="s">
        <v>428</v>
      </c>
      <c r="J658" s="57" t="s">
        <v>433</v>
      </c>
      <c r="K658" s="67"/>
      <c r="L658" s="67" t="s">
        <v>422</v>
      </c>
      <c r="M658" s="67"/>
      <c r="N658" s="67" t="s">
        <v>383</v>
      </c>
      <c r="O658" s="67" t="s">
        <v>423</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60"/>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open",IF(AND(NOT(OR(LEN(AZ658)&lt;15,ISNUMBER(MATCH(AZ658,L_Placeholder,0)))),BK658=0,NOT(OR(LEN(AU658)&lt;2,ISNUMBER(MATCH(AU658,L_Placeholder,0)))),NOT(OR(LEN(AX658)&lt;2,ISNUMBER(MATCH(AX658,L_Placeholder,0)))),TRIM(AE658)&lt;&gt;TRIM(T658)),"N/A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missing",IF(OR(OR(LEN(AU658)&lt;2,ISNUMBER(MATCH(AU658,L_Placeholder,0))),BR658&lt;3),"INVALID – PIC missing or not a named person (a role such as QA / CSM is not a name)",IF(OR(LEN(AV658)&lt;2,ISNUMBER(MATCH(AV658,L_Placeholder,0))),"INVALID – result / assessment missing",IF(OR(OR(LEN(AW658)&lt;3,ISNUMBER(MATCH(AW658,L_Placeholder,0))),SUMPRODUCT(--ISNUMBER(SEARCH(" "&amp;L_EvidencePhrase&amp;" ",BD658)))&gt;0,BI658=1),"INVALID – evidence missing, placeholder or not yet on file",IF(ISNA(MATCH(TRIM(S658),L_EvidenceType,0)),"INVALID – choose the evidence type from the list (column S)",IF(BL658=0,"INVALID – evidence ID must be the record's ID only (e.g. SF-2210, IMG_2231, 1045521), or a link / path for links",IF(OR(OR(LEN(AX658)&lt;2,ISNUMBER(MATCH(AX658,L_Placeholder,0))),BS658&lt;3),"INVALID – verifier missing or not a named person (a role such as QA / CSM is not a name)",IF(OR(AX658=AU658,AND(LEN(AU658)&gt;=4,ISNUMBER(SEARCH(AU658,AX658))),AND(LEN(AX658)&gt;=4,ISNUMBER(SEARCH(AX658,AU658)))),"INVALID – verifier must be a different, named person (not the PIC or a role)",IF(BH658=1,"INVALID – result not yet available (awaiting / TBC)",IF(BV658=1,"INVALID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future",IF(AND(ISNUMBER(BY658),AG658&lt;BY658),IF(H658="Physical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t="n">
        <f aca="false">IF(ISNA(MATCH(TRIM(S658),L_EvidenceType,0)),0,BZ658)</f>
        <v>0</v>
      </c>
      <c r="BM658" s="61" t="str">
        <f aca="false">SUBSTITUTE(SUBSTITUTE(SUBSTITUTE(SUBSTITUTE(SUBSTITUTE(SUBSTITUTE(SUBSTITUTE(SUBSTITUTE(SUBSTITUTE(LOWER(Z658&amp;""),"1","0"),"2","0"),"3","0"),"4","0"),"5","0"),"6","0"),"7","0"),"8","0"),"9","0")</f>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658,"jan",""),"feb",""),"mar",""),"apr",""),"may",""),"jun",""),"jul",""),"aug",""),"sep",""),"oct",""),"nov",""),"dec",""),"hrs",""),"hr",""),"lt",""),"utc",""),"am",""),"pm",""),"rev",""),"ver",""),"b","a"),"c","a"),"d","a"),"e","a"),"f","a"),"g","a"),"h","a"),"i","a"),"j","a"),"k","a"),"l","a"),"m","a"),"n","a"),"o","a"),"p","a"),"q","a"),"r","a"),"s","a"),"t","a"),"u","a"),"v","a"),"w","a"),"x","a"),"y","a"),"z","a")</f>
        <v/>
      </c>
      <c r="BO658" s="61" t="str">
        <f aca="false">SUBSTITUTE(SUBSTITUTE(SUBSTITUTE(SUBSTITUTE(SUBSTITUTE(SUBSTITUTE(SUBSTITUTE(SUBSTITUTE(SUBSTITUTE(LOWER(W658&amp;""),"1","0"),"2","0"),"3","0"),"4","0"),"5","0"),"6","0"),"7","0"),"8","0"),"9","0")</f>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c>
      <c r="BQ658" s="61" t="n">
        <f aca="false">IFERROR(IF(AND(ISERROR(SEARCH(" mh"," "&amp;LOWER(W658))),ISNA(MATCH(LEFT(TRIM(BP658),255),{"0000a","000a","00a","0000aa","000aa","00.00.0000","00/00/0000","00-00-0000","0000-00-00","00.00.00","00/00/00","00-00-00","0.00.0000","0/00/0000","0-00-0000"},0)),OR(SUMPRODUCT(--ISNUMBER(SEARCH({"a0","a-0","a_0","a/0","a.0","a#0","0a","0-a","0_a","0/a"},BP658)))&gt;0,ISNUMBER(SEARCH("000000",BP658)))),1,0),0)</f>
        <v>0</v>
      </c>
      <c r="BR6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658,"supervisor",""),"inspector",""),"controller",""),"executive",""),"catering",""),"manager",""),"officer",""),"caterer",""),"station",""),"captain",""),"verified",""),"verifier",""),"checked",""),"senior",""),"leader",""),"cabin",""),"staff",""),"crew",""),"team",""),"duty",""),"lead",""),"head",""),"chef",""),"pasb",""),"mcat",""),"magcs",""),"qaqc",""),"ccic",""),"cic",""),"csm",""),"ops",""),"pic",""),"self",""),"qa",""),"qc",""),"by",""),"sr",""))</f>
        <v>0</v>
      </c>
      <c r="BS6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658,"supervisor",""),"inspector",""),"controller",""),"executive",""),"catering",""),"manager",""),"officer",""),"caterer",""),"station",""),"captain",""),"verified",""),"verifier",""),"checked",""),"senior",""),"leader",""),"cabin",""),"staff",""),"crew",""),"team",""),"duty",""),"lead",""),"head",""),"chef",""),"pasb",""),"mcat",""),"magcs",""),"qaqc",""),"ccic",""),"cic",""),"csm",""),"ops",""),"pic",""),"self",""),"qa",""),"qc",""),"by",""),"sr",""))</f>
        <v>0</v>
      </c>
      <c r="BT658" s="61"/>
      <c r="BU658" s="61"/>
      <c r="BV658" s="61" t="n">
        <f aca="false">0</f>
        <v>0</v>
      </c>
      <c r="BW658" s="61"/>
      <c r="BX658" s="61"/>
      <c r="BY658" s="62" t="n">
        <f aca="false">Q658-T12EarlyH/24</f>
        <v>46323.4375</v>
      </c>
      <c r="BZ658" s="61" t="n">
        <f aca="false">IFERROR(IF(IF(TRIM(S658)="Link / file path",AND(LEN(TRIM(Z658))&gt;=5,SUMPRODUCT(--ISNUMBER(SEARCH({"http","www.","\\",":\",".pdf",".jpg",".jpeg",".png",".heic",".xls",".doc",".msg",".eml",".ppt",".txt",".zip"},Z658)))&gt;0),AND(ISERROR(FIND(" ",TRIM(Z658))),NOT(OR(LOWER(TRIM(Z658))=LOWER(Flights!$F$24),AND(LEFT(LOWER(TRIM(Z658)),2)="mh",(LEN(BN658)-LEN(SUBSTITUTE(BN658,"a","")))&lt;=2))),NOT(ISNUMBER(MATCH(LEFT(BN658,255),{"0000a","000a","00a","0000aa","000aa","00.00.0000","00/00/0000","00-00-0000","0000-00-00","00.00.00","00/00/00","00-00-00","0.00.0000","0/00/0000","0-00-0000"},0))),OR(AND((LEN(BN658)-LEN(SUBSTITUTE(BN658,"a","")))&gt;=1,(LEN(BN658)-LEN(SUBSTITUTE(BN658,"0","")))&gt;=2,SUMPRODUCT(--ISNUMBER(SEARCH({"a0","a-0","a_0","a/0","a.0","a#0","0a","0-a","0_a","0/a"},BN658)))&gt;0),AND((LEN(BN658)-LEN(SUBSTITUTE(BN658,"a","")))=0,(LEN(BN658)-LEN(SUBSTITUTE(BN658,"0","")))&gt;=5)))),1,0),0)</f>
        <v>0</v>
      </c>
    </row>
    <row r="659" customFormat="false" ht="78.75" hidden="false" customHeight="true" outlineLevel="0" collapsed="false">
      <c r="A659" s="57" t="s">
        <v>1378</v>
      </c>
      <c r="B659" s="57" t="s">
        <v>304</v>
      </c>
      <c r="C659" s="57" t="str">
        <f aca="false">Flights!$F$24</f>
        <v>MH1450</v>
      </c>
      <c r="D659" s="58" t="n">
        <f aca="false">Flights!$D$24</f>
        <v>46324</v>
      </c>
      <c r="E659" s="57" t="str">
        <f aca="false">Flights!$G$24&amp;"-"&amp;Flights!$H$24</f>
        <v>KUL-LGK</v>
      </c>
      <c r="F659" s="57" t="str">
        <f aca="false">Flights!$K$24</f>
        <v>EY</v>
      </c>
      <c r="G659" s="57" t="s">
        <v>420</v>
      </c>
      <c r="H659" s="57" t="s">
        <v>378</v>
      </c>
      <c r="I659" s="57" t="s">
        <v>428</v>
      </c>
      <c r="J659" s="57" t="s">
        <v>435</v>
      </c>
      <c r="K659" s="67" t="s">
        <v>491</v>
      </c>
      <c r="L659" s="67" t="s">
        <v>422</v>
      </c>
      <c r="M659" s="67"/>
      <c r="N659" s="67" t="s">
        <v>383</v>
      </c>
      <c r="O659" s="67" t="s">
        <v>423</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60"/>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open",IF(AND(NOT(OR(LEN(AZ659)&lt;15,ISNUMBER(MATCH(AZ659,L_Placeholder,0)))),BK659=0,NOT(OR(LEN(AU659)&lt;2,ISNUMBER(MATCH(AU659,L_Placeholder,0)))),NOT(OR(LEN(AX659)&lt;2,ISNUMBER(MATCH(AX659,L_Placeholder,0)))),TRIM(AE659)&lt;&gt;TRIM(T659)),"N/A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missing",IF(OR(OR(LEN(AU659)&lt;2,ISNUMBER(MATCH(AU659,L_Placeholder,0))),BR659&lt;3),"INVALID – PIC missing or not a named person (a role such as QA / CSM is not a name)",IF(OR(LEN(AV659)&lt;2,ISNUMBER(MATCH(AV659,L_Placeholder,0))),"INVALID – result / assessment missing",IF(OR(OR(LEN(AW659)&lt;3,ISNUMBER(MATCH(AW659,L_Placeholder,0))),SUMPRODUCT(--ISNUMBER(SEARCH(" "&amp;L_EvidencePhrase&amp;" ",BD659)))&gt;0,BI659=1),"INVALID – evidence missing, placeholder or not yet on file",IF(ISNA(MATCH(TRIM(S659),L_EvidenceType,0)),"INVALID – choose the evidence type from the list (column S)",IF(BL659=0,"INVALID – evidence ID must be the record's ID only (e.g. SF-2210, IMG_2231, 1045521), or a link / path for links",IF(OR(OR(LEN(AX659)&lt;2,ISNUMBER(MATCH(AX659,L_Placeholder,0))),BS659&lt;3),"INVALID – verifier missing or not a named person (a role such as QA / CSM is not a name)",IF(OR(AX659=AU659,AND(LEN(AU659)&gt;=4,ISNUMBER(SEARCH(AU659,AX659))),AND(LEN(AX659)&gt;=4,ISNUMBER(SEARCH(AX659,AU659)))),"INVALID – verifier must be a different, named person (not the PIC or a role)",IF(BH659=1,"INVALID – result not yet available (awaiting / TBC)",IF(BV659=1,"INVALID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future",IF(AND(ISNUMBER(BY659),AG659&lt;BY659),IF(H659="Physical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t="n">
        <f aca="false">IF(ISNA(MATCH(TRIM(S659),L_EvidenceType,0)),0,BZ659)</f>
        <v>0</v>
      </c>
      <c r="BM659" s="61" t="str">
        <f aca="false">SUBSTITUTE(SUBSTITUTE(SUBSTITUTE(SUBSTITUTE(SUBSTITUTE(SUBSTITUTE(SUBSTITUTE(SUBSTITUTE(SUBSTITUTE(LOWER(Z659&amp;""),"1","0"),"2","0"),"3","0"),"4","0"),"5","0"),"6","0"),"7","0"),"8","0"),"9","0")</f>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659,"jan",""),"feb",""),"mar",""),"apr",""),"may",""),"jun",""),"jul",""),"aug",""),"sep",""),"oct",""),"nov",""),"dec",""),"hrs",""),"hr",""),"lt",""),"utc",""),"am",""),"pm",""),"rev",""),"ver",""),"b","a"),"c","a"),"d","a"),"e","a"),"f","a"),"g","a"),"h","a"),"i","a"),"j","a"),"k","a"),"l","a"),"m","a"),"n","a"),"o","a"),"p","a"),"q","a"),"r","a"),"s","a"),"t","a"),"u","a"),"v","a"),"w","a"),"x","a"),"y","a"),"z","a")</f>
        <v/>
      </c>
      <c r="BO659" s="61" t="str">
        <f aca="false">SUBSTITUTE(SUBSTITUTE(SUBSTITUTE(SUBSTITUTE(SUBSTITUTE(SUBSTITUTE(SUBSTITUTE(SUBSTITUTE(SUBSTITUTE(LOWER(W659&amp;""),"1","0"),"2","0"),"3","0"),"4","0"),"5","0"),"6","0"),"7","0"),"8","0"),"9","0")</f>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c>
      <c r="BQ659" s="61" t="n">
        <f aca="false">IFERROR(IF(AND(ISERROR(SEARCH(" mh"," "&amp;LOWER(W659))),ISNA(MATCH(LEFT(TRIM(BP659),255),{"0000a","000a","00a","0000aa","000aa","00.00.0000","00/00/0000","00-00-0000","0000-00-00","00.00.00","00/00/00","00-00-00","0.00.0000","0/00/0000","0-00-0000"},0)),OR(SUMPRODUCT(--ISNUMBER(SEARCH({"a0","a-0","a_0","a/0","a.0","a#0","0a","0-a","0_a","0/a"},BP659)))&gt;0,ISNUMBER(SEARCH("000000",BP659)))),1,0),0)</f>
        <v>0</v>
      </c>
      <c r="BR6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659,"supervisor",""),"inspector",""),"controller",""),"executive",""),"catering",""),"manager",""),"officer",""),"caterer",""),"station",""),"captain",""),"verified",""),"verifier",""),"checked",""),"senior",""),"leader",""),"cabin",""),"staff",""),"crew",""),"team",""),"duty",""),"lead",""),"head",""),"chef",""),"pasb",""),"mcat",""),"magcs",""),"qaqc",""),"ccic",""),"cic",""),"csm",""),"ops",""),"pic",""),"self",""),"qa",""),"qc",""),"by",""),"sr",""))</f>
        <v>0</v>
      </c>
      <c r="BS6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659,"supervisor",""),"inspector",""),"controller",""),"executive",""),"catering",""),"manager",""),"officer",""),"caterer",""),"station",""),"captain",""),"verified",""),"verifier",""),"checked",""),"senior",""),"leader",""),"cabin",""),"staff",""),"crew",""),"team",""),"duty",""),"lead",""),"head",""),"chef",""),"pasb",""),"mcat",""),"magcs",""),"qaqc",""),"ccic",""),"cic",""),"csm",""),"ops",""),"pic",""),"self",""),"qa",""),"qc",""),"by",""),"sr",""))</f>
        <v>0</v>
      </c>
      <c r="BT659" s="61"/>
      <c r="BU659" s="61"/>
      <c r="BV659" s="61" t="n">
        <f aca="false">0</f>
        <v>0</v>
      </c>
      <c r="BW659" s="61"/>
      <c r="BX659" s="61"/>
      <c r="BY659" s="62" t="n">
        <f aca="false">Q659-T12EarlyH/24</f>
        <v>46323.4375</v>
      </c>
      <c r="BZ659" s="61" t="n">
        <f aca="false">IFERROR(IF(IF(TRIM(S659)="Link / file path",AND(LEN(TRIM(Z659))&gt;=5,SUMPRODUCT(--ISNUMBER(SEARCH({"http","www.","\\",":\",".pdf",".jpg",".jpeg",".png",".heic",".xls",".doc",".msg",".eml",".ppt",".txt",".zip"},Z659)))&gt;0),AND(ISERROR(FIND(" ",TRIM(Z659))),NOT(OR(LOWER(TRIM(Z659))=LOWER(Flights!$F$24),AND(LEFT(LOWER(TRIM(Z659)),2)="mh",(LEN(BN659)-LEN(SUBSTITUTE(BN659,"a","")))&lt;=2))),NOT(ISNUMBER(MATCH(LEFT(BN659,255),{"0000a","000a","00a","0000aa","000aa","00.00.0000","00/00/0000","00-00-0000","0000-00-00","00.00.00","00/00/00","00-00-00","0.00.0000","0/00/0000","0-00-0000"},0))),OR(AND((LEN(BN659)-LEN(SUBSTITUTE(BN659,"a","")))&gt;=1,(LEN(BN659)-LEN(SUBSTITUTE(BN659,"0","")))&gt;=2,SUMPRODUCT(--ISNUMBER(SEARCH({"a0","a-0","a_0","a/0","a.0","a#0","0a","0-a","0_a","0/a"},BN659)))&gt;0),AND((LEN(BN659)-LEN(SUBSTITUTE(BN659,"a","")))=0,(LEN(BN659)-LEN(SUBSTITUTE(BN659,"0","")))&gt;=5)))),1,0),0)</f>
        <v>0</v>
      </c>
    </row>
    <row r="660" customFormat="false" ht="39.75" hidden="false" customHeight="true" outlineLevel="0" collapsed="false">
      <c r="A660" s="57" t="s">
        <v>1379</v>
      </c>
      <c r="B660" s="57" t="s">
        <v>304</v>
      </c>
      <c r="C660" s="57" t="str">
        <f aca="false">Flights!$F$24</f>
        <v>MH1450</v>
      </c>
      <c r="D660" s="58" t="n">
        <f aca="false">Flights!$D$24</f>
        <v>46324</v>
      </c>
      <c r="E660" s="57" t="str">
        <f aca="false">Flights!$G$24&amp;"-"&amp;Flights!$H$24</f>
        <v>KUL-LGK</v>
      </c>
      <c r="F660" s="57" t="str">
        <f aca="false">Flights!$K$24</f>
        <v>EY</v>
      </c>
      <c r="G660" s="57" t="s">
        <v>420</v>
      </c>
      <c r="H660" s="57" t="s">
        <v>378</v>
      </c>
      <c r="I660" s="57" t="s">
        <v>428</v>
      </c>
      <c r="J660" s="57" t="s">
        <v>438</v>
      </c>
      <c r="K660" s="67"/>
      <c r="L660" s="67" t="s">
        <v>422</v>
      </c>
      <c r="M660" s="67"/>
      <c r="N660" s="67" t="s">
        <v>383</v>
      </c>
      <c r="O660" s="67" t="s">
        <v>423</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60"/>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open",IF(AND(NOT(OR(LEN(AZ660)&lt;15,ISNUMBER(MATCH(AZ660,L_Placeholder,0)))),BK660=0,NOT(OR(LEN(AU660)&lt;2,ISNUMBER(MATCH(AU660,L_Placeholder,0)))),NOT(OR(LEN(AX660)&lt;2,ISNUMBER(MATCH(AX660,L_Placeholder,0)))),TRIM(AE660)&lt;&gt;TRIM(T660)),"N/A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missing",IF(OR(OR(LEN(AU660)&lt;2,ISNUMBER(MATCH(AU660,L_Placeholder,0))),BR660&lt;3),"INVALID – PIC missing or not a named person (a role such as QA / CSM is not a name)",IF(OR(LEN(AV660)&lt;2,ISNUMBER(MATCH(AV660,L_Placeholder,0))),"INVALID – result / assessment missing",IF(OR(OR(LEN(AW660)&lt;3,ISNUMBER(MATCH(AW660,L_Placeholder,0))),SUMPRODUCT(--ISNUMBER(SEARCH(" "&amp;L_EvidencePhrase&amp;" ",BD660)))&gt;0,BI660=1),"INVALID – evidence missing, placeholder or not yet on file",IF(ISNA(MATCH(TRIM(S660),L_EvidenceType,0)),"INVALID – choose the evidence type from the list (column S)",IF(BL660=0,"INVALID – evidence ID must be the record's ID only (e.g. SF-2210, IMG_2231, 1045521), or a link / path for links",IF(OR(OR(LEN(AX660)&lt;2,ISNUMBER(MATCH(AX660,L_Placeholder,0))),BS660&lt;3),"INVALID – verifier missing or not a named person (a role such as QA / CSM is not a name)",IF(OR(AX660=AU660,AND(LEN(AU660)&gt;=4,ISNUMBER(SEARCH(AU660,AX660))),AND(LEN(AX660)&gt;=4,ISNUMBER(SEARCH(AX660,AU660)))),"INVALID – verifier must be a different, named person (not the PIC or a role)",IF(BH660=1,"INVALID – result not yet available (awaiting / TBC)",IF(BV660=1,"INVALID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future",IF(AND(ISNUMBER(BY660),AG660&lt;BY660),IF(H660="Physical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t="n">
        <f aca="false">IF(ISNA(MATCH(TRIM(S660),L_EvidenceType,0)),0,BZ660)</f>
        <v>0</v>
      </c>
      <c r="BM660" s="61" t="str">
        <f aca="false">SUBSTITUTE(SUBSTITUTE(SUBSTITUTE(SUBSTITUTE(SUBSTITUTE(SUBSTITUTE(SUBSTITUTE(SUBSTITUTE(SUBSTITUTE(LOWER(Z660&amp;""),"1","0"),"2","0"),"3","0"),"4","0"),"5","0"),"6","0"),"7","0"),"8","0"),"9","0")</f>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660,"jan",""),"feb",""),"mar",""),"apr",""),"may",""),"jun",""),"jul",""),"aug",""),"sep",""),"oct",""),"nov",""),"dec",""),"hrs",""),"hr",""),"lt",""),"utc",""),"am",""),"pm",""),"rev",""),"ver",""),"b","a"),"c","a"),"d","a"),"e","a"),"f","a"),"g","a"),"h","a"),"i","a"),"j","a"),"k","a"),"l","a"),"m","a"),"n","a"),"o","a"),"p","a"),"q","a"),"r","a"),"s","a"),"t","a"),"u","a"),"v","a"),"w","a"),"x","a"),"y","a"),"z","a")</f>
        <v/>
      </c>
      <c r="BO660" s="61" t="str">
        <f aca="false">SUBSTITUTE(SUBSTITUTE(SUBSTITUTE(SUBSTITUTE(SUBSTITUTE(SUBSTITUTE(SUBSTITUTE(SUBSTITUTE(SUBSTITUTE(LOWER(W660&amp;""),"1","0"),"2","0"),"3","0"),"4","0"),"5","0"),"6","0"),"7","0"),"8","0"),"9","0")</f>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c>
      <c r="BQ660" s="61" t="n">
        <f aca="false">IFERROR(IF(AND(ISERROR(SEARCH(" mh"," "&amp;LOWER(W660))),ISNA(MATCH(LEFT(TRIM(BP660),255),{"0000a","000a","00a","0000aa","000aa","00.00.0000","00/00/0000","00-00-0000","0000-00-00","00.00.00","00/00/00","00-00-00","0.00.0000","0/00/0000","0-00-0000"},0)),OR(SUMPRODUCT(--ISNUMBER(SEARCH({"a0","a-0","a_0","a/0","a.0","a#0","0a","0-a","0_a","0/a"},BP660)))&gt;0,ISNUMBER(SEARCH("000000",BP660)))),1,0),0)</f>
        <v>0</v>
      </c>
      <c r="BR6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660,"supervisor",""),"inspector",""),"controller",""),"executive",""),"catering",""),"manager",""),"officer",""),"caterer",""),"station",""),"captain",""),"verified",""),"verifier",""),"checked",""),"senior",""),"leader",""),"cabin",""),"staff",""),"crew",""),"team",""),"duty",""),"lead",""),"head",""),"chef",""),"pasb",""),"mcat",""),"magcs",""),"qaqc",""),"ccic",""),"cic",""),"csm",""),"ops",""),"pic",""),"self",""),"qa",""),"qc",""),"by",""),"sr",""))</f>
        <v>0</v>
      </c>
      <c r="BS6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660,"supervisor",""),"inspector",""),"controller",""),"executive",""),"catering",""),"manager",""),"officer",""),"caterer",""),"station",""),"captain",""),"verified",""),"verifier",""),"checked",""),"senior",""),"leader",""),"cabin",""),"staff",""),"crew",""),"team",""),"duty",""),"lead",""),"head",""),"chef",""),"pasb",""),"mcat",""),"magcs",""),"qaqc",""),"ccic",""),"cic",""),"csm",""),"ops",""),"pic",""),"self",""),"qa",""),"qc",""),"by",""),"sr",""))</f>
        <v>0</v>
      </c>
      <c r="BT660" s="61"/>
      <c r="BU660" s="61"/>
      <c r="BV660" s="61" t="n">
        <f aca="false">0</f>
        <v>0</v>
      </c>
      <c r="BW660" s="61"/>
      <c r="BX660" s="61"/>
      <c r="BY660" s="62" t="n">
        <f aca="false">Q660-T12EarlyH/24</f>
        <v>46323.4375</v>
      </c>
      <c r="BZ660" s="61" t="n">
        <f aca="false">IFERROR(IF(IF(TRIM(S660)="Link / file path",AND(LEN(TRIM(Z660))&gt;=5,SUMPRODUCT(--ISNUMBER(SEARCH({"http","www.","\\",":\",".pdf",".jpg",".jpeg",".png",".heic",".xls",".doc",".msg",".eml",".ppt",".txt",".zip"},Z660)))&gt;0),AND(ISERROR(FIND(" ",TRIM(Z660))),NOT(OR(LOWER(TRIM(Z660))=LOWER(Flights!$F$24),AND(LEFT(LOWER(TRIM(Z660)),2)="mh",(LEN(BN660)-LEN(SUBSTITUTE(BN660,"a","")))&lt;=2))),NOT(ISNUMBER(MATCH(LEFT(BN660,255),{"0000a","000a","00a","0000aa","000aa","00.00.0000","00/00/0000","00-00-0000","0000-00-00","00.00.00","00/00/00","00-00-00","0.00.0000","0/00/0000","0-00-0000"},0))),OR(AND((LEN(BN660)-LEN(SUBSTITUTE(BN660,"a","")))&gt;=1,(LEN(BN660)-LEN(SUBSTITUTE(BN660,"0","")))&gt;=2,SUMPRODUCT(--ISNUMBER(SEARCH({"a0","a-0","a_0","a/0","a.0","a#0","0a","0-a","0_a","0/a"},BN660)))&gt;0),AND((LEN(BN660)-LEN(SUBSTITUTE(BN660,"a","")))=0,(LEN(BN660)-LEN(SUBSTITUTE(BN660,"0","")))&gt;=5)))),1,0),0)</f>
        <v>0</v>
      </c>
    </row>
    <row r="661" customFormat="false" ht="41.25" hidden="false" customHeight="true" outlineLevel="0" collapsed="false">
      <c r="A661" s="57" t="s">
        <v>1380</v>
      </c>
      <c r="B661" s="57" t="s">
        <v>304</v>
      </c>
      <c r="C661" s="57" t="str">
        <f aca="false">Flights!$F$24</f>
        <v>MH1450</v>
      </c>
      <c r="D661" s="58" t="n">
        <f aca="false">Flights!$D$24</f>
        <v>46324</v>
      </c>
      <c r="E661" s="57" t="str">
        <f aca="false">Flights!$G$24&amp;"-"&amp;Flights!$H$24</f>
        <v>KUL-LGK</v>
      </c>
      <c r="F661" s="57" t="str">
        <f aca="false">Flights!$K$24</f>
        <v>EY</v>
      </c>
      <c r="G661" s="57" t="s">
        <v>420</v>
      </c>
      <c r="H661" s="57" t="s">
        <v>378</v>
      </c>
      <c r="I661" s="57" t="s">
        <v>447</v>
      </c>
      <c r="J661" s="57" t="s">
        <v>448</v>
      </c>
      <c r="K661" s="67" t="s">
        <v>449</v>
      </c>
      <c r="L661" s="67" t="s">
        <v>1381</v>
      </c>
      <c r="M661" s="67" t="s">
        <v>451</v>
      </c>
      <c r="N661" s="67" t="s">
        <v>383</v>
      </c>
      <c r="O661" s="67" t="s">
        <v>503</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60"/>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open",IF(AND(NOT(OR(LEN(AZ661)&lt;15,ISNUMBER(MATCH(AZ661,L_Placeholder,0)))),BK661=0,NOT(OR(LEN(AU661)&lt;2,ISNUMBER(MATCH(AU661,L_Placeholder,0)))),NOT(OR(LEN(AX661)&lt;2,ISNUMBER(MATCH(AX661,L_Placeholder,0)))),TRIM(AE661)&lt;&gt;TRIM(T661)),"N/A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missing",IF(OR(OR(LEN(AU661)&lt;2,ISNUMBER(MATCH(AU661,L_Placeholder,0))),BR661&lt;3),"INVALID – PIC missing or not a named person (a role such as QA / CSM is not a name)",IF(OR(LEN(AV661)&lt;2,ISNUMBER(MATCH(AV661,L_Placeholder,0))),"INVALID – result / assessment missing",IF(OR(OR(LEN(AW661)&lt;3,ISNUMBER(MATCH(AW661,L_Placeholder,0))),SUMPRODUCT(--ISNUMBER(SEARCH(" "&amp;L_EvidencePhrase&amp;" ",BD661)))&gt;0,BI661=1),"INVALID – evidence missing, placeholder or not yet on file",IF(ISNA(MATCH(TRIM(S661),L_EvidenceType,0)),"INVALID – choose the evidence type from the list (column S)",IF(BL661=0,"INVALID – evidence ID must be the record's ID only (e.g. SF-2210, IMG_2231, 1045521), or a link / path for links",IF(OR(OR(LEN(AX661)&lt;2,ISNUMBER(MATCH(AX661,L_Placeholder,0))),BS661&lt;3),"INVALID – verifier missing or not a named person (a role such as QA / CSM is not a name)",IF(OR(AX661=AU661,AND(LEN(AU661)&gt;=4,ISNUMBER(SEARCH(AU661,AX661))),AND(LEN(AX661)&gt;=4,ISNUMBER(SEARCH(AX661,AU661)))),"INVALID – verifier must be a different, named person (not the PIC or a role)",IF(BH661=1,"INVALID – result not yet available (awaiting / TBC)",IF(BV661=1,"INVALID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future",IF(AND(ISNUMBER(BY661),AG661&lt;BY661),IF(H661="Physical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t="n">
        <f aca="false">IF(ISNA(MATCH(TRIM(S661),L_EvidenceType,0)),0,BZ661)</f>
        <v>0</v>
      </c>
      <c r="BM661" s="61" t="str">
        <f aca="false">SUBSTITUTE(SUBSTITUTE(SUBSTITUTE(SUBSTITUTE(SUBSTITUTE(SUBSTITUTE(SUBSTITUTE(SUBSTITUTE(SUBSTITUTE(LOWER(Z661&amp;""),"1","0"),"2","0"),"3","0"),"4","0"),"5","0"),"6","0"),"7","0"),"8","0"),"9","0")</f>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661,"jan",""),"feb",""),"mar",""),"apr",""),"may",""),"jun",""),"jul",""),"aug",""),"sep",""),"oct",""),"nov",""),"dec",""),"hrs",""),"hr",""),"lt",""),"utc",""),"am",""),"pm",""),"rev",""),"ver",""),"b","a"),"c","a"),"d","a"),"e","a"),"f","a"),"g","a"),"h","a"),"i","a"),"j","a"),"k","a"),"l","a"),"m","a"),"n","a"),"o","a"),"p","a"),"q","a"),"r","a"),"s","a"),"t","a"),"u","a"),"v","a"),"w","a"),"x","a"),"y","a"),"z","a")</f>
        <v/>
      </c>
      <c r="BO661" s="61" t="str">
        <f aca="false">SUBSTITUTE(SUBSTITUTE(SUBSTITUTE(SUBSTITUTE(SUBSTITUTE(SUBSTITUTE(SUBSTITUTE(SUBSTITUTE(SUBSTITUTE(LOWER(W661&amp;""),"1","0"),"2","0"),"3","0"),"4","0"),"5","0"),"6","0"),"7","0"),"8","0"),"9","0")</f>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c>
      <c r="BQ661" s="61" t="n">
        <f aca="false">IFERROR(IF(AND(ISERROR(SEARCH(" mh"," "&amp;LOWER(W661))),ISNA(MATCH(LEFT(TRIM(BP661),255),{"0000a","000a","00a","0000aa","000aa","00.00.0000","00/00/0000","00-00-0000","0000-00-00","00.00.00","00/00/00","00-00-00","0.00.0000","0/00/0000","0-00-0000"},0)),OR(SUMPRODUCT(--ISNUMBER(SEARCH({"a0","a-0","a_0","a/0","a.0","a#0","0a","0-a","0_a","0/a"},BP661)))&gt;0,ISNUMBER(SEARCH("000000",BP661)))),1,0),0)</f>
        <v>0</v>
      </c>
      <c r="BR6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661,"supervisor",""),"inspector",""),"controller",""),"executive",""),"catering",""),"manager",""),"officer",""),"caterer",""),"station",""),"captain",""),"verified",""),"verifier",""),"checked",""),"senior",""),"leader",""),"cabin",""),"staff",""),"crew",""),"team",""),"duty",""),"lead",""),"head",""),"chef",""),"pasb",""),"mcat",""),"magcs",""),"qaqc",""),"ccic",""),"cic",""),"csm",""),"ops",""),"pic",""),"self",""),"qa",""),"qc",""),"by",""),"sr",""))</f>
        <v>0</v>
      </c>
      <c r="BS6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661,"supervisor",""),"inspector",""),"controller",""),"executive",""),"catering",""),"manager",""),"officer",""),"caterer",""),"station",""),"captain",""),"verified",""),"verifier",""),"checked",""),"senior",""),"leader",""),"cabin",""),"staff",""),"crew",""),"team",""),"duty",""),"lead",""),"head",""),"chef",""),"pasb",""),"mcat",""),"magcs",""),"qaqc",""),"ccic",""),"cic",""),"csm",""),"ops",""),"pic",""),"self",""),"qa",""),"qc",""),"by",""),"sr",""))</f>
        <v>0</v>
      </c>
      <c r="BT661" s="61"/>
      <c r="BU661" s="61"/>
      <c r="BV661" s="61" t="n">
        <f aca="false">0</f>
        <v>0</v>
      </c>
      <c r="BW661" s="61"/>
      <c r="BX661" s="61"/>
      <c r="BY661" s="62" t="n">
        <f aca="false">Q661-T12EarlyH/24</f>
        <v>46323.4375</v>
      </c>
      <c r="BZ661" s="61" t="n">
        <f aca="false">IFERROR(IF(IF(TRIM(S661)="Link / file path",AND(LEN(TRIM(Z661))&gt;=5,SUMPRODUCT(--ISNUMBER(SEARCH({"http","www.","\\",":\",".pdf",".jpg",".jpeg",".png",".heic",".xls",".doc",".msg",".eml",".ppt",".txt",".zip"},Z661)))&gt;0),AND(ISERROR(FIND(" ",TRIM(Z661))),NOT(OR(LOWER(TRIM(Z661))=LOWER(Flights!$F$24),AND(LEFT(LOWER(TRIM(Z661)),2)="mh",(LEN(BN661)-LEN(SUBSTITUTE(BN661,"a","")))&lt;=2))),NOT(ISNUMBER(MATCH(LEFT(BN661,255),{"0000a","000a","00a","0000aa","000aa","00.00.0000","00/00/0000","00-00-0000","0000-00-00","00.00.00","00/00/00","00-00-00","0.00.0000","0/00/0000","0-00-0000"},0))),OR(AND((LEN(BN661)-LEN(SUBSTITUTE(BN661,"a","")))&gt;=1,(LEN(BN661)-LEN(SUBSTITUTE(BN661,"0","")))&gt;=2,SUMPRODUCT(--ISNUMBER(SEARCH({"a0","a-0","a_0","a/0","a.0","a#0","0a","0-a","0_a","0/a"},BN661)))&gt;0),AND((LEN(BN661)-LEN(SUBSTITUTE(BN661,"a","")))=0,(LEN(BN661)-LEN(SUBSTITUTE(BN661,"0","")))&gt;=5)))),1,0),0)</f>
        <v>0</v>
      </c>
    </row>
    <row r="662" customFormat="false" ht="39.75" hidden="false" customHeight="true" outlineLevel="0" collapsed="false">
      <c r="A662" s="57" t="s">
        <v>1382</v>
      </c>
      <c r="B662" s="57" t="s">
        <v>304</v>
      </c>
      <c r="C662" s="57" t="str">
        <f aca="false">Flights!$F$24</f>
        <v>MH1450</v>
      </c>
      <c r="D662" s="58" t="n">
        <f aca="false">Flights!$D$24</f>
        <v>46324</v>
      </c>
      <c r="E662" s="57" t="str">
        <f aca="false">Flights!$G$24&amp;"-"&amp;Flights!$H$24</f>
        <v>KUL-LGK</v>
      </c>
      <c r="F662" s="57" t="str">
        <f aca="false">Flights!$K$24</f>
        <v>EY</v>
      </c>
      <c r="G662" s="57" t="s">
        <v>459</v>
      </c>
      <c r="H662" s="57" t="s">
        <v>460</v>
      </c>
      <c r="I662" s="57" t="s">
        <v>379</v>
      </c>
      <c r="J662" s="57" t="s">
        <v>461</v>
      </c>
      <c r="K662" s="67" t="s">
        <v>426</v>
      </c>
      <c r="L662" s="67" t="s">
        <v>462</v>
      </c>
      <c r="M662" s="67"/>
      <c r="N662" s="67" t="s">
        <v>383</v>
      </c>
      <c r="O662" s="67" t="s">
        <v>463</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60"/>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open",IF(AND(NOT(OR(LEN(AZ662)&lt;15,ISNUMBER(MATCH(AZ662,L_Placeholder,0)))),BK662=0,NOT(OR(LEN(AU662)&lt;2,ISNUMBER(MATCH(AU662,L_Placeholder,0)))),NOT(OR(LEN(AX662)&lt;2,ISNUMBER(MATCH(AX662,L_Placeholder,0)))),TRIM(AE662)&lt;&gt;TRIM(T662)),"N/A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missing",IF(OR(OR(LEN(AU662)&lt;2,ISNUMBER(MATCH(AU662,L_Placeholder,0))),BR662&lt;3),"INVALID – PIC missing or not a named person (a role such as QA / CSM is not a name)",IF(OR(LEN(AV662)&lt;2,ISNUMBER(MATCH(AV662,L_Placeholder,0))),"INVALID – result / assessment missing",IF(OR(OR(LEN(AW662)&lt;3,ISNUMBER(MATCH(AW662,L_Placeholder,0))),SUMPRODUCT(--ISNUMBER(SEARCH(" "&amp;L_EvidencePhrase&amp;" ",BD662)))&gt;0,BI662=1),"INVALID – evidence missing, placeholder or not yet on file",IF(ISNA(MATCH(TRIM(S662),L_EvidenceType,0)),"INVALID – choose the evidence type from the list (column S)",IF(BL662=0,"INVALID – evidence ID must be the record's ID only (e.g. SF-2210, IMG_2231, 1045521), or a link / path for links",IF(OR(OR(LEN(AX662)&lt;2,ISNUMBER(MATCH(AX662,L_Placeholder,0))),BS662&lt;3),"INVALID – verifier missing or not a named person (a role such as QA / CSM is not a name)",IF(OR(AX662=AU662,AND(LEN(AU662)&gt;=4,ISNUMBER(SEARCH(AU662,AX662))),AND(LEN(AX662)&gt;=4,ISNUMBER(SEARCH(AX662,AU662)))),"INVALID – verifier must be a different, named person (not the PIC or a role)",IF(BH662=1,"INVALID – result not yet available (awaiting / TBC)",IF(BV662=1,"INVALID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future",IF(AND(ISNUMBER(BY662),AG662&lt;BY662),IF(H662="Physical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IF(ISNA(MATCH(TRIM(S662),L_EvidenceType,0)),0,BZ662)</f>
        <v>0</v>
      </c>
      <c r="BM662" s="61" t="str">
        <f aca="false">SUBSTITUTE(SUBSTITUTE(SUBSTITUTE(SUBSTITUTE(SUBSTITUTE(SUBSTITUTE(SUBSTITUTE(SUBSTITUTE(SUBSTITUTE(LOWER(Z662&amp;""),"1","0"),"2","0"),"3","0"),"4","0"),"5","0"),"6","0"),"7","0"),"8","0"),"9","0")</f>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662,"jan",""),"feb",""),"mar",""),"apr",""),"may",""),"jun",""),"jul",""),"aug",""),"sep",""),"oct",""),"nov",""),"dec",""),"hrs",""),"hr",""),"lt",""),"utc",""),"am",""),"pm",""),"rev",""),"ver",""),"b","a"),"c","a"),"d","a"),"e","a"),"f","a"),"g","a"),"h","a"),"i","a"),"j","a"),"k","a"),"l","a"),"m","a"),"n","a"),"o","a"),"p","a"),"q","a"),"r","a"),"s","a"),"t","a"),"u","a"),"v","a"),"w","a"),"x","a"),"y","a"),"z","a")</f>
        <v/>
      </c>
      <c r="BO662" s="61" t="str">
        <f aca="false">SUBSTITUTE(SUBSTITUTE(SUBSTITUTE(SUBSTITUTE(SUBSTITUTE(SUBSTITUTE(SUBSTITUTE(SUBSTITUTE(SUBSTITUTE(LOWER(W662&amp;""),"1","0"),"2","0"),"3","0"),"4","0"),"5","0"),"6","0"),"7","0"),"8","0"),"9","0")</f>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c>
      <c r="BQ662" s="61" t="n">
        <f aca="false">IFERROR(IF(AND(ISERROR(SEARCH(" mh"," "&amp;LOWER(W662))),ISNA(MATCH(LEFT(TRIM(BP662),255),{"0000a","000a","00a","0000aa","000aa","00.00.0000","00/00/0000","00-00-0000","0000-00-00","00.00.00","00/00/00","00-00-00","0.00.0000","0/00/0000","0-00-0000"},0)),OR(SUMPRODUCT(--ISNUMBER(SEARCH({"a0","a-0","a_0","a/0","a.0","a#0","0a","0-a","0_a","0/a"},BP662)))&gt;0,ISNUMBER(SEARCH("000000",BP662)))),1,0),0)</f>
        <v>0</v>
      </c>
      <c r="BR6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662,"supervisor",""),"inspector",""),"controller",""),"executive",""),"catering",""),"manager",""),"officer",""),"caterer",""),"station",""),"captain",""),"verified",""),"verifier",""),"checked",""),"senior",""),"leader",""),"cabin",""),"staff",""),"crew",""),"team",""),"duty",""),"lead",""),"head",""),"chef",""),"pasb",""),"mcat",""),"magcs",""),"qaqc",""),"ccic",""),"cic",""),"csm",""),"ops",""),"pic",""),"self",""),"qa",""),"qc",""),"by",""),"sr",""))</f>
        <v>0</v>
      </c>
      <c r="BS6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662,"supervisor",""),"inspector",""),"controller",""),"executive",""),"catering",""),"manager",""),"officer",""),"caterer",""),"station",""),"captain",""),"verified",""),"verifier",""),"checked",""),"senior",""),"leader",""),"cabin",""),"staff",""),"crew",""),"team",""),"duty",""),"lead",""),"head",""),"chef",""),"pasb",""),"mcat",""),"magcs",""),"qaqc",""),"ccic",""),"cic",""),"csm",""),"ops",""),"pic",""),"self",""),"qa",""),"qc",""),"by",""),"sr",""))</f>
        <v>0</v>
      </c>
      <c r="BT662" s="61"/>
      <c r="BU662" s="61"/>
      <c r="BV662" s="61" t="n">
        <f aca="false">IFERROR(IF(OR(SUMPRODUCT((LEN(BC662)-LEN(SUBSTITUTE(BC662," "&amp;L_NotLoaded&amp;" "," ")))/(LEN(L_NotLoaded)+1))&gt;SUMPRODUCT((LEN(BC662)-LEN(SUBSTITUTE(BC662," "&amp;L_NotLoadedNeg&amp;" "," ")))/(LEN(L_NotLoadedNeg)+1)),SUMPRODUCT((LEN(BD662)-LEN(SUBSTITUTE(BD662," "&amp;L_NotLoaded&amp;" "," ")))/(LEN(L_NotLoaded)+1))&gt;SUMPRODUCT((LEN(BD662)-LEN(SUBSTITUTE(BD662," "&amp;L_NotLoadedNeg&amp;" "," ")))/(LEN(L_NotLoadedNeg)+1))),1,0),0)</f>
        <v>0</v>
      </c>
      <c r="BW662" s="61"/>
      <c r="BX662" s="61"/>
      <c r="BY662" s="62" t="n">
        <f aca="false">IF(ISNUMBER(Flights!$AZ$24),MAX(Q662-UpliftWindowH/24,Flights!$AZ$24),Q662-UpliftWindowH/24)</f>
        <v>46324.1875</v>
      </c>
      <c r="BZ662" s="61" t="n">
        <f aca="false">IFERROR(IF(IF(TRIM(S662)="Link / file path",AND(LEN(TRIM(Z662))&gt;=5,SUMPRODUCT(--ISNUMBER(SEARCH({"http","www.","\\",":\",".pdf",".jpg",".jpeg",".png",".heic",".xls",".doc",".msg",".eml",".ppt",".txt",".zip"},Z662)))&gt;0),AND(ISERROR(FIND(" ",TRIM(Z662))),NOT(OR(LOWER(TRIM(Z662))=LOWER(Flights!$F$24),AND(LEFT(LOWER(TRIM(Z662)),2)="mh",(LEN(BN662)-LEN(SUBSTITUTE(BN662,"a","")))&lt;=2))),NOT(ISNUMBER(MATCH(LEFT(BN662,255),{"0000a","000a","00a","0000aa","000aa","00.00.0000","00/00/0000","00-00-0000","0000-00-00","00.00.00","00/00/00","00-00-00","0.00.0000","0/00/0000","0-00-0000"},0))),OR(AND((LEN(BN662)-LEN(SUBSTITUTE(BN662,"a","")))&gt;=1,(LEN(BN662)-LEN(SUBSTITUTE(BN662,"0","")))&gt;=2,SUMPRODUCT(--ISNUMBER(SEARCH({"a0","a-0","a_0","a/0","a.0","a#0","0a","0-a","0_a","0/a"},BN662)))&gt;0),AND((LEN(BN662)-LEN(SUBSTITUTE(BN662,"a","")))=0,(LEN(BN662)-LEN(SUBSTITUTE(BN662,"0","")))&gt;=5)))),1,0),0)</f>
        <v>0</v>
      </c>
    </row>
    <row r="663" customFormat="false" ht="39.75" hidden="false" customHeight="true" outlineLevel="0" collapsed="false">
      <c r="A663" s="57" t="s">
        <v>1383</v>
      </c>
      <c r="B663" s="57" t="s">
        <v>304</v>
      </c>
      <c r="C663" s="57" t="str">
        <f aca="false">Flights!$F$24</f>
        <v>MH1450</v>
      </c>
      <c r="D663" s="58" t="n">
        <f aca="false">Flights!$D$24</f>
        <v>46324</v>
      </c>
      <c r="E663" s="57" t="str">
        <f aca="false">Flights!$G$24&amp;"-"&amp;Flights!$H$24</f>
        <v>KUL-LGK</v>
      </c>
      <c r="F663" s="57" t="str">
        <f aca="false">Flights!$K$24</f>
        <v>EY</v>
      </c>
      <c r="G663" s="57" t="s">
        <v>459</v>
      </c>
      <c r="H663" s="57" t="s">
        <v>460</v>
      </c>
      <c r="I663" s="57" t="s">
        <v>428</v>
      </c>
      <c r="J663" s="57" t="s">
        <v>465</v>
      </c>
      <c r="K663" s="67" t="s">
        <v>426</v>
      </c>
      <c r="L663" s="67" t="s">
        <v>462</v>
      </c>
      <c r="M663" s="67"/>
      <c r="N663" s="67" t="s">
        <v>383</v>
      </c>
      <c r="O663" s="67" t="s">
        <v>463</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60"/>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open",IF(AND(NOT(OR(LEN(AZ663)&lt;15,ISNUMBER(MATCH(AZ663,L_Placeholder,0)))),BK663=0,NOT(OR(LEN(AU663)&lt;2,ISNUMBER(MATCH(AU663,L_Placeholder,0)))),NOT(OR(LEN(AX663)&lt;2,ISNUMBER(MATCH(AX663,L_Placeholder,0)))),TRIM(AE663)&lt;&gt;TRIM(T663)),"N/A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missing",IF(OR(OR(LEN(AU663)&lt;2,ISNUMBER(MATCH(AU663,L_Placeholder,0))),BR663&lt;3),"INVALID – PIC missing or not a named person (a role such as QA / CSM is not a name)",IF(OR(LEN(AV663)&lt;2,ISNUMBER(MATCH(AV663,L_Placeholder,0))),"INVALID – result / assessment missing",IF(OR(OR(LEN(AW663)&lt;3,ISNUMBER(MATCH(AW663,L_Placeholder,0))),SUMPRODUCT(--ISNUMBER(SEARCH(" "&amp;L_EvidencePhrase&amp;" ",BD663)))&gt;0,BI663=1),"INVALID – evidence missing, placeholder or not yet on file",IF(ISNA(MATCH(TRIM(S663),L_EvidenceType,0)),"INVALID – choose the evidence type from the list (column S)",IF(BL663=0,"INVALID – evidence ID must be the record's ID only (e.g. SF-2210, IMG_2231, 1045521), or a link / path for links",IF(OR(OR(LEN(AX663)&lt;2,ISNUMBER(MATCH(AX663,L_Placeholder,0))),BS663&lt;3),"INVALID – verifier missing or not a named person (a role such as QA / CSM is not a name)",IF(OR(AX663=AU663,AND(LEN(AU663)&gt;=4,ISNUMBER(SEARCH(AU663,AX663))),AND(LEN(AX663)&gt;=4,ISNUMBER(SEARCH(AX663,AU663)))),"INVALID – verifier must be a different, named person (not the PIC or a role)",IF(BH663=1,"INVALID – result not yet available (awaiting / TBC)",IF(BV663=1,"INVALID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future",IF(AND(ISNUMBER(BY663),AG663&lt;BY663),IF(H663="Physical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IF(ISNA(MATCH(TRIM(S663),L_EvidenceType,0)),0,BZ663)</f>
        <v>0</v>
      </c>
      <c r="BM663" s="61" t="str">
        <f aca="false">SUBSTITUTE(SUBSTITUTE(SUBSTITUTE(SUBSTITUTE(SUBSTITUTE(SUBSTITUTE(SUBSTITUTE(SUBSTITUTE(SUBSTITUTE(LOWER(Z663&amp;""),"1","0"),"2","0"),"3","0"),"4","0"),"5","0"),"6","0"),"7","0"),"8","0"),"9","0")</f>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663,"jan",""),"feb",""),"mar",""),"apr",""),"may",""),"jun",""),"jul",""),"aug",""),"sep",""),"oct",""),"nov",""),"dec",""),"hrs",""),"hr",""),"lt",""),"utc",""),"am",""),"pm",""),"rev",""),"ver",""),"b","a"),"c","a"),"d","a"),"e","a"),"f","a"),"g","a"),"h","a"),"i","a"),"j","a"),"k","a"),"l","a"),"m","a"),"n","a"),"o","a"),"p","a"),"q","a"),"r","a"),"s","a"),"t","a"),"u","a"),"v","a"),"w","a"),"x","a"),"y","a"),"z","a")</f>
        <v/>
      </c>
      <c r="BO663" s="61" t="str">
        <f aca="false">SUBSTITUTE(SUBSTITUTE(SUBSTITUTE(SUBSTITUTE(SUBSTITUTE(SUBSTITUTE(SUBSTITUTE(SUBSTITUTE(SUBSTITUTE(LOWER(W663&amp;""),"1","0"),"2","0"),"3","0"),"4","0"),"5","0"),"6","0"),"7","0"),"8","0"),"9","0")</f>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c>
      <c r="BQ663" s="61" t="n">
        <f aca="false">IFERROR(IF(AND(ISERROR(SEARCH(" mh"," "&amp;LOWER(W663))),ISNA(MATCH(LEFT(TRIM(BP663),255),{"0000a","000a","00a","0000aa","000aa","00.00.0000","00/00/0000","00-00-0000","0000-00-00","00.00.00","00/00/00","00-00-00","0.00.0000","0/00/0000","0-00-0000"},0)),OR(SUMPRODUCT(--ISNUMBER(SEARCH({"a0","a-0","a_0","a/0","a.0","a#0","0a","0-a","0_a","0/a"},BP663)))&gt;0,ISNUMBER(SEARCH("000000",BP663)))),1,0),0)</f>
        <v>0</v>
      </c>
      <c r="BR6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663,"supervisor",""),"inspector",""),"controller",""),"executive",""),"catering",""),"manager",""),"officer",""),"caterer",""),"station",""),"captain",""),"verified",""),"verifier",""),"checked",""),"senior",""),"leader",""),"cabin",""),"staff",""),"crew",""),"team",""),"duty",""),"lead",""),"head",""),"chef",""),"pasb",""),"mcat",""),"magcs",""),"qaqc",""),"ccic",""),"cic",""),"csm",""),"ops",""),"pic",""),"self",""),"qa",""),"qc",""),"by",""),"sr",""))</f>
        <v>0</v>
      </c>
      <c r="BS6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663,"supervisor",""),"inspector",""),"controller",""),"executive",""),"catering",""),"manager",""),"officer",""),"caterer",""),"station",""),"captain",""),"verified",""),"verifier",""),"checked",""),"senior",""),"leader",""),"cabin",""),"staff",""),"crew",""),"team",""),"duty",""),"lead",""),"head",""),"chef",""),"pasb",""),"mcat",""),"magcs",""),"qaqc",""),"ccic",""),"cic",""),"csm",""),"ops",""),"pic",""),"self",""),"qa",""),"qc",""),"by",""),"sr",""))</f>
        <v>0</v>
      </c>
      <c r="BT663" s="61"/>
      <c r="BU663" s="61"/>
      <c r="BV663" s="61" t="n">
        <f aca="false">IFERROR(IF(OR(SUMPRODUCT((LEN(BC663)-LEN(SUBSTITUTE(BC663," "&amp;L_NotLoaded&amp;" "," ")))/(LEN(L_NotLoaded)+1))&gt;SUMPRODUCT((LEN(BC663)-LEN(SUBSTITUTE(BC663," "&amp;L_NotLoadedNeg&amp;" "," ")))/(LEN(L_NotLoadedNeg)+1)),SUMPRODUCT((LEN(BD663)-LEN(SUBSTITUTE(BD663," "&amp;L_NotLoaded&amp;" "," ")))/(LEN(L_NotLoaded)+1))&gt;SUMPRODUCT((LEN(BD663)-LEN(SUBSTITUTE(BD663," "&amp;L_NotLoadedNeg&amp;" "," ")))/(LEN(L_NotLoadedNeg)+1))),1,0),0)</f>
        <v>0</v>
      </c>
      <c r="BW663" s="61"/>
      <c r="BX663" s="61"/>
      <c r="BY663" s="62" t="n">
        <f aca="false">IF(ISNUMBER(Flights!$AZ$24),MAX(Q663-UpliftWindowH/24,Flights!$AZ$24),Q663-UpliftWindowH/24)</f>
        <v>46324.1875</v>
      </c>
      <c r="BZ663" s="61" t="n">
        <f aca="false">IFERROR(IF(IF(TRIM(S663)="Link / file path",AND(LEN(TRIM(Z663))&gt;=5,SUMPRODUCT(--ISNUMBER(SEARCH({"http","www.","\\",":\",".pdf",".jpg",".jpeg",".png",".heic",".xls",".doc",".msg",".eml",".ppt",".txt",".zip"},Z663)))&gt;0),AND(ISERROR(FIND(" ",TRIM(Z663))),NOT(OR(LOWER(TRIM(Z663))=LOWER(Flights!$F$24),AND(LEFT(LOWER(TRIM(Z663)),2)="mh",(LEN(BN663)-LEN(SUBSTITUTE(BN663,"a","")))&lt;=2))),NOT(ISNUMBER(MATCH(LEFT(BN663,255),{"0000a","000a","00a","0000aa","000aa","00.00.0000","00/00/0000","00-00-0000","0000-00-00","00.00.00","00/00/00","00-00-00","0.00.0000","0/00/0000","0-00-0000"},0))),OR(AND((LEN(BN663)-LEN(SUBSTITUTE(BN663,"a","")))&gt;=1,(LEN(BN663)-LEN(SUBSTITUTE(BN663,"0","")))&gt;=2,SUMPRODUCT(--ISNUMBER(SEARCH({"a0","a-0","a_0","a/0","a.0","a#0","0a","0-a","0_a","0/a"},BN663)))&gt;0),AND((LEN(BN663)-LEN(SUBSTITUTE(BN663,"a","")))=0,(LEN(BN663)-LEN(SUBSTITUTE(BN663,"0","")))&gt;=5)))),1,0),0)</f>
        <v>0</v>
      </c>
    </row>
    <row r="664" customFormat="false" ht="39.75" hidden="false" customHeight="true" outlineLevel="0" collapsed="false">
      <c r="A664" s="57" t="s">
        <v>1384</v>
      </c>
      <c r="B664" s="57" t="s">
        <v>304</v>
      </c>
      <c r="C664" s="57" t="str">
        <f aca="false">Flights!$F$24</f>
        <v>MH1450</v>
      </c>
      <c r="D664" s="58" t="n">
        <f aca="false">Flights!$D$24</f>
        <v>46324</v>
      </c>
      <c r="E664" s="57" t="str">
        <f aca="false">Flights!$G$24&amp;"-"&amp;Flights!$H$24</f>
        <v>KUL-LGK</v>
      </c>
      <c r="F664" s="57" t="str">
        <f aca="false">Flights!$K$24</f>
        <v>EY</v>
      </c>
      <c r="G664" s="57" t="s">
        <v>459</v>
      </c>
      <c r="H664" s="57" t="s">
        <v>460</v>
      </c>
      <c r="I664" s="57" t="s">
        <v>447</v>
      </c>
      <c r="J664" s="57" t="s">
        <v>469</v>
      </c>
      <c r="K664" s="67" t="s">
        <v>449</v>
      </c>
      <c r="L664" s="67" t="s">
        <v>1381</v>
      </c>
      <c r="M664" s="67" t="s">
        <v>451</v>
      </c>
      <c r="N664" s="67" t="s">
        <v>383</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60"/>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open",IF(AND(NOT(OR(LEN(AZ664)&lt;15,ISNUMBER(MATCH(AZ664,L_Placeholder,0)))),BK664=0,NOT(OR(LEN(AU664)&lt;2,ISNUMBER(MATCH(AU664,L_Placeholder,0)))),NOT(OR(LEN(AX664)&lt;2,ISNUMBER(MATCH(AX664,L_Placeholder,0)))),TRIM(AE664)&lt;&gt;TRIM(T664)),"N/A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missing",IF(OR(OR(LEN(AU664)&lt;2,ISNUMBER(MATCH(AU664,L_Placeholder,0))),BR664&lt;3),"INVALID – PIC missing or not a named person (a role such as QA / CSM is not a name)",IF(OR(LEN(AV664)&lt;2,ISNUMBER(MATCH(AV664,L_Placeholder,0))),"INVALID – result / assessment missing",IF(OR(OR(LEN(AW664)&lt;3,ISNUMBER(MATCH(AW664,L_Placeholder,0))),SUMPRODUCT(--ISNUMBER(SEARCH(" "&amp;L_EvidencePhrase&amp;" ",BD664)))&gt;0,BI664=1),"INVALID – evidence missing, placeholder or not yet on file",IF(ISNA(MATCH(TRIM(S664),L_EvidenceType,0)),"INVALID – choose the evidence type from the list (column S)",IF(BL664=0,"INVALID – evidence ID must be the record's ID only (e.g. SF-2210, IMG_2231, 1045521), or a link / path for links",IF(OR(OR(LEN(AX664)&lt;2,ISNUMBER(MATCH(AX664,L_Placeholder,0))),BS664&lt;3),"INVALID – verifier missing or not a named person (a role such as QA / CSM is not a name)",IF(OR(AX664=AU664,AND(LEN(AU664)&gt;=4,ISNUMBER(SEARCH(AU664,AX664))),AND(LEN(AX664)&gt;=4,ISNUMBER(SEARCH(AX664,AU664)))),"INVALID – verifier must be a different, named person (not the PIC or a role)",IF(BH664=1,"INVALID – result not yet available (awaiting / TBC)",IF(BV664=1,"INVALID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future",IF(AND(ISNUMBER(BY664),AG664&lt;BY664),IF(H664="Physical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IF(ISNA(MATCH(TRIM(S664),L_EvidenceType,0)),0,BZ664)</f>
        <v>0</v>
      </c>
      <c r="BM664" s="61" t="str">
        <f aca="false">SUBSTITUTE(SUBSTITUTE(SUBSTITUTE(SUBSTITUTE(SUBSTITUTE(SUBSTITUTE(SUBSTITUTE(SUBSTITUTE(SUBSTITUTE(LOWER(Z664&amp;""),"1","0"),"2","0"),"3","0"),"4","0"),"5","0"),"6","0"),"7","0"),"8","0"),"9","0")</f>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664,"jan",""),"feb",""),"mar",""),"apr",""),"may",""),"jun",""),"jul",""),"aug",""),"sep",""),"oct",""),"nov",""),"dec",""),"hrs",""),"hr",""),"lt",""),"utc",""),"am",""),"pm",""),"rev",""),"ver",""),"b","a"),"c","a"),"d","a"),"e","a"),"f","a"),"g","a"),"h","a"),"i","a"),"j","a"),"k","a"),"l","a"),"m","a"),"n","a"),"o","a"),"p","a"),"q","a"),"r","a"),"s","a"),"t","a"),"u","a"),"v","a"),"w","a"),"x","a"),"y","a"),"z","a")</f>
        <v/>
      </c>
      <c r="BO664" s="61" t="str">
        <f aca="false">SUBSTITUTE(SUBSTITUTE(SUBSTITUTE(SUBSTITUTE(SUBSTITUTE(SUBSTITUTE(SUBSTITUTE(SUBSTITUTE(SUBSTITUTE(LOWER(W664&amp;""),"1","0"),"2","0"),"3","0"),"4","0"),"5","0"),"6","0"),"7","0"),"8","0"),"9","0")</f>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c>
      <c r="BQ664" s="61" t="n">
        <f aca="false">IFERROR(IF(AND(ISERROR(SEARCH(" mh"," "&amp;LOWER(W664))),ISNA(MATCH(LEFT(TRIM(BP664),255),{"0000a","000a","00a","0000aa","000aa","00.00.0000","00/00/0000","00-00-0000","0000-00-00","00.00.00","00/00/00","00-00-00","0.00.0000","0/00/0000","0-00-0000"},0)),OR(SUMPRODUCT(--ISNUMBER(SEARCH({"a0","a-0","a_0","a/0","a.0","a#0","0a","0-a","0_a","0/a"},BP664)))&gt;0,ISNUMBER(SEARCH("000000",BP664)))),1,0),0)</f>
        <v>0</v>
      </c>
      <c r="BR6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664,"supervisor",""),"inspector",""),"controller",""),"executive",""),"catering",""),"manager",""),"officer",""),"caterer",""),"station",""),"captain",""),"verified",""),"verifier",""),"checked",""),"senior",""),"leader",""),"cabin",""),"staff",""),"crew",""),"team",""),"duty",""),"lead",""),"head",""),"chef",""),"pasb",""),"mcat",""),"magcs",""),"qaqc",""),"ccic",""),"cic",""),"csm",""),"ops",""),"pic",""),"self",""),"qa",""),"qc",""),"by",""),"sr",""))</f>
        <v>0</v>
      </c>
      <c r="BS6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664,"supervisor",""),"inspector",""),"controller",""),"executive",""),"catering",""),"manager",""),"officer",""),"caterer",""),"station",""),"captain",""),"verified",""),"verifier",""),"checked",""),"senior",""),"leader",""),"cabin",""),"staff",""),"crew",""),"team",""),"duty",""),"lead",""),"head",""),"chef",""),"pasb",""),"mcat",""),"magcs",""),"qaqc",""),"ccic",""),"cic",""),"csm",""),"ops",""),"pic",""),"self",""),"qa",""),"qc",""),"by",""),"sr",""))</f>
        <v>0</v>
      </c>
      <c r="BT664" s="61"/>
      <c r="BU664" s="61"/>
      <c r="BV664" s="61" t="n">
        <f aca="false">IFERROR(IF(OR(SUMPRODUCT((LEN(BC664)-LEN(SUBSTITUTE(BC664," "&amp;L_NotLoaded&amp;" "," ")))/(LEN(L_NotLoaded)+1))&gt;SUMPRODUCT((LEN(BC664)-LEN(SUBSTITUTE(BC664," "&amp;L_NotLoadedNeg&amp;" "," ")))/(LEN(L_NotLoadedNeg)+1)),SUMPRODUCT((LEN(BD664)-LEN(SUBSTITUTE(BD664," "&amp;L_NotLoaded&amp;" "," ")))/(LEN(L_NotLoaded)+1))&gt;SUMPRODUCT((LEN(BD664)-LEN(SUBSTITUTE(BD664," "&amp;L_NotLoadedNeg&amp;" "," ")))/(LEN(L_NotLoadedNeg)+1))),1,0),0)</f>
        <v>0</v>
      </c>
      <c r="BW664" s="61"/>
      <c r="BX664" s="61"/>
      <c r="BY664" s="62" t="n">
        <f aca="false">IF(ISNUMBER(Flights!$AZ$24),MAX(Q664-UpliftWindowH/24,Flights!$AZ$24),Q664-UpliftWindowH/24)</f>
        <v>46324.1875</v>
      </c>
      <c r="BZ664" s="61" t="n">
        <f aca="false">IFERROR(IF(IF(TRIM(S664)="Link / file path",AND(LEN(TRIM(Z664))&gt;=5,SUMPRODUCT(--ISNUMBER(SEARCH({"http","www.","\\",":\",".pdf",".jpg",".jpeg",".png",".heic",".xls",".doc",".msg",".eml",".ppt",".txt",".zip"},Z664)))&gt;0),AND(ISERROR(FIND(" ",TRIM(Z664))),NOT(OR(LOWER(TRIM(Z664))=LOWER(Flights!$F$24),AND(LEFT(LOWER(TRIM(Z664)),2)="mh",(LEN(BN664)-LEN(SUBSTITUTE(BN664,"a","")))&lt;=2))),NOT(ISNUMBER(MATCH(LEFT(BN664,255),{"0000a","000a","00a","0000aa","000aa","00.00.0000","00/00/0000","00-00-0000","0000-00-00","00.00.00","00/00/00","00-00-00","0.00.0000","0/00/0000","0-00-0000"},0))),OR(AND((LEN(BN664)-LEN(SUBSTITUTE(BN664,"a","")))&gt;=1,(LEN(BN664)-LEN(SUBSTITUTE(BN664,"0","")))&gt;=2,SUMPRODUCT(--ISNUMBER(SEARCH({"a0","a-0","a_0","a/0","a.0","a#0","0a","0-a","0_a","0/a"},BN664)))&gt;0),AND((LEN(BN664)-LEN(SUBSTITUTE(BN664,"a","")))=0,(LEN(BN664)-LEN(SUBSTITUTE(BN664,"0","")))&gt;=5)))),1,0),0)</f>
        <v>0</v>
      </c>
    </row>
    <row r="665" customFormat="false" ht="39.75" hidden="false" customHeight="true" outlineLevel="0" collapsed="false">
      <c r="A665" s="57" t="s">
        <v>1385</v>
      </c>
      <c r="B665" s="57" t="s">
        <v>310</v>
      </c>
      <c r="C665" s="57" t="str">
        <f aca="false">Flights!$F$25</f>
        <v>MH1437</v>
      </c>
      <c r="D665" s="58" t="n">
        <f aca="false">Flights!$D$25</f>
        <v>46325</v>
      </c>
      <c r="E665" s="57" t="str">
        <f aca="false">Flights!$G$25&amp;"-"&amp;Flights!$H$25</f>
        <v>LGK-KUL</v>
      </c>
      <c r="F665" s="57" t="str">
        <f aca="false">Flights!$K$25</f>
        <v>BC</v>
      </c>
      <c r="G665" s="57" t="s">
        <v>81</v>
      </c>
      <c r="H665" s="57" t="s">
        <v>378</v>
      </c>
      <c r="I665" s="57" t="s">
        <v>379</v>
      </c>
      <c r="J665" s="57" t="s">
        <v>380</v>
      </c>
      <c r="K665" s="67" t="s">
        <v>381</v>
      </c>
      <c r="L665" s="67" t="s">
        <v>382</v>
      </c>
      <c r="M665" s="67"/>
      <c r="N665" s="67" t="s">
        <v>383</v>
      </c>
      <c r="O665" s="67" t="s">
        <v>912</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60"/>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open",IF(AND(NOT(OR(LEN(AZ665)&lt;15,ISNUMBER(MATCH(AZ665,L_Placeholder,0)))),BK665=0,NOT(OR(LEN(AU665)&lt;2,ISNUMBER(MATCH(AU665,L_Placeholder,0)))),NOT(OR(LEN(AX665)&lt;2,ISNUMBER(MATCH(AX665,L_Placeholder,0)))),TRIM(AE665)&lt;&gt;TRIM(T665)),"N/A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missing",IF(OR(OR(LEN(AU665)&lt;2,ISNUMBER(MATCH(AU665,L_Placeholder,0))),BR665&lt;3),"INVALID – PIC missing or not a named person (a role such as QA / CSM is not a name)",IF(OR(LEN(AV665)&lt;2,ISNUMBER(MATCH(AV665,L_Placeholder,0))),"INVALID – result / assessment missing",IF(OR(OR(LEN(AW665)&lt;3,ISNUMBER(MATCH(AW665,L_Placeholder,0))),SUMPRODUCT(--ISNUMBER(SEARCH(" "&amp;L_EvidencePhrase&amp;" ",BD665)))&gt;0,BI665=1),"INVALID – evidence missing, placeholder or not yet on file",IF(ISNA(MATCH(TRIM(S665),L_EvidenceType,0)),"INVALID – choose the evidence type from the list (column S)",IF(BL665=0,"INVALID – evidence ID must be the record's ID only (e.g. SF-2210, IMG_2231, 1045521), or a link / path for links",IF(OR(OR(LEN(AX665)&lt;2,ISNUMBER(MATCH(AX665,L_Placeholder,0))),BS665&lt;3),"INVALID – verifier missing or not a named person (a role such as QA / CSM is not a name)",IF(OR(AX665=AU665,AND(LEN(AU665)&gt;=4,ISNUMBER(SEARCH(AU665,AX665))),AND(LEN(AX665)&gt;=4,ISNUMBER(SEARCH(AX665,AU665)))),"INVALID – verifier must be a different, named person (not the PIC or a role)",IF(BH665=1,"INVALID – result not yet available (awaiting / TBC)",IF(BV665=1,"INVALID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future",IF(AND(ISNUMBER(BY665),AG665&lt;BY665),IF(H665="Physical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t="n">
        <f aca="false">IF(ISNA(MATCH(TRIM(S665),L_EvidenceType,0)),0,BZ665)</f>
        <v>0</v>
      </c>
      <c r="BM665" s="61" t="str">
        <f aca="false">SUBSTITUTE(SUBSTITUTE(SUBSTITUTE(SUBSTITUTE(SUBSTITUTE(SUBSTITUTE(SUBSTITUTE(SUBSTITUTE(SUBSTITUTE(LOWER(Z665&amp;""),"1","0"),"2","0"),"3","0"),"4","0"),"5","0"),"6","0"),"7","0"),"8","0"),"9","0")</f>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665,"jan",""),"feb",""),"mar",""),"apr",""),"may",""),"jun",""),"jul",""),"aug",""),"sep",""),"oct",""),"nov",""),"dec",""),"hrs",""),"hr",""),"lt",""),"utc",""),"am",""),"pm",""),"rev",""),"ver",""),"b","a"),"c","a"),"d","a"),"e","a"),"f","a"),"g","a"),"h","a"),"i","a"),"j","a"),"k","a"),"l","a"),"m","a"),"n","a"),"o","a"),"p","a"),"q","a"),"r","a"),"s","a"),"t","a"),"u","a"),"v","a"),"w","a"),"x","a"),"y","a"),"z","a")</f>
        <v/>
      </c>
      <c r="BO665" s="61" t="str">
        <f aca="false">SUBSTITUTE(SUBSTITUTE(SUBSTITUTE(SUBSTITUTE(SUBSTITUTE(SUBSTITUTE(SUBSTITUTE(SUBSTITUTE(SUBSTITUTE(LOWER(W665&amp;""),"1","0"),"2","0"),"3","0"),"4","0"),"5","0"),"6","0"),"7","0"),"8","0"),"9","0")</f>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c>
      <c r="BQ665" s="61" t="n">
        <f aca="false">IFERROR(IF(AND(ISERROR(SEARCH(" mh"," "&amp;LOWER(W665))),ISNA(MATCH(LEFT(TRIM(BP665),255),{"0000a","000a","00a","0000aa","000aa","00.00.0000","00/00/0000","00-00-0000","0000-00-00","00.00.00","00/00/00","00-00-00","0.00.0000","0/00/0000","0-00-0000"},0)),OR(SUMPRODUCT(--ISNUMBER(SEARCH({"a0","a-0","a_0","a/0","a.0","a#0","0a","0-a","0_a","0/a"},BP665)))&gt;0,ISNUMBER(SEARCH("000000",BP665)))),1,0),0)</f>
        <v>0</v>
      </c>
      <c r="BR6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665,"supervisor",""),"inspector",""),"controller",""),"executive",""),"catering",""),"manager",""),"officer",""),"caterer",""),"station",""),"captain",""),"verified",""),"verifier",""),"checked",""),"senior",""),"leader",""),"cabin",""),"staff",""),"crew",""),"team",""),"duty",""),"lead",""),"head",""),"chef",""),"pasb",""),"mcat",""),"magcs",""),"qaqc",""),"ccic",""),"cic",""),"csm",""),"ops",""),"pic",""),"self",""),"qa",""),"qc",""),"by",""),"sr",""))</f>
        <v>0</v>
      </c>
      <c r="BS6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665,"supervisor",""),"inspector",""),"controller",""),"executive",""),"catering",""),"manager",""),"officer",""),"caterer",""),"station",""),"captain",""),"verified",""),"verifier",""),"checked",""),"senior",""),"leader",""),"cabin",""),"staff",""),"crew",""),"team",""),"duty",""),"lead",""),"head",""),"chef",""),"pasb",""),"mcat",""),"magcs",""),"qaqc",""),"ccic",""),"cic",""),"csm",""),"ops",""),"pic",""),"self",""),"qa",""),"qc",""),"by",""),"sr",""))</f>
        <v>0</v>
      </c>
      <c r="BT665" s="61"/>
      <c r="BU665" s="61"/>
      <c r="BV665" s="61" t="n">
        <f aca="false">0</f>
        <v>0</v>
      </c>
      <c r="BW665" s="61"/>
      <c r="BX665" s="61"/>
      <c r="BY665" s="62" t="n">
        <f aca="false">Q665-T7EarlyD*24/24</f>
        <v>46304.28125</v>
      </c>
      <c r="BZ665" s="61" t="n">
        <f aca="false">IFERROR(IF(IF(TRIM(S665)="Link / file path",AND(LEN(TRIM(Z665))&gt;=5,SUMPRODUCT(--ISNUMBER(SEARCH({"http","www.","\\",":\",".pdf",".jpg",".jpeg",".png",".heic",".xls",".doc",".msg",".eml",".ppt",".txt",".zip"},Z665)))&gt;0),AND(ISERROR(FIND(" ",TRIM(Z665))),NOT(OR(LOWER(TRIM(Z665))=LOWER(Flights!$F$25),AND(LEFT(LOWER(TRIM(Z665)),2)="mh",(LEN(BN665)-LEN(SUBSTITUTE(BN665,"a","")))&lt;=2))),NOT(ISNUMBER(MATCH(LEFT(BN665,255),{"0000a","000a","00a","0000aa","000aa","00.00.0000","00/00/0000","00-00-0000","0000-00-00","00.00.00","00/00/00","00-00-00","0.00.0000","0/00/0000","0-00-0000"},0))),OR(AND((LEN(BN665)-LEN(SUBSTITUTE(BN665,"a","")))&gt;=1,(LEN(BN665)-LEN(SUBSTITUTE(BN665,"0","")))&gt;=2,SUMPRODUCT(--ISNUMBER(SEARCH({"a0","a-0","a_0","a/0","a.0","a#0","0a","0-a","0_a","0/a"},BN665)))&gt;0),AND((LEN(BN665)-LEN(SUBSTITUTE(BN665,"a","")))=0,(LEN(BN665)-LEN(SUBSTITUTE(BN665,"0","")))&gt;=5)))),1,0),0)</f>
        <v>0</v>
      </c>
    </row>
    <row r="666" customFormat="false" ht="41.25" hidden="false" customHeight="true" outlineLevel="0" collapsed="false">
      <c r="A666" s="57" t="s">
        <v>1386</v>
      </c>
      <c r="B666" s="57" t="s">
        <v>310</v>
      </c>
      <c r="C666" s="57" t="str">
        <f aca="false">Flights!$F$25</f>
        <v>MH1437</v>
      </c>
      <c r="D666" s="58" t="n">
        <f aca="false">Flights!$D$25</f>
        <v>46325</v>
      </c>
      <c r="E666" s="57" t="str">
        <f aca="false">Flights!$G$25&amp;"-"&amp;Flights!$H$25</f>
        <v>LGK-KUL</v>
      </c>
      <c r="F666" s="57" t="str">
        <f aca="false">Flights!$K$25</f>
        <v>BC</v>
      </c>
      <c r="G666" s="57" t="s">
        <v>81</v>
      </c>
      <c r="H666" s="57" t="s">
        <v>378</v>
      </c>
      <c r="I666" s="57" t="s">
        <v>385</v>
      </c>
      <c r="J666" s="57" t="s">
        <v>386</v>
      </c>
      <c r="K666" s="67" t="s">
        <v>387</v>
      </c>
      <c r="L666" s="67" t="s">
        <v>382</v>
      </c>
      <c r="M666" s="67"/>
      <c r="N666" s="67" t="s">
        <v>383</v>
      </c>
      <c r="O666" s="67" t="s">
        <v>914</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60"/>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open",IF(AND(NOT(OR(LEN(AZ666)&lt;15,ISNUMBER(MATCH(AZ666,L_Placeholder,0)))),BK666=0,NOT(OR(LEN(AU666)&lt;2,ISNUMBER(MATCH(AU666,L_Placeholder,0)))),NOT(OR(LEN(AX666)&lt;2,ISNUMBER(MATCH(AX666,L_Placeholder,0)))),TRIM(AE666)&lt;&gt;TRIM(T666)),"N/A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missing",IF(OR(OR(LEN(AU666)&lt;2,ISNUMBER(MATCH(AU666,L_Placeholder,0))),BR666&lt;3),"INVALID – PIC missing or not a named person (a role such as QA / CSM is not a name)",IF(OR(LEN(AV666)&lt;2,ISNUMBER(MATCH(AV666,L_Placeholder,0))),"INVALID – result / assessment missing",IF(OR(OR(LEN(AW666)&lt;3,ISNUMBER(MATCH(AW666,L_Placeholder,0))),SUMPRODUCT(--ISNUMBER(SEARCH(" "&amp;L_EvidencePhrase&amp;" ",BD666)))&gt;0,BI666=1),"INVALID – evidence missing, placeholder or not yet on file",IF(ISNA(MATCH(TRIM(S666),L_EvidenceType,0)),"INVALID – choose the evidence type from the list (column S)",IF(BL666=0,"INVALID – evidence ID must be the record's ID only (e.g. SF-2210, IMG_2231, 1045521), or a link / path for links",IF(OR(OR(LEN(AX666)&lt;2,ISNUMBER(MATCH(AX666,L_Placeholder,0))),BS666&lt;3),"INVALID – verifier missing or not a named person (a role such as QA / CSM is not a name)",IF(OR(AX666=AU666,AND(LEN(AU666)&gt;=4,ISNUMBER(SEARCH(AU666,AX666))),AND(LEN(AX666)&gt;=4,ISNUMBER(SEARCH(AX666,AU666)))),"INVALID – verifier must be a different, named person (not the PIC or a role)",IF(BH666=1,"INVALID – result not yet available (awaiting / TBC)",IF(BV666=1,"INVALID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future",IF(AND(ISNUMBER(BY666),AG666&lt;BY666),IF(H666="Physical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t="n">
        <f aca="false">IF(ISNA(MATCH(TRIM(S666),L_EvidenceType,0)),0,BZ666)</f>
        <v>0</v>
      </c>
      <c r="BM666" s="61" t="str">
        <f aca="false">SUBSTITUTE(SUBSTITUTE(SUBSTITUTE(SUBSTITUTE(SUBSTITUTE(SUBSTITUTE(SUBSTITUTE(SUBSTITUTE(SUBSTITUTE(LOWER(Z666&amp;""),"1","0"),"2","0"),"3","0"),"4","0"),"5","0"),"6","0"),"7","0"),"8","0"),"9","0")</f>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666,"jan",""),"feb",""),"mar",""),"apr",""),"may",""),"jun",""),"jul",""),"aug",""),"sep",""),"oct",""),"nov",""),"dec",""),"hrs",""),"hr",""),"lt",""),"utc",""),"am",""),"pm",""),"rev",""),"ver",""),"b","a"),"c","a"),"d","a"),"e","a"),"f","a"),"g","a"),"h","a"),"i","a"),"j","a"),"k","a"),"l","a"),"m","a"),"n","a"),"o","a"),"p","a"),"q","a"),"r","a"),"s","a"),"t","a"),"u","a"),"v","a"),"w","a"),"x","a"),"y","a"),"z","a")</f>
        <v/>
      </c>
      <c r="BO666" s="61" t="str">
        <f aca="false">SUBSTITUTE(SUBSTITUTE(SUBSTITUTE(SUBSTITUTE(SUBSTITUTE(SUBSTITUTE(SUBSTITUTE(SUBSTITUTE(SUBSTITUTE(LOWER(W666&amp;""),"1","0"),"2","0"),"3","0"),"4","0"),"5","0"),"6","0"),"7","0"),"8","0"),"9","0")</f>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c>
      <c r="BQ666" s="61" t="n">
        <f aca="false">IFERROR(IF(AND(ISERROR(SEARCH(" mh"," "&amp;LOWER(W666))),ISNA(MATCH(LEFT(TRIM(BP666),255),{"0000a","000a","00a","0000aa","000aa","00.00.0000","00/00/0000","00-00-0000","0000-00-00","00.00.00","00/00/00","00-00-00","0.00.0000","0/00/0000","0-00-0000"},0)),OR(SUMPRODUCT(--ISNUMBER(SEARCH({"a0","a-0","a_0","a/0","a.0","a#0","0a","0-a","0_a","0/a"},BP666)))&gt;0,ISNUMBER(SEARCH("000000",BP666)))),1,0),0)</f>
        <v>0</v>
      </c>
      <c r="BR6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666,"supervisor",""),"inspector",""),"controller",""),"executive",""),"catering",""),"manager",""),"officer",""),"caterer",""),"station",""),"captain",""),"verified",""),"verifier",""),"checked",""),"senior",""),"leader",""),"cabin",""),"staff",""),"crew",""),"team",""),"duty",""),"lead",""),"head",""),"chef",""),"pasb",""),"mcat",""),"magcs",""),"qaqc",""),"ccic",""),"cic",""),"csm",""),"ops",""),"pic",""),"self",""),"qa",""),"qc",""),"by",""),"sr",""))</f>
        <v>0</v>
      </c>
      <c r="BS6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666,"supervisor",""),"inspector",""),"controller",""),"executive",""),"catering",""),"manager",""),"officer",""),"caterer",""),"station",""),"captain",""),"verified",""),"verifier",""),"checked",""),"senior",""),"leader",""),"cabin",""),"staff",""),"crew",""),"team",""),"duty",""),"lead",""),"head",""),"chef",""),"pasb",""),"mcat",""),"magcs",""),"qaqc",""),"ccic",""),"cic",""),"csm",""),"ops",""),"pic",""),"self",""),"qa",""),"qc",""),"by",""),"sr",""))</f>
        <v>0</v>
      </c>
      <c r="BT666" s="61"/>
      <c r="BU666" s="61"/>
      <c r="BV666" s="61" t="n">
        <f aca="false">0</f>
        <v>0</v>
      </c>
      <c r="BW666" s="61"/>
      <c r="BX666" s="61"/>
      <c r="BY666" s="62" t="n">
        <f aca="false">Q666-T7EarlyD*24/24</f>
        <v>46304.28125</v>
      </c>
      <c r="BZ666" s="61" t="n">
        <f aca="false">IFERROR(IF(IF(TRIM(S666)="Link / file path",AND(LEN(TRIM(Z666))&gt;=5,SUMPRODUCT(--ISNUMBER(SEARCH({"http","www.","\\",":\",".pdf",".jpg",".jpeg",".png",".heic",".xls",".doc",".msg",".eml",".ppt",".txt",".zip"},Z666)))&gt;0),AND(ISERROR(FIND(" ",TRIM(Z666))),NOT(OR(LOWER(TRIM(Z666))=LOWER(Flights!$F$25),AND(LEFT(LOWER(TRIM(Z666)),2)="mh",(LEN(BN666)-LEN(SUBSTITUTE(BN666,"a","")))&lt;=2))),NOT(ISNUMBER(MATCH(LEFT(BN666,255),{"0000a","000a","00a","0000aa","000aa","00.00.0000","00/00/0000","00-00-0000","0000-00-00","00.00.00","00/00/00","00-00-00","0.00.0000","0/00/0000","0-00-0000"},0))),OR(AND((LEN(BN666)-LEN(SUBSTITUTE(BN666,"a","")))&gt;=1,(LEN(BN666)-LEN(SUBSTITUTE(BN666,"0","")))&gt;=2,SUMPRODUCT(--ISNUMBER(SEARCH({"a0","a-0","a_0","a/0","a.0","a#0","0a","0-a","0_a","0/a"},BN666)))&gt;0),AND((LEN(BN666)-LEN(SUBSTITUTE(BN666,"a","")))=0,(LEN(BN666)-LEN(SUBSTITUTE(BN666,"0","")))&gt;=5)))),1,0),0)</f>
        <v>0</v>
      </c>
    </row>
    <row r="667" customFormat="false" ht="41.25" hidden="false" customHeight="true" outlineLevel="0" collapsed="false">
      <c r="A667" s="57" t="s">
        <v>1387</v>
      </c>
      <c r="B667" s="57" t="s">
        <v>310</v>
      </c>
      <c r="C667" s="57" t="str">
        <f aca="false">Flights!$F$25</f>
        <v>MH1437</v>
      </c>
      <c r="D667" s="58" t="n">
        <f aca="false">Flights!$D$25</f>
        <v>46325</v>
      </c>
      <c r="E667" s="57" t="str">
        <f aca="false">Flights!$G$25&amp;"-"&amp;Flights!$H$25</f>
        <v>LGK-KUL</v>
      </c>
      <c r="F667" s="57" t="str">
        <f aca="false">Flights!$K$25</f>
        <v>BC</v>
      </c>
      <c r="G667" s="57" t="s">
        <v>81</v>
      </c>
      <c r="H667" s="57" t="s">
        <v>378</v>
      </c>
      <c r="I667" s="57" t="s">
        <v>389</v>
      </c>
      <c r="J667" s="57" t="s">
        <v>390</v>
      </c>
      <c r="K667" s="67" t="s">
        <v>391</v>
      </c>
      <c r="L667" s="67" t="s">
        <v>382</v>
      </c>
      <c r="M667" s="67"/>
      <c r="N667" s="67" t="str">
        <f aca="false">IF(TRIM(Flights!$L$25)="A339","Required","N/A – rule")</f>
        <v>N/A – rule</v>
      </c>
      <c r="O667" s="67" t="s">
        <v>392</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60"/>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open",IF(AND(NOT(OR(LEN(AZ667)&lt;15,ISNUMBER(MATCH(AZ667,L_Placeholder,0)))),BK667=0,NOT(OR(LEN(AU667)&lt;2,ISNUMBER(MATCH(AU667,L_Placeholder,0)))),NOT(OR(LEN(AX667)&lt;2,ISNUMBER(MATCH(AX667,L_Placeholder,0)))),TRIM(AE667)&lt;&gt;TRIM(T667)),"N/A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missing",IF(OR(OR(LEN(AU667)&lt;2,ISNUMBER(MATCH(AU667,L_Placeholder,0))),BR667&lt;3),"INVALID – PIC missing or not a named person (a role such as QA / CSM is not a name)",IF(OR(LEN(AV667)&lt;2,ISNUMBER(MATCH(AV667,L_Placeholder,0))),"INVALID – result / assessment missing",IF(OR(OR(LEN(AW667)&lt;3,ISNUMBER(MATCH(AW667,L_Placeholder,0))),SUMPRODUCT(--ISNUMBER(SEARCH(" "&amp;L_EvidencePhrase&amp;" ",BD667)))&gt;0,BI667=1),"INVALID – evidence missing, placeholder or not yet on file",IF(ISNA(MATCH(TRIM(S667),L_EvidenceType,0)),"INVALID – choose the evidence type from the list (column S)",IF(BL667=0,"INVALID – evidence ID must be the record's ID only (e.g. SF-2210, IMG_2231, 1045521), or a link / path for links",IF(OR(OR(LEN(AX667)&lt;2,ISNUMBER(MATCH(AX667,L_Placeholder,0))),BS667&lt;3),"INVALID – verifier missing or not a named person (a role such as QA / CSM is not a name)",IF(OR(AX667=AU667,AND(LEN(AU667)&gt;=4,ISNUMBER(SEARCH(AU667,AX667))),AND(LEN(AX667)&gt;=4,ISNUMBER(SEARCH(AX667,AU667)))),"INVALID – verifier must be a different, named person (not the PIC or a role)",IF(BH667=1,"INVALID – result not yet available (awaiting / TBC)",IF(BV667=1,"INVALID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future",IF(AND(ISNUMBER(BY667),AG667&lt;BY667),IF(H667="Physical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t="n">
        <f aca="false">IF(ISNA(MATCH(TRIM(S667),L_EvidenceType,0)),0,BZ667)</f>
        <v>0</v>
      </c>
      <c r="BM667" s="61" t="str">
        <f aca="false">SUBSTITUTE(SUBSTITUTE(SUBSTITUTE(SUBSTITUTE(SUBSTITUTE(SUBSTITUTE(SUBSTITUTE(SUBSTITUTE(SUBSTITUTE(LOWER(Z667&amp;""),"1","0"),"2","0"),"3","0"),"4","0"),"5","0"),"6","0"),"7","0"),"8","0"),"9","0")</f>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667,"jan",""),"feb",""),"mar",""),"apr",""),"may",""),"jun",""),"jul",""),"aug",""),"sep",""),"oct",""),"nov",""),"dec",""),"hrs",""),"hr",""),"lt",""),"utc",""),"am",""),"pm",""),"rev",""),"ver",""),"b","a"),"c","a"),"d","a"),"e","a"),"f","a"),"g","a"),"h","a"),"i","a"),"j","a"),"k","a"),"l","a"),"m","a"),"n","a"),"o","a"),"p","a"),"q","a"),"r","a"),"s","a"),"t","a"),"u","a"),"v","a"),"w","a"),"x","a"),"y","a"),"z","a")</f>
        <v/>
      </c>
      <c r="BO667" s="61" t="str">
        <f aca="false">SUBSTITUTE(SUBSTITUTE(SUBSTITUTE(SUBSTITUTE(SUBSTITUTE(SUBSTITUTE(SUBSTITUTE(SUBSTITUTE(SUBSTITUTE(LOWER(W667&amp;""),"1","0"),"2","0"),"3","0"),"4","0"),"5","0"),"6","0"),"7","0"),"8","0"),"9","0")</f>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c>
      <c r="BQ667" s="61" t="n">
        <f aca="false">IFERROR(IF(AND(ISERROR(SEARCH(" mh"," "&amp;LOWER(W667))),ISNA(MATCH(LEFT(TRIM(BP667),255),{"0000a","000a","00a","0000aa","000aa","00.00.0000","00/00/0000","00-00-0000","0000-00-00","00.00.00","00/00/00","00-00-00","0.00.0000","0/00/0000","0-00-0000"},0)),OR(SUMPRODUCT(--ISNUMBER(SEARCH({"a0","a-0","a_0","a/0","a.0","a#0","0a","0-a","0_a","0/a"},BP667)))&gt;0,ISNUMBER(SEARCH("000000",BP667)))),1,0),0)</f>
        <v>0</v>
      </c>
      <c r="BR6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667,"supervisor",""),"inspector",""),"controller",""),"executive",""),"catering",""),"manager",""),"officer",""),"caterer",""),"station",""),"captain",""),"verified",""),"verifier",""),"checked",""),"senior",""),"leader",""),"cabin",""),"staff",""),"crew",""),"team",""),"duty",""),"lead",""),"head",""),"chef",""),"pasb",""),"mcat",""),"magcs",""),"qaqc",""),"ccic",""),"cic",""),"csm",""),"ops",""),"pic",""),"self",""),"qa",""),"qc",""),"by",""),"sr",""))</f>
        <v>0</v>
      </c>
      <c r="BS6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667,"supervisor",""),"inspector",""),"controller",""),"executive",""),"catering",""),"manager",""),"officer",""),"caterer",""),"station",""),"captain",""),"verified",""),"verifier",""),"checked",""),"senior",""),"leader",""),"cabin",""),"staff",""),"crew",""),"team",""),"duty",""),"lead",""),"head",""),"chef",""),"pasb",""),"mcat",""),"magcs",""),"qaqc",""),"ccic",""),"cic",""),"csm",""),"ops",""),"pic",""),"self",""),"qa",""),"qc",""),"by",""),"sr",""))</f>
        <v>0</v>
      </c>
      <c r="BT667" s="61"/>
      <c r="BU667" s="61"/>
      <c r="BV667" s="61" t="n">
        <f aca="false">0</f>
        <v>0</v>
      </c>
      <c r="BW667" s="61"/>
      <c r="BX667" s="61"/>
      <c r="BY667" s="62" t="n">
        <f aca="false">Q667-T7EarlyD*24/24</f>
        <v>46304.28125</v>
      </c>
      <c r="BZ667" s="61" t="n">
        <f aca="false">IFERROR(IF(IF(TRIM(S667)="Link / file path",AND(LEN(TRIM(Z667))&gt;=5,SUMPRODUCT(--ISNUMBER(SEARCH({"http","www.","\\",":\",".pdf",".jpg",".jpeg",".png",".heic",".xls",".doc",".msg",".eml",".ppt",".txt",".zip"},Z667)))&gt;0),AND(ISERROR(FIND(" ",TRIM(Z667))),NOT(OR(LOWER(TRIM(Z667))=LOWER(Flights!$F$25),AND(LEFT(LOWER(TRIM(Z667)),2)="mh",(LEN(BN667)-LEN(SUBSTITUTE(BN667,"a","")))&lt;=2))),NOT(ISNUMBER(MATCH(LEFT(BN667,255),{"0000a","000a","00a","0000aa","000aa","00.00.0000","00/00/0000","00-00-0000","0000-00-00","00.00.00","00/00/00","00-00-00","0.00.0000","0/00/0000","0-00-0000"},0))),OR(AND((LEN(BN667)-LEN(SUBSTITUTE(BN667,"a","")))&gt;=1,(LEN(BN667)-LEN(SUBSTITUTE(BN667,"0","")))&gt;=2,SUMPRODUCT(--ISNUMBER(SEARCH({"a0","a-0","a_0","a/0","a.0","a#0","0a","0-a","0_a","0/a"},BN667)))&gt;0),AND((LEN(BN667)-LEN(SUBSTITUTE(BN667,"a","")))=0,(LEN(BN667)-LEN(SUBSTITUTE(BN667,"0","")))&gt;=5)))),1,0),0)</f>
        <v>0</v>
      </c>
    </row>
    <row r="668" customFormat="false" ht="39.75" hidden="false" customHeight="true" outlineLevel="0" collapsed="false">
      <c r="A668" s="57" t="s">
        <v>1388</v>
      </c>
      <c r="B668" s="57" t="s">
        <v>310</v>
      </c>
      <c r="C668" s="57" t="str">
        <f aca="false">Flights!$F$25</f>
        <v>MH1437</v>
      </c>
      <c r="D668" s="58" t="n">
        <f aca="false">Flights!$D$25</f>
        <v>46325</v>
      </c>
      <c r="E668" s="57" t="str">
        <f aca="false">Flights!$G$25&amp;"-"&amp;Flights!$H$25</f>
        <v>LGK-KUL</v>
      </c>
      <c r="F668" s="57" t="str">
        <f aca="false">Flights!$K$25</f>
        <v>BC</v>
      </c>
      <c r="G668" s="57" t="s">
        <v>81</v>
      </c>
      <c r="H668" s="57" t="s">
        <v>378</v>
      </c>
      <c r="I668" s="57" t="s">
        <v>394</v>
      </c>
      <c r="J668" s="57" t="s">
        <v>395</v>
      </c>
      <c r="K668" s="67" t="s">
        <v>396</v>
      </c>
      <c r="L668" s="67" t="s">
        <v>382</v>
      </c>
      <c r="M668" s="67"/>
      <c r="N668" s="67" t="s">
        <v>383</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60"/>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open",IF(AND(NOT(OR(LEN(AZ668)&lt;15,ISNUMBER(MATCH(AZ668,L_Placeholder,0)))),BK668=0,NOT(OR(LEN(AU668)&lt;2,ISNUMBER(MATCH(AU668,L_Placeholder,0)))),NOT(OR(LEN(AX668)&lt;2,ISNUMBER(MATCH(AX668,L_Placeholder,0)))),TRIM(AE668)&lt;&gt;TRIM(T668)),"N/A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missing",IF(OR(OR(LEN(AU668)&lt;2,ISNUMBER(MATCH(AU668,L_Placeholder,0))),BR668&lt;3),"INVALID – PIC missing or not a named person (a role such as QA / CSM is not a name)",IF(OR(LEN(AV668)&lt;2,ISNUMBER(MATCH(AV668,L_Placeholder,0))),"INVALID – result / assessment missing",IF(OR(OR(LEN(AW668)&lt;3,ISNUMBER(MATCH(AW668,L_Placeholder,0))),SUMPRODUCT(--ISNUMBER(SEARCH(" "&amp;L_EvidencePhrase&amp;" ",BD668)))&gt;0,BI668=1),"INVALID – evidence missing, placeholder or not yet on file",IF(ISNA(MATCH(TRIM(S668),L_EvidenceType,0)),"INVALID – choose the evidence type from the list (column S)",IF(BL668=0,"INVALID – evidence ID must be the record's ID only (e.g. SF-2210, IMG_2231, 1045521), or a link / path for links",IF(OR(OR(LEN(AX668)&lt;2,ISNUMBER(MATCH(AX668,L_Placeholder,0))),BS668&lt;3),"INVALID – verifier missing or not a named person (a role such as QA / CSM is not a name)",IF(OR(AX668=AU668,AND(LEN(AU668)&gt;=4,ISNUMBER(SEARCH(AU668,AX668))),AND(LEN(AX668)&gt;=4,ISNUMBER(SEARCH(AX668,AU668)))),"INVALID – verifier must be a different, named person (not the PIC or a role)",IF(BH668=1,"INVALID – result not yet available (awaiting / TBC)",IF(BV668=1,"INVALID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future",IF(AND(ISNUMBER(BY668),AG668&lt;BY668),IF(H668="Physical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t="n">
        <f aca="false">IF(ISNA(MATCH(TRIM(S668),L_EvidenceType,0)),0,BZ668)</f>
        <v>0</v>
      </c>
      <c r="BM668" s="61" t="str">
        <f aca="false">SUBSTITUTE(SUBSTITUTE(SUBSTITUTE(SUBSTITUTE(SUBSTITUTE(SUBSTITUTE(SUBSTITUTE(SUBSTITUTE(SUBSTITUTE(LOWER(Z668&amp;""),"1","0"),"2","0"),"3","0"),"4","0"),"5","0"),"6","0"),"7","0"),"8","0"),"9","0")</f>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668,"jan",""),"feb",""),"mar",""),"apr",""),"may",""),"jun",""),"jul",""),"aug",""),"sep",""),"oct",""),"nov",""),"dec",""),"hrs",""),"hr",""),"lt",""),"utc",""),"am",""),"pm",""),"rev",""),"ver",""),"b","a"),"c","a"),"d","a"),"e","a"),"f","a"),"g","a"),"h","a"),"i","a"),"j","a"),"k","a"),"l","a"),"m","a"),"n","a"),"o","a"),"p","a"),"q","a"),"r","a"),"s","a"),"t","a"),"u","a"),"v","a"),"w","a"),"x","a"),"y","a"),"z","a")</f>
        <v/>
      </c>
      <c r="BO668" s="61" t="str">
        <f aca="false">SUBSTITUTE(SUBSTITUTE(SUBSTITUTE(SUBSTITUTE(SUBSTITUTE(SUBSTITUTE(SUBSTITUTE(SUBSTITUTE(SUBSTITUTE(LOWER(W668&amp;""),"1","0"),"2","0"),"3","0"),"4","0"),"5","0"),"6","0"),"7","0"),"8","0"),"9","0")</f>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c>
      <c r="BQ668" s="61" t="n">
        <f aca="false">IFERROR(IF(AND(ISERROR(SEARCH(" mh"," "&amp;LOWER(W668))),ISNA(MATCH(LEFT(TRIM(BP668),255),{"0000a","000a","00a","0000aa","000aa","00.00.0000","00/00/0000","00-00-0000","0000-00-00","00.00.00","00/00/00","00-00-00","0.00.0000","0/00/0000","0-00-0000"},0)),OR(SUMPRODUCT(--ISNUMBER(SEARCH({"a0","a-0","a_0","a/0","a.0","a#0","0a","0-a","0_a","0/a"},BP668)))&gt;0,ISNUMBER(SEARCH("000000",BP668)))),1,0),0)</f>
        <v>0</v>
      </c>
      <c r="BR6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668,"supervisor",""),"inspector",""),"controller",""),"executive",""),"catering",""),"manager",""),"officer",""),"caterer",""),"station",""),"captain",""),"verified",""),"verifier",""),"checked",""),"senior",""),"leader",""),"cabin",""),"staff",""),"crew",""),"team",""),"duty",""),"lead",""),"head",""),"chef",""),"pasb",""),"mcat",""),"magcs",""),"qaqc",""),"ccic",""),"cic",""),"csm",""),"ops",""),"pic",""),"self",""),"qa",""),"qc",""),"by",""),"sr",""))</f>
        <v>0</v>
      </c>
      <c r="BS6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668,"supervisor",""),"inspector",""),"controller",""),"executive",""),"catering",""),"manager",""),"officer",""),"caterer",""),"station",""),"captain",""),"verified",""),"verifier",""),"checked",""),"senior",""),"leader",""),"cabin",""),"staff",""),"crew",""),"team",""),"duty",""),"lead",""),"head",""),"chef",""),"pasb",""),"mcat",""),"magcs",""),"qaqc",""),"ccic",""),"cic",""),"csm",""),"ops",""),"pic",""),"self",""),"qa",""),"qc",""),"by",""),"sr",""))</f>
        <v>0</v>
      </c>
      <c r="BT668" s="61"/>
      <c r="BU668" s="61"/>
      <c r="BV668" s="61" t="n">
        <f aca="false">0</f>
        <v>0</v>
      </c>
      <c r="BW668" s="61"/>
      <c r="BX668" s="61"/>
      <c r="BY668" s="62" t="n">
        <f aca="false">Q668-T7EarlyD*24/24</f>
        <v>46304.28125</v>
      </c>
      <c r="BZ668" s="61" t="n">
        <f aca="false">IFERROR(IF(IF(TRIM(S668)="Link / file path",AND(LEN(TRIM(Z668))&gt;=5,SUMPRODUCT(--ISNUMBER(SEARCH({"http","www.","\\",":\",".pdf",".jpg",".jpeg",".png",".heic",".xls",".doc",".msg",".eml",".ppt",".txt",".zip"},Z668)))&gt;0),AND(ISERROR(FIND(" ",TRIM(Z668))),NOT(OR(LOWER(TRIM(Z668))=LOWER(Flights!$F$25),AND(LEFT(LOWER(TRIM(Z668)),2)="mh",(LEN(BN668)-LEN(SUBSTITUTE(BN668,"a","")))&lt;=2))),NOT(ISNUMBER(MATCH(LEFT(BN668,255),{"0000a","000a","00a","0000aa","000aa","00.00.0000","00/00/0000","00-00-0000","0000-00-00","00.00.00","00/00/00","00-00-00","0.00.0000","0/00/0000","0-00-0000"},0))),OR(AND((LEN(BN668)-LEN(SUBSTITUTE(BN668,"a","")))&gt;=1,(LEN(BN668)-LEN(SUBSTITUTE(BN668,"0","")))&gt;=2,SUMPRODUCT(--ISNUMBER(SEARCH({"a0","a-0","a_0","a/0","a.0","a#0","0a","0-a","0_a","0/a"},BN668)))&gt;0),AND((LEN(BN668)-LEN(SUBSTITUTE(BN668,"a","")))=0,(LEN(BN668)-LEN(SUBSTITUTE(BN668,"0","")))&gt;=5)))),1,0),0)</f>
        <v>0</v>
      </c>
    </row>
    <row r="669" customFormat="false" ht="39.75" hidden="false" customHeight="true" outlineLevel="0" collapsed="false">
      <c r="A669" s="57" t="s">
        <v>1389</v>
      </c>
      <c r="B669" s="57" t="s">
        <v>310</v>
      </c>
      <c r="C669" s="57" t="str">
        <f aca="false">Flights!$F$25</f>
        <v>MH1437</v>
      </c>
      <c r="D669" s="58" t="n">
        <f aca="false">Flights!$D$25</f>
        <v>46325</v>
      </c>
      <c r="E669" s="57" t="str">
        <f aca="false">Flights!$G$25&amp;"-"&amp;Flights!$H$25</f>
        <v>LGK-KUL</v>
      </c>
      <c r="F669" s="57" t="str">
        <f aca="false">Flights!$K$25</f>
        <v>BC</v>
      </c>
      <c r="G669" s="57" t="s">
        <v>81</v>
      </c>
      <c r="H669" s="57" t="s">
        <v>378</v>
      </c>
      <c r="I669" s="57" t="s">
        <v>398</v>
      </c>
      <c r="J669" s="57" t="s">
        <v>399</v>
      </c>
      <c r="K669" s="67" t="s">
        <v>400</v>
      </c>
      <c r="L669" s="67" t="s">
        <v>382</v>
      </c>
      <c r="M669" s="67"/>
      <c r="N669" s="67" t="s">
        <v>383</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60"/>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open",IF(AND(NOT(OR(LEN(AZ669)&lt;15,ISNUMBER(MATCH(AZ669,L_Placeholder,0)))),BK669=0,NOT(OR(LEN(AU669)&lt;2,ISNUMBER(MATCH(AU669,L_Placeholder,0)))),NOT(OR(LEN(AX669)&lt;2,ISNUMBER(MATCH(AX669,L_Placeholder,0)))),TRIM(AE669)&lt;&gt;TRIM(T669)),"N/A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missing",IF(OR(OR(LEN(AU669)&lt;2,ISNUMBER(MATCH(AU669,L_Placeholder,0))),BR669&lt;3),"INVALID – PIC missing or not a named person (a role such as QA / CSM is not a name)",IF(OR(LEN(AV669)&lt;2,ISNUMBER(MATCH(AV669,L_Placeholder,0))),"INVALID – result / assessment missing",IF(OR(OR(LEN(AW669)&lt;3,ISNUMBER(MATCH(AW669,L_Placeholder,0))),SUMPRODUCT(--ISNUMBER(SEARCH(" "&amp;L_EvidencePhrase&amp;" ",BD669)))&gt;0,BI669=1),"INVALID – evidence missing, placeholder or not yet on file",IF(ISNA(MATCH(TRIM(S669),L_EvidenceType,0)),"INVALID – choose the evidence type from the list (column S)",IF(BL669=0,"INVALID – evidence ID must be the record's ID only (e.g. SF-2210, IMG_2231, 1045521), or a link / path for links",IF(OR(OR(LEN(AX669)&lt;2,ISNUMBER(MATCH(AX669,L_Placeholder,0))),BS669&lt;3),"INVALID – verifier missing or not a named person (a role such as QA / CSM is not a name)",IF(OR(AX669=AU669,AND(LEN(AU669)&gt;=4,ISNUMBER(SEARCH(AU669,AX669))),AND(LEN(AX669)&gt;=4,ISNUMBER(SEARCH(AX669,AU669)))),"INVALID – verifier must be a different, named person (not the PIC or a role)",IF(BH669=1,"INVALID – result not yet available (awaiting / TBC)",IF(BV669=1,"INVALID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future",IF(AND(ISNUMBER(BY669),AG669&lt;BY669),IF(H669="Physical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t="n">
        <f aca="false">IF(ISNA(MATCH(TRIM(S669),L_EvidenceType,0)),0,BZ669)</f>
        <v>0</v>
      </c>
      <c r="BM669" s="61" t="str">
        <f aca="false">SUBSTITUTE(SUBSTITUTE(SUBSTITUTE(SUBSTITUTE(SUBSTITUTE(SUBSTITUTE(SUBSTITUTE(SUBSTITUTE(SUBSTITUTE(LOWER(Z669&amp;""),"1","0"),"2","0"),"3","0"),"4","0"),"5","0"),"6","0"),"7","0"),"8","0"),"9","0")</f>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669,"jan",""),"feb",""),"mar",""),"apr",""),"may",""),"jun",""),"jul",""),"aug",""),"sep",""),"oct",""),"nov",""),"dec",""),"hrs",""),"hr",""),"lt",""),"utc",""),"am",""),"pm",""),"rev",""),"ver",""),"b","a"),"c","a"),"d","a"),"e","a"),"f","a"),"g","a"),"h","a"),"i","a"),"j","a"),"k","a"),"l","a"),"m","a"),"n","a"),"o","a"),"p","a"),"q","a"),"r","a"),"s","a"),"t","a"),"u","a"),"v","a"),"w","a"),"x","a"),"y","a"),"z","a")</f>
        <v/>
      </c>
      <c r="BO669" s="61" t="str">
        <f aca="false">SUBSTITUTE(SUBSTITUTE(SUBSTITUTE(SUBSTITUTE(SUBSTITUTE(SUBSTITUTE(SUBSTITUTE(SUBSTITUTE(SUBSTITUTE(LOWER(W669&amp;""),"1","0"),"2","0"),"3","0"),"4","0"),"5","0"),"6","0"),"7","0"),"8","0"),"9","0")</f>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c>
      <c r="BQ669" s="61" t="n">
        <f aca="false">IFERROR(IF(AND(ISERROR(SEARCH(" mh"," "&amp;LOWER(W669))),ISNA(MATCH(LEFT(TRIM(BP669),255),{"0000a","000a","00a","0000aa","000aa","00.00.0000","00/00/0000","00-00-0000","0000-00-00","00.00.00","00/00/00","00-00-00","0.00.0000","0/00/0000","0-00-0000"},0)),OR(SUMPRODUCT(--ISNUMBER(SEARCH({"a0","a-0","a_0","a/0","a.0","a#0","0a","0-a","0_a","0/a"},BP669)))&gt;0,ISNUMBER(SEARCH("000000",BP669)))),1,0),0)</f>
        <v>0</v>
      </c>
      <c r="BR6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669,"supervisor",""),"inspector",""),"controller",""),"executive",""),"catering",""),"manager",""),"officer",""),"caterer",""),"station",""),"captain",""),"verified",""),"verifier",""),"checked",""),"senior",""),"leader",""),"cabin",""),"staff",""),"crew",""),"team",""),"duty",""),"lead",""),"head",""),"chef",""),"pasb",""),"mcat",""),"magcs",""),"qaqc",""),"ccic",""),"cic",""),"csm",""),"ops",""),"pic",""),"self",""),"qa",""),"qc",""),"by",""),"sr",""))</f>
        <v>0</v>
      </c>
      <c r="BS6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669,"supervisor",""),"inspector",""),"controller",""),"executive",""),"catering",""),"manager",""),"officer",""),"caterer",""),"station",""),"captain",""),"verified",""),"verifier",""),"checked",""),"senior",""),"leader",""),"cabin",""),"staff",""),"crew",""),"team",""),"duty",""),"lead",""),"head",""),"chef",""),"pasb",""),"mcat",""),"magcs",""),"qaqc",""),"ccic",""),"cic",""),"csm",""),"ops",""),"pic",""),"self",""),"qa",""),"qc",""),"by",""),"sr",""))</f>
        <v>0</v>
      </c>
      <c r="BT669" s="61"/>
      <c r="BU669" s="61"/>
      <c r="BV669" s="61" t="n">
        <f aca="false">0</f>
        <v>0</v>
      </c>
      <c r="BW669" s="61"/>
      <c r="BX669" s="61"/>
      <c r="BY669" s="62" t="n">
        <f aca="false">Q669-T7EarlyD*24/24</f>
        <v>46304.28125</v>
      </c>
      <c r="BZ669" s="61" t="n">
        <f aca="false">IFERROR(IF(IF(TRIM(S669)="Link / file path",AND(LEN(TRIM(Z669))&gt;=5,SUMPRODUCT(--ISNUMBER(SEARCH({"http","www.","\\",":\",".pdf",".jpg",".jpeg",".png",".heic",".xls",".doc",".msg",".eml",".ppt",".txt",".zip"},Z669)))&gt;0),AND(ISERROR(FIND(" ",TRIM(Z669))),NOT(OR(LOWER(TRIM(Z669))=LOWER(Flights!$F$25),AND(LEFT(LOWER(TRIM(Z669)),2)="mh",(LEN(BN669)-LEN(SUBSTITUTE(BN669,"a","")))&lt;=2))),NOT(ISNUMBER(MATCH(LEFT(BN669,255),{"0000a","000a","00a","0000aa","000aa","00.00.0000","00/00/0000","00-00-0000","0000-00-00","00.00.00","00/00/00","00-00-00","0.00.0000","0/00/0000","0-00-0000"},0))),OR(AND((LEN(BN669)-LEN(SUBSTITUTE(BN669,"a","")))&gt;=1,(LEN(BN669)-LEN(SUBSTITUTE(BN669,"0","")))&gt;=2,SUMPRODUCT(--ISNUMBER(SEARCH({"a0","a-0","a_0","a/0","a.0","a#0","0a","0-a","0_a","0/a"},BN669)))&gt;0),AND((LEN(BN669)-LEN(SUBSTITUTE(BN669,"a","")))=0,(LEN(BN669)-LEN(SUBSTITUTE(BN669,"0","")))&gt;=5)))),1,0),0)</f>
        <v>0</v>
      </c>
    </row>
    <row r="670" customFormat="false" ht="39.75" hidden="false" customHeight="true" outlineLevel="0" collapsed="false">
      <c r="A670" s="57" t="s">
        <v>1390</v>
      </c>
      <c r="B670" s="57" t="s">
        <v>310</v>
      </c>
      <c r="C670" s="57" t="str">
        <f aca="false">Flights!$F$25</f>
        <v>MH1437</v>
      </c>
      <c r="D670" s="58" t="n">
        <f aca="false">Flights!$D$25</f>
        <v>46325</v>
      </c>
      <c r="E670" s="57" t="str">
        <f aca="false">Flights!$G$25&amp;"-"&amp;Flights!$H$25</f>
        <v>LGK-KUL</v>
      </c>
      <c r="F670" s="57" t="str">
        <f aca="false">Flights!$K$25</f>
        <v>BC</v>
      </c>
      <c r="G670" s="57" t="s">
        <v>81</v>
      </c>
      <c r="H670" s="57" t="s">
        <v>378</v>
      </c>
      <c r="I670" s="57" t="s">
        <v>398</v>
      </c>
      <c r="J670" s="57" t="s">
        <v>402</v>
      </c>
      <c r="K670" s="67" t="s">
        <v>403</v>
      </c>
      <c r="L670" s="67" t="s">
        <v>382</v>
      </c>
      <c r="M670" s="67"/>
      <c r="N670" s="67" t="s">
        <v>383</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60"/>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open",IF(AND(NOT(OR(LEN(AZ670)&lt;15,ISNUMBER(MATCH(AZ670,L_Placeholder,0)))),BK670=0,NOT(OR(LEN(AU670)&lt;2,ISNUMBER(MATCH(AU670,L_Placeholder,0)))),NOT(OR(LEN(AX670)&lt;2,ISNUMBER(MATCH(AX670,L_Placeholder,0)))),TRIM(AE670)&lt;&gt;TRIM(T670)),"N/A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missing",IF(OR(OR(LEN(AU670)&lt;2,ISNUMBER(MATCH(AU670,L_Placeholder,0))),BR670&lt;3),"INVALID – PIC missing or not a named person (a role such as QA / CSM is not a name)",IF(OR(LEN(AV670)&lt;2,ISNUMBER(MATCH(AV670,L_Placeholder,0))),"INVALID – result / assessment missing",IF(OR(OR(LEN(AW670)&lt;3,ISNUMBER(MATCH(AW670,L_Placeholder,0))),SUMPRODUCT(--ISNUMBER(SEARCH(" "&amp;L_EvidencePhrase&amp;" ",BD670)))&gt;0,BI670=1),"INVALID – evidence missing, placeholder or not yet on file",IF(ISNA(MATCH(TRIM(S670),L_EvidenceType,0)),"INVALID – choose the evidence type from the list (column S)",IF(BL670=0,"INVALID – evidence ID must be the record's ID only (e.g. SF-2210, IMG_2231, 1045521), or a link / path for links",IF(OR(OR(LEN(AX670)&lt;2,ISNUMBER(MATCH(AX670,L_Placeholder,0))),BS670&lt;3),"INVALID – verifier missing or not a named person (a role such as QA / CSM is not a name)",IF(OR(AX670=AU670,AND(LEN(AU670)&gt;=4,ISNUMBER(SEARCH(AU670,AX670))),AND(LEN(AX670)&gt;=4,ISNUMBER(SEARCH(AX670,AU670)))),"INVALID – verifier must be a different, named person (not the PIC or a role)",IF(BH670=1,"INVALID – result not yet available (awaiting / TBC)",IF(BV670=1,"INVALID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future",IF(AND(ISNUMBER(BY670),AG670&lt;BY670),IF(H670="Physical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")))/(LEN(L_PendNeg)+1))+SUMPRODUCT((LEN(BC670)-LEN(SUBSTITUTE(BC670," "&amp;L_PendPrep&amp;" "," ")))/(LEN(L_PendPrep)+1)),1,0),1)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")))/(LEN(L_PendNeg)+1))+SUMPRODUCT((LEN(BE670)-LEN(SUBSTITUTE(BE670," "&amp;L_PendPrep&amp;" "," ")))/(LEN(L_PendPrep)+1)),1,0),1)</f>
        <v>0</v>
      </c>
      <c r="BK670" s="61" t="n">
        <f aca="false">IFERROR(IF(SUMPRODUCT((LEN(BF670)-LEN(SUBSTITUTE(BF670," "&amp;L_PendStrict&amp;" "," ")))/(LEN(L_PendStrict)+1))&gt;SUMPRODUCT((LEN(BF670)-LEN(SUBSTITUTE(BF670," "&amp;L_PendNeg&amp;" "," ")))/(LEN(L_PendNeg)+1)),1,0),1)</f>
        <v>0</v>
      </c>
      <c r="BL670" s="61" t="n">
        <f aca="false">IF(ISNA(MATCH(TRIM(S670),L_EvidenceType,0)),0,BZ670)</f>
        <v>0</v>
      </c>
      <c r="BM670" s="61" t="str">
        <f aca="false">SUBSTITUTE(SUBSTITUTE(SUBSTITUTE(SUBSTITUTE(SUBSTITUTE(SUBSTITUTE(SUBSTITUTE(SUBSTITUTE(SUBSTITUTE(LOWER(Z670&amp;""),"1","0"),"2","0"),"3","0"),"4","0"),"5","0"),"6","0"),"7","0"),"8","0"),"9","0")</f>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670,"jan",""),"feb",""),"mar",""),"apr",""),"may",""),"jun",""),"jul",""),"aug",""),"sep",""),"oct",""),"nov",""),"dec",""),"hrs",""),"hr",""),"lt",""),"utc",""),"am",""),"pm",""),"rev",""),"ver",""),"b","a"),"c","a"),"d","a"),"e","a"),"f","a"),"g","a"),"h","a"),"i","a"),"j","a"),"k","a"),"l","a"),"m","a"),"n","a"),"o","a"),"p","a"),"q","a"),"r","a"),"s","a"),"t","a"),"u","a"),"v","a"),"w","a"),"x","a"),"y","a"),"z","a")</f>
        <v/>
      </c>
      <c r="BO670" s="61" t="str">
        <f aca="false">SUBSTITUTE(SUBSTITUTE(SUBSTITUTE(SUBSTITUTE(SUBSTITUTE(SUBSTITUTE(SUBSTITUTE(SUBSTITUTE(SUBSTITUTE(LOWER(W670&amp;""),"1","0"),"2","0"),"3","0"),"4","0"),"5","0"),"6","0"),"7","0"),"8","0"),"9","0")</f>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c>
      <c r="BQ670" s="61" t="n">
        <f aca="false">IFERROR(IF(AND(ISERROR(SEARCH(" mh"," "&amp;LOWER(W670))),ISNA(MATCH(LEFT(TRIM(BP670),255),{"0000a","000a","00a","0000aa","000aa","00.00.0000","00/00/0000","00-00-0000","0000-00-00","00.00.00","00/00/00","00-00-00","0.00.0000","0/00/0000","0-00-0000"},0)),OR(SUMPRODUCT(--ISNUMBER(SEARCH({"a0","a-0","a_0","a/0","a.0","a#0","0a","0-a","0_a","0/a"},BP670)))&gt;0,ISNUMBER(SEARCH("000000",BP670)))),1,0),0)</f>
        <v>0</v>
      </c>
      <c r="BR6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670,"supervisor",""),"inspector",""),"controller",""),"executive",""),"catering",""),"manager",""),"officer",""),"caterer",""),"station",""),"captain",""),"verified",""),"verifier",""),"checked",""),"senior",""),"leader",""),"cabin",""),"staff",""),"crew",""),"team",""),"duty",""),"lead",""),"head",""),"chef",""),"pasb",""),"mcat",""),"magcs",""),"qaqc",""),"ccic",""),"cic",""),"csm",""),"ops",""),"pic",""),"self",""),"qa",""),"qc",""),"by",""),"sr",""))</f>
        <v>0</v>
      </c>
      <c r="BS6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670,"supervisor",""),"inspector",""),"controller",""),"executive",""),"catering",""),"manager",""),"officer",""),"caterer",""),"station",""),"captain",""),"verified",""),"verifier",""),"checked",""),"senior",""),"leader",""),"cabin",""),"staff",""),"crew",""),"team",""),"duty",""),"lead",""),"head",""),"chef",""),"pasb",""),"mcat",""),"magcs",""),"qaqc",""),"ccic",""),"cic",""),"csm",""),"ops",""),"pic",""),"self",""),"qa",""),"qc",""),"by",""),"sr",""))</f>
        <v>0</v>
      </c>
      <c r="BT670" s="61"/>
      <c r="BU670" s="61"/>
      <c r="BV670" s="61" t="n">
        <f aca="false">0</f>
        <v>0</v>
      </c>
      <c r="BW670" s="61"/>
      <c r="BX670" s="61"/>
      <c r="BY670" s="62" t="n">
        <f aca="false">Q670-T7EarlyD*24/24</f>
        <v>46304.28125</v>
      </c>
      <c r="BZ670" s="61" t="n">
        <f aca="false">IFERROR(IF(IF(TRIM(S670)="Link / file path",AND(LEN(TRIM(Z670))&gt;=5,SUMPRODUCT(--ISNUMBER(SEARCH({"http","www.","\\",":\",".pdf",".jpg",".jpeg",".png",".heic",".xls",".doc",".msg",".eml",".ppt",".txt",".zip"},Z670)))&gt;0),AND(ISERROR(FIND(" ",TRIM(Z670))),NOT(OR(LOWER(TRIM(Z670))=LOWER(Flights!$F$25),AND(LEFT(LOWER(TRIM(Z670)),2)="mh",(LEN(BN670)-LEN(SUBSTITUTE(BN670,"a","")))&lt;=2))),NOT(ISNUMBER(MATCH(LEFT(BN670,255),{"0000a","000a","00a","0000aa","000aa","00.00.0000","00/00/0000","00-00-0000","0000-00-00","00.00.00","00/00/00","00-00-00","0.00.0000","0/00/0000","0-00-0000"},0))),OR(AND((LEN(BN670)-LEN(SUBSTITUTE(BN670,"a","")))&gt;=1,(LEN(BN670)-LEN(SUBSTITUTE(BN670,"0","")))&gt;=2,SUMPRODUCT(--ISNUMBER(SEARCH({"a0","a-0","a_0","a/0","a.0","a#0","0a","0-a","0_a","0/a"},BN670)))&gt;0),AND((LEN(BN670)-LEN(SUBSTITUTE(BN670,"a","")))=0,(LEN(BN670)-LEN(SUBSTITUTE(BN670,"0","")))&gt;=5)))),1,0),0)</f>
        <v>0</v>
      </c>
    </row>
    <row r="671" customFormat="false" ht="39.75" hidden="false" customHeight="true" outlineLevel="0" collapsed="false">
      <c r="A671" s="57" t="s">
        <v>1391</v>
      </c>
      <c r="B671" s="57" t="s">
        <v>310</v>
      </c>
      <c r="C671" s="57" t="str">
        <f aca="false">Flights!$F$25</f>
        <v>MH1437</v>
      </c>
      <c r="D671" s="58" t="n">
        <f aca="false">Flights!$D$25</f>
        <v>46325</v>
      </c>
      <c r="E671" s="57" t="str">
        <f aca="false">Flights!$G$25&amp;"-"&amp;Flights!$H$25</f>
        <v>LGK-KUL</v>
      </c>
      <c r="F671" s="57" t="str">
        <f aca="false">Flights!$K$25</f>
        <v>BC</v>
      </c>
      <c r="G671" s="57" t="s">
        <v>81</v>
      </c>
      <c r="H671" s="57" t="s">
        <v>378</v>
      </c>
      <c r="I671" s="57" t="s">
        <v>405</v>
      </c>
      <c r="J671" s="57" t="s">
        <v>406</v>
      </c>
      <c r="K671" s="67" t="s">
        <v>407</v>
      </c>
      <c r="L671" s="67" t="s">
        <v>382</v>
      </c>
      <c r="M671" s="67"/>
      <c r="N671" s="67" t="s">
        <v>383</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60"/>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open",IF(AND(NOT(OR(LEN(AZ671)&lt;15,ISNUMBER(MATCH(AZ671,L_Placeholder,0)))),BK671=0,NOT(OR(LEN(AU671)&lt;2,ISNUMBER(MATCH(AU671,L_Placeholder,0)))),NOT(OR(LEN(AX671)&lt;2,ISNUMBER(MATCH(AX671,L_Placeholder,0)))),TRIM(AE671)&lt;&gt;TRIM(T671)),"N/A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missing",IF(OR(OR(LEN(AU671)&lt;2,ISNUMBER(MATCH(AU671,L_Placeholder,0))),BR671&lt;3),"INVALID – PIC missing or not a named person (a role such as QA / CSM is not a name)",IF(OR(LEN(AV671)&lt;2,ISNUMBER(MATCH(AV671,L_Placeholder,0))),"INVALID – result / assessment missing",IF(OR(OR(LEN(AW671)&lt;3,ISNUMBER(MATCH(AW671,L_Placeholder,0))),SUMPRODUCT(--ISNUMBER(SEARCH(" "&amp;L_EvidencePhrase&amp;" ",BD671)))&gt;0,BI671=1),"INVALID – evidence missing, placeholder or not yet on file",IF(ISNA(MATCH(TRIM(S671),L_EvidenceType,0)),"INVALID – choose the evidence type from the list (column S)",IF(BL671=0,"INVALID – evidence ID must be the record's ID only (e.g. SF-2210, IMG_2231, 1045521), or a link / path for links",IF(OR(OR(LEN(AX671)&lt;2,ISNUMBER(MATCH(AX671,L_Placeholder,0))),BS671&lt;3),"INVALID – verifier missing or not a named person (a role such as QA / CSM is not a name)",IF(OR(AX671=AU671,AND(LEN(AU671)&gt;=4,ISNUMBER(SEARCH(AU671,AX671))),AND(LEN(AX671)&gt;=4,ISNUMBER(SEARCH(AX671,AU671)))),"INVALID – verifier must be a different, named person (not the PIC or a role)",IF(BH671=1,"INVALID – result not yet available (awaiting / TBC)",IF(BV671=1,"INVALID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future",IF(AND(ISNUMBER(BY671),AG671&lt;BY671),IF(H671="Physical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")))/(LEN(L_PendNeg)+1))+SUMPRODUCT((LEN(BC671)-LEN(SUBSTITUTE(BC671," "&amp;L_PendPrep&amp;" "," ")))/(LEN(L_PendPrep)+1)),1,0),1)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")))/(LEN(L_PendNeg)+1))+SUMPRODUCT((LEN(BE671)-LEN(SUBSTITUTE(BE671," "&amp;L_PendPrep&amp;" "," ")))/(LEN(L_PendPrep)+1)),1,0),1)</f>
        <v>0</v>
      </c>
      <c r="BK671" s="61" t="n">
        <f aca="false">IFERROR(IF(SUMPRODUCT((LEN(BF671)-LEN(SUBSTITUTE(BF671," "&amp;L_PendStrict&amp;" "," ")))/(LEN(L_PendStrict)+1))&gt;SUMPRODUCT((LEN(BF671)-LEN(SUBSTITUTE(BF671," "&amp;L_PendNeg&amp;" "," ")))/(LEN(L_PendNeg)+1)),1,0),1)</f>
        <v>0</v>
      </c>
      <c r="BL671" s="61" t="n">
        <f aca="false">IF(ISNA(MATCH(TRIM(S671),L_EvidenceType,0)),0,BZ671)</f>
        <v>0</v>
      </c>
      <c r="BM671" s="61" t="str">
        <f aca="false">SUBSTITUTE(SUBSTITUTE(SUBSTITUTE(SUBSTITUTE(SUBSTITUTE(SUBSTITUTE(SUBSTITUTE(SUBSTITUTE(SUBSTITUTE(LOWER(Z671&amp;""),"1","0"),"2","0"),"3","0"),"4","0"),"5","0"),"6","0"),"7","0"),"8","0"),"9","0")</f>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671,"jan",""),"feb",""),"mar",""),"apr",""),"may",""),"jun",""),"jul",""),"aug",""),"sep",""),"oct",""),"nov",""),"dec",""),"hrs",""),"hr",""),"lt",""),"utc",""),"am",""),"pm",""),"rev",""),"ver",""),"b","a"),"c","a"),"d","a"),"e","a"),"f","a"),"g","a"),"h","a"),"i","a"),"j","a"),"k","a"),"l","a"),"m","a"),"n","a"),"o","a"),"p","a"),"q","a"),"r","a"),"s","a"),"t","a"),"u","a"),"v","a"),"w","a"),"x","a"),"y","a"),"z","a")</f>
        <v/>
      </c>
      <c r="BO671" s="61" t="str">
        <f aca="false">SUBSTITUTE(SUBSTITUTE(SUBSTITUTE(SUBSTITUTE(SUBSTITUTE(SUBSTITUTE(SUBSTITUTE(SUBSTITUTE(SUBSTITUTE(LOWER(W671&amp;""),"1","0"),"2","0"),"3","0"),"4","0"),"5","0"),"6","0"),"7","0"),"8","0"),"9","0")</f>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c>
      <c r="BQ671" s="61" t="n">
        <f aca="false">IFERROR(IF(AND(ISERROR(SEARCH(" mh"," "&amp;LOWER(W671))),ISNA(MATCH(LEFT(TRIM(BP671),255),{"0000a","000a","00a","0000aa","000aa","00.00.0000","00/00/0000","00-00-0000","0000-00-00","00.00.00","00/00/00","00-00-00","0.00.0000","0/00/0000","0-00-0000"},0)),OR(SUMPRODUCT(--ISNUMBER(SEARCH({"a0","a-0","a_0","a/0","a.0","a#0","0a","0-a","0_a","0/a"},BP671)))&gt;0,ISNUMBER(SEARCH("000000",BP671)))),1,0),0)</f>
        <v>0</v>
      </c>
      <c r="BR6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671,"supervisor",""),"inspector",""),"controller",""),"executive",""),"catering",""),"manager",""),"officer",""),"caterer",""),"station",""),"captain",""),"verified",""),"verifier",""),"checked",""),"senior",""),"leader",""),"cabin",""),"staff",""),"crew",""),"team",""),"duty",""),"lead",""),"head",""),"chef",""),"pasb",""),"mcat",""),"magcs",""),"qaqc",""),"ccic",""),"cic",""),"csm",""),"ops",""),"pic",""),"self",""),"qa",""),"qc",""),"by",""),"sr",""))</f>
        <v>0</v>
      </c>
      <c r="BS6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671,"supervisor",""),"inspector",""),"controller",""),"executive",""),"catering",""),"manager",""),"officer",""),"caterer",""),"station",""),"captain",""),"verified",""),"verifier",""),"checked",""),"senior",""),"leader",""),"cabin",""),"staff",""),"crew",""),"team",""),"duty",""),"lead",""),"head",""),"chef",""),"pasb",""),"mcat",""),"magcs",""),"qaqc",""),"ccic",""),"cic",""),"csm",""),"ops",""),"pic",""),"self",""),"qa",""),"qc",""),"by",""),"sr",""))</f>
        <v>0</v>
      </c>
      <c r="BT671" s="61"/>
      <c r="BU671" s="61"/>
      <c r="BV671" s="61" t="n">
        <f aca="false">0</f>
        <v>0</v>
      </c>
      <c r="BW671" s="61"/>
      <c r="BX671" s="61"/>
      <c r="BY671" s="62" t="n">
        <f aca="false">Q671-T7EarlyD*24/24</f>
        <v>46304.28125</v>
      </c>
      <c r="BZ671" s="61" t="n">
        <f aca="false">IFERROR(IF(IF(TRIM(S671)="Link / file path",AND(LEN(TRIM(Z671))&gt;=5,SUMPRODUCT(--ISNUMBER(SEARCH({"http","www.","\\",":\",".pdf",".jpg",".jpeg",".png",".heic",".xls",".doc",".msg",".eml",".ppt",".txt",".zip"},Z671)))&gt;0),AND(ISERROR(FIND(" ",TRIM(Z671))),NOT(OR(LOWER(TRIM(Z671))=LOWER(Flights!$F$25),AND(LEFT(LOWER(TRIM(Z671)),2)="mh",(LEN(BN671)-LEN(SUBSTITUTE(BN671,"a","")))&lt;=2))),NOT(ISNUMBER(MATCH(LEFT(BN671,255),{"0000a","000a","00a","0000aa","000aa","00.00.0000","00/00/0000","00-00-0000","0000-00-00","00.00.00","00/00/00","00-00-00","0.00.0000","0/00/0000","0-00-0000"},0))),OR(AND((LEN(BN671)-LEN(SUBSTITUTE(BN671,"a","")))&gt;=1,(LEN(BN671)-LEN(SUBSTITUTE(BN671,"0","")))&gt;=2,SUMPRODUCT(--ISNUMBER(SEARCH({"a0","a-0","a_0","a/0","a.0","a#0","0a","0-a","0_a","0/a"},BN671)))&gt;0),AND((LEN(BN671)-LEN(SUBSTITUTE(BN671,"a","")))=0,(LEN(BN671)-LEN(SUBSTITUTE(BN671,"0","")))&gt;=5)))),1,0),0)</f>
        <v>0</v>
      </c>
    </row>
    <row r="672" customFormat="false" ht="39.75" hidden="false" customHeight="true" outlineLevel="0" collapsed="false">
      <c r="A672" s="57" t="s">
        <v>1392</v>
      </c>
      <c r="B672" s="57" t="s">
        <v>310</v>
      </c>
      <c r="C672" s="57" t="str">
        <f aca="false">Flights!$F$25</f>
        <v>MH1437</v>
      </c>
      <c r="D672" s="58" t="n">
        <f aca="false">Flights!$D$25</f>
        <v>46325</v>
      </c>
      <c r="E672" s="57" t="str">
        <f aca="false">Flights!$G$25&amp;"-"&amp;Flights!$H$25</f>
        <v>LGK-KUL</v>
      </c>
      <c r="F672" s="57" t="str">
        <f aca="false">Flights!$K$25</f>
        <v>BC</v>
      </c>
      <c r="G672" s="57" t="s">
        <v>81</v>
      </c>
      <c r="H672" s="57" t="s">
        <v>378</v>
      </c>
      <c r="I672" s="57" t="s">
        <v>405</v>
      </c>
      <c r="J672" s="57" t="s">
        <v>409</v>
      </c>
      <c r="K672" s="67" t="s">
        <v>407</v>
      </c>
      <c r="L672" s="67" t="s">
        <v>382</v>
      </c>
      <c r="M672" s="67"/>
      <c r="N672" s="67" t="s">
        <v>383</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60"/>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open",IF(AND(NOT(OR(LEN(AZ672)&lt;15,ISNUMBER(MATCH(AZ672,L_Placeholder,0)))),BK672=0,NOT(OR(LEN(AU672)&lt;2,ISNUMBER(MATCH(AU672,L_Placeholder,0)))),NOT(OR(LEN(AX672)&lt;2,ISNUMBER(MATCH(AX672,L_Placeholder,0)))),TRIM(AE672)&lt;&gt;TRIM(T672)),"N/A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missing",IF(OR(OR(LEN(AU672)&lt;2,ISNUMBER(MATCH(AU672,L_Placeholder,0))),BR672&lt;3),"INVALID – PIC missing or not a named person (a role such as QA / CSM is not a name)",IF(OR(LEN(AV672)&lt;2,ISNUMBER(MATCH(AV672,L_Placeholder,0))),"INVALID – result / assessment missing",IF(OR(OR(LEN(AW672)&lt;3,ISNUMBER(MATCH(AW672,L_Placeholder,0))),SUMPRODUCT(--ISNUMBER(SEARCH(" "&amp;L_EvidencePhrase&amp;" ",BD672)))&gt;0,BI672=1),"INVALID – evidence missing, placeholder or not yet on file",IF(ISNA(MATCH(TRIM(S672),L_EvidenceType,0)),"INVALID – choose the evidence type from the list (column S)",IF(BL672=0,"INVALID – evidence ID must be the record's ID only (e.g. SF-2210, IMG_2231, 1045521), or a link / path for links",IF(OR(OR(LEN(AX672)&lt;2,ISNUMBER(MATCH(AX672,L_Placeholder,0))),BS672&lt;3),"INVALID – verifier missing or not a named person (a role such as QA / CSM is not a name)",IF(OR(AX672=AU672,AND(LEN(AU672)&gt;=4,ISNUMBER(SEARCH(AU672,AX672))),AND(LEN(AX672)&gt;=4,ISNUMBER(SEARCH(AX672,AU672)))),"INVALID – verifier must be a different, named person (not the PIC or a role)",IF(BH672=1,"INVALID – result not yet available (awaiting / TBC)",IF(BV672=1,"INVALID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future",IF(AND(ISNUMBER(BY672),AG672&lt;BY672),IF(H672="Physical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")))/(LEN(L_PendNeg)+1))+SUMPRODUCT((LEN(BC672)-LEN(SUBSTITUTE(BC672," "&amp;L_PendPrep&amp;" "," ")))/(LEN(L_PendPrep)+1)),1,0),1)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")))/(LEN(L_PendNeg)+1))+SUMPRODUCT((LEN(BE672)-LEN(SUBSTITUTE(BE672," "&amp;L_PendPrep&amp;" "," ")))/(LEN(L_PendPrep)+1)),1,0),1)</f>
        <v>0</v>
      </c>
      <c r="BK672" s="61" t="n">
        <f aca="false">IFERROR(IF(SUMPRODUCT((LEN(BF672)-LEN(SUBSTITUTE(BF672," "&amp;L_PendStrict&amp;" "," ")))/(LEN(L_PendStrict)+1))&gt;SUMPRODUCT((LEN(BF672)-LEN(SUBSTITUTE(BF672," "&amp;L_PendNeg&amp;" "," ")))/(LEN(L_PendNeg)+1)),1,0),1)</f>
        <v>0</v>
      </c>
      <c r="BL672" s="61" t="n">
        <f aca="false">IF(ISNA(MATCH(TRIM(S672),L_EvidenceType,0)),0,BZ672)</f>
        <v>0</v>
      </c>
      <c r="BM672" s="61" t="str">
        <f aca="false">SUBSTITUTE(SUBSTITUTE(SUBSTITUTE(SUBSTITUTE(SUBSTITUTE(SUBSTITUTE(SUBSTITUTE(SUBSTITUTE(SUBSTITUTE(LOWER(Z672&amp;""),"1","0"),"2","0"),"3","0"),"4","0"),"5","0"),"6","0"),"7","0"),"8","0"),"9","0")</f>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672,"jan",""),"feb",""),"mar",""),"apr",""),"may",""),"jun",""),"jul",""),"aug",""),"sep",""),"oct",""),"nov",""),"dec",""),"hrs",""),"hr",""),"lt",""),"utc",""),"am",""),"pm",""),"rev",""),"ver",""),"b","a"),"c","a"),"d","a"),"e","a"),"f","a"),"g","a"),"h","a"),"i","a"),"j","a"),"k","a"),"l","a"),"m","a"),"n","a"),"o","a"),"p","a"),"q","a"),"r","a"),"s","a"),"t","a"),"u","a"),"v","a"),"w","a"),"x","a"),"y","a"),"z","a")</f>
        <v/>
      </c>
      <c r="BO672" s="61" t="str">
        <f aca="false">SUBSTITUTE(SUBSTITUTE(SUBSTITUTE(SUBSTITUTE(SUBSTITUTE(SUBSTITUTE(SUBSTITUTE(SUBSTITUTE(SUBSTITUTE(LOWER(W672&amp;""),"1","0"),"2","0"),"3","0"),"4","0"),"5","0"),"6","0"),"7","0"),"8","0"),"9","0")</f>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c>
      <c r="BQ672" s="61" t="n">
        <f aca="false">IFERROR(IF(AND(ISERROR(SEARCH(" mh"," "&amp;LOWER(W672))),ISNA(MATCH(LEFT(TRIM(BP672),255),{"0000a","000a","00a","0000aa","000aa","00.00.0000","00/00/0000","00-00-0000","0000-00-00","00.00.00","00/00/00","00-00-00","0.00.0000","0/00/0000","0-00-0000"},0)),OR(SUMPRODUCT(--ISNUMBER(SEARCH({"a0","a-0","a_0","a/0","a.0","a#0","0a","0-a","0_a","0/a"},BP672)))&gt;0,ISNUMBER(SEARCH("000000",BP672)))),1,0),0)</f>
        <v>0</v>
      </c>
      <c r="BR6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672,"supervisor",""),"inspector",""),"controller",""),"executive",""),"catering",""),"manager",""),"officer",""),"caterer",""),"station",""),"captain",""),"verified",""),"verifier",""),"checked",""),"senior",""),"leader",""),"cabin",""),"staff",""),"crew",""),"team",""),"duty",""),"lead",""),"head",""),"chef",""),"pasb",""),"mcat",""),"magcs",""),"qaqc",""),"ccic",""),"cic",""),"csm",""),"ops",""),"pic",""),"self",""),"qa",""),"qc",""),"by",""),"sr",""))</f>
        <v>0</v>
      </c>
      <c r="BS6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672,"supervisor",""),"inspector",""),"controller",""),"executive",""),"catering",""),"manager",""),"officer",""),"caterer",""),"station",""),"captain",""),"verified",""),"verifier",""),"checked",""),"senior",""),"leader",""),"cabin",""),"staff",""),"crew",""),"team",""),"duty",""),"lead",""),"head",""),"chef",""),"pasb",""),"mcat",""),"magcs",""),"qaqc",""),"ccic",""),"cic",""),"csm",""),"ops",""),"pic",""),"self",""),"qa",""),"qc",""),"by",""),"sr",""))</f>
        <v>0</v>
      </c>
      <c r="BT672" s="61"/>
      <c r="BU672" s="61"/>
      <c r="BV672" s="61" t="n">
        <f aca="false">0</f>
        <v>0</v>
      </c>
      <c r="BW672" s="61"/>
      <c r="BX672" s="61"/>
      <c r="BY672" s="62" t="n">
        <f aca="false">Q672-T7EarlyD*24/24</f>
        <v>46304.28125</v>
      </c>
      <c r="BZ672" s="61" t="n">
        <f aca="false">IFERROR(IF(IF(TRIM(S672)="Link / file path",AND(LEN(TRIM(Z672))&gt;=5,SUMPRODUCT(--ISNUMBER(SEARCH({"http","www.","\\",":\",".pdf",".jpg",".jpeg",".png",".heic",".xls",".doc",".msg",".eml",".ppt",".txt",".zip"},Z672)))&gt;0),AND(ISERROR(FIND(" ",TRIM(Z672))),NOT(OR(LOWER(TRIM(Z672))=LOWER(Flights!$F$25),AND(LEFT(LOWER(TRIM(Z672)),2)="mh",(LEN(BN672)-LEN(SUBSTITUTE(BN672,"a","")))&lt;=2))),NOT(ISNUMBER(MATCH(LEFT(BN672,255),{"0000a","000a","00a","0000aa","000aa","00.00.0000","00/00/0000","00-00-0000","0000-00-00","00.00.00","00/00/00","00-00-00","0.00.0000","0/00/0000","0-00-0000"},0))),OR(AND((LEN(BN672)-LEN(SUBSTITUTE(BN672,"a","")))&gt;=1,(LEN(BN672)-LEN(SUBSTITUTE(BN672,"0","")))&gt;=2,SUMPRODUCT(--ISNUMBER(SEARCH({"a0","a-0","a_0","a/0","a.0","a#0","0a","0-a","0_a","0/a"},BN672)))&gt;0),AND((LEN(BN672)-LEN(SUBSTITUTE(BN672,"a","")))=0,(LEN(BN672)-LEN(SUBSTITUTE(BN672,"0","")))&gt;=5)))),1,0),0)</f>
        <v>0</v>
      </c>
    </row>
    <row r="673" customFormat="false" ht="41.25" hidden="false" customHeight="true" outlineLevel="0" collapsed="false">
      <c r="A673" s="57" t="s">
        <v>1393</v>
      </c>
      <c r="B673" s="57" t="s">
        <v>310</v>
      </c>
      <c r="C673" s="57" t="str">
        <f aca="false">Flights!$F$25</f>
        <v>MH1437</v>
      </c>
      <c r="D673" s="58" t="n">
        <f aca="false">Flights!$D$25</f>
        <v>46325</v>
      </c>
      <c r="E673" s="57" t="str">
        <f aca="false">Flights!$G$25&amp;"-"&amp;Flights!$H$25</f>
        <v>LGK-KUL</v>
      </c>
      <c r="F673" s="57" t="str">
        <f aca="false">Flights!$K$25</f>
        <v>BC</v>
      </c>
      <c r="G673" s="57" t="s">
        <v>81</v>
      </c>
      <c r="H673" s="57" t="s">
        <v>378</v>
      </c>
      <c r="I673" s="57" t="s">
        <v>411</v>
      </c>
      <c r="J673" s="57" t="s">
        <v>412</v>
      </c>
      <c r="K673" s="67" t="s">
        <v>922</v>
      </c>
      <c r="L673" s="67" t="s">
        <v>1371</v>
      </c>
      <c r="M673" s="67"/>
      <c r="N673" s="67" t="s">
        <v>383</v>
      </c>
      <c r="O673" s="67" t="s">
        <v>967</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60"/>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open",IF(AND(NOT(OR(LEN(AZ673)&lt;15,ISNUMBER(MATCH(AZ673,L_Placeholder,0)))),BK673=0,NOT(OR(LEN(AU673)&lt;2,ISNUMBER(MATCH(AU673,L_Placeholder,0)))),NOT(OR(LEN(AX673)&lt;2,ISNUMBER(MATCH(AX673,L_Placeholder,0)))),TRIM(AE673)&lt;&gt;TRIM(T673)),"N/A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missing",IF(OR(OR(LEN(AU673)&lt;2,ISNUMBER(MATCH(AU673,L_Placeholder,0))),BR673&lt;3),"INVALID – PIC missing or not a named person (a role such as QA / CSM is not a name)",IF(OR(LEN(AV673)&lt;2,ISNUMBER(MATCH(AV673,L_Placeholder,0))),"INVALID – result / assessment missing",IF(OR(OR(LEN(AW673)&lt;3,ISNUMBER(MATCH(AW673,L_Placeholder,0))),SUMPRODUCT(--ISNUMBER(SEARCH(" "&amp;L_EvidencePhrase&amp;" ",BD673)))&gt;0,BI673=1),"INVALID – evidence missing, placeholder or not yet on file",IF(ISNA(MATCH(TRIM(S673),L_EvidenceType,0)),"INVALID – choose the evidence type from the list (column S)",IF(BL673=0,"INVALID – evidence ID must be the record's ID only (e.g. SF-2210, IMG_2231, 1045521), or a link / path for links",IF(OR(OR(LEN(AX673)&lt;2,ISNUMBER(MATCH(AX673,L_Placeholder,0))),BS673&lt;3),"INVALID – verifier missing or not a named person (a role such as QA / CSM is not a name)",IF(OR(AX673=AU673,AND(LEN(AU673)&gt;=4,ISNUMBER(SEARCH(AU673,AX673))),AND(LEN(AX673)&gt;=4,ISNUMBER(SEARCH(AX673,AU673)))),"INVALID – verifier must be a different, named person (not the PIC or a role)",IF(BH673=1,"INVALID – result not yet available (awaiting / TBC)",IF(BV673=1,"INVALID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future",IF(AND(ISNUMBER(BY673),AG673&lt;BY673),IF(H673="Physical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")))/(LEN(L_PendNeg)+1))+SUMPRODUCT((LEN(BC673)-LEN(SUBSTITUTE(BC673," "&amp;L_PendPrep&amp;" "," ")))/(LEN(L_PendPrep)+1)),1,0),1)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")))/(LEN(L_PendNeg)+1))+SUMPRODUCT((LEN(BE673)-LEN(SUBSTITUTE(BE673," "&amp;L_PendPrep&amp;" "," ")))/(LEN(L_PendPrep)+1)),1,0),1)</f>
        <v>0</v>
      </c>
      <c r="BK673" s="61" t="n">
        <f aca="false">IFERROR(IF(SUMPRODUCT((LEN(BF673)-LEN(SUBSTITUTE(BF673," "&amp;L_PendStrict&amp;" "," ")))/(LEN(L_PendStrict)+1))&gt;SUMPRODUCT((LEN(BF673)-LEN(SUBSTITUTE(BF673," "&amp;L_PendNeg&amp;" "," ")))/(LEN(L_PendNeg)+1)),1,0),1)</f>
        <v>0</v>
      </c>
      <c r="BL673" s="61" t="n">
        <f aca="false">IF(ISNA(MATCH(TRIM(S673),L_EvidenceType,0)),0,BZ673)</f>
        <v>0</v>
      </c>
      <c r="BM673" s="61" t="str">
        <f aca="false">SUBSTITUTE(SUBSTITUTE(SUBSTITUTE(SUBSTITUTE(SUBSTITUTE(SUBSTITUTE(SUBSTITUTE(SUBSTITUTE(SUBSTITUTE(LOWER(Z673&amp;""),"1","0"),"2","0"),"3","0"),"4","0"),"5","0"),"6","0"),"7","0"),"8","0"),"9","0")</f>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673,"jan",""),"feb",""),"mar",""),"apr",""),"may",""),"jun",""),"jul",""),"aug",""),"sep",""),"oct",""),"nov",""),"dec",""),"hrs",""),"hr",""),"lt",""),"utc",""),"am",""),"pm",""),"rev",""),"ver",""),"b","a"),"c","a"),"d","a"),"e","a"),"f","a"),"g","a"),"h","a"),"i","a"),"j","a"),"k","a"),"l","a"),"m","a"),"n","a"),"o","a"),"p","a"),"q","a"),"r","a"),"s","a"),"t","a"),"u","a"),"v","a"),"w","a"),"x","a"),"y","a"),"z","a")</f>
        <v/>
      </c>
      <c r="BO673" s="61" t="str">
        <f aca="false">SUBSTITUTE(SUBSTITUTE(SUBSTITUTE(SUBSTITUTE(SUBSTITUTE(SUBSTITUTE(SUBSTITUTE(SUBSTITUTE(SUBSTITUTE(LOWER(W673&amp;""),"1","0"),"2","0"),"3","0"),"4","0"),"5","0"),"6","0"),"7","0"),"8","0"),"9","0")</f>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c>
      <c r="BQ673" s="61" t="n">
        <f aca="false">IFERROR(IF(AND(ISERROR(SEARCH(" mh"," "&amp;LOWER(W673))),ISNA(MATCH(LEFT(TRIM(BP673),255),{"0000a","000a","00a","0000aa","000aa","00.00.0000","00/00/0000","00-00-0000","0000-00-00","00.00.00","00/00/00","00-00-00","0.00.0000","0/00/0000","0-00-0000"},0)),OR(SUMPRODUCT(--ISNUMBER(SEARCH({"a0","a-0","a_0","a/0","a.0","a#0","0a","0-a","0_a","0/a"},BP673)))&gt;0,ISNUMBER(SEARCH("000000",BP673)))),1,0),0)</f>
        <v>0</v>
      </c>
      <c r="BR6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673,"supervisor",""),"inspector",""),"controller",""),"executive",""),"catering",""),"manager",""),"officer",""),"caterer",""),"station",""),"captain",""),"verified",""),"verifier",""),"checked",""),"senior",""),"leader",""),"cabin",""),"staff",""),"crew",""),"team",""),"duty",""),"lead",""),"head",""),"chef",""),"pasb",""),"mcat",""),"magcs",""),"qaqc",""),"ccic",""),"cic",""),"csm",""),"ops",""),"pic",""),"self",""),"qa",""),"qc",""),"by",""),"sr",""))</f>
        <v>0</v>
      </c>
      <c r="BS6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673,"supervisor",""),"inspector",""),"controller",""),"executive",""),"catering",""),"manager",""),"officer",""),"caterer",""),"station",""),"captain",""),"verified",""),"verifier",""),"checked",""),"senior",""),"leader",""),"cabin",""),"staff",""),"crew",""),"team",""),"duty",""),"lead",""),"head",""),"chef",""),"pasb",""),"mcat",""),"magcs",""),"qaqc",""),"ccic",""),"cic",""),"csm",""),"ops",""),"pic",""),"self",""),"qa",""),"qc",""),"by",""),"sr",""))</f>
        <v>0</v>
      </c>
      <c r="BT673" s="61"/>
      <c r="BU673" s="61"/>
      <c r="BV673" s="61" t="n">
        <f aca="false">0</f>
        <v>0</v>
      </c>
      <c r="BW673" s="61"/>
      <c r="BX673" s="61"/>
      <c r="BY673" s="62" t="n">
        <f aca="false">Q673-T7EarlyD*24/24</f>
        <v>46304.28125</v>
      </c>
      <c r="BZ673" s="61" t="n">
        <f aca="false">IFERROR(IF(IF(TRIM(S673)="Link / file path",AND(LEN(TRIM(Z673))&gt;=5,SUMPRODUCT(--ISNUMBER(SEARCH({"http","www.","\\",":\",".pdf",".jpg",".jpeg",".png",".heic",".xls",".doc",".msg",".eml",".ppt",".txt",".zip"},Z673)))&gt;0),AND(ISERROR(FIND(" ",TRIM(Z673))),NOT(OR(LOWER(TRIM(Z673))=LOWER(Flights!$F$25),AND(LEFT(LOWER(TRIM(Z673)),2)="mh",(LEN(BN673)-LEN(SUBSTITUTE(BN673,"a","")))&lt;=2))),NOT(ISNUMBER(MATCH(LEFT(BN673,255),{"0000a","000a","00a","0000aa","000aa","00.00.0000","00/00/0000","00-00-0000","0000-00-00","00.00.00","00/00/00","00-00-00","0.00.0000","0/00/0000","0-00-0000"},0))),OR(AND((LEN(BN673)-LEN(SUBSTITUTE(BN673,"a","")))&gt;=1,(LEN(BN673)-LEN(SUBSTITUTE(BN673,"0","")))&gt;=2,SUMPRODUCT(--ISNUMBER(SEARCH({"a0","a-0","a_0","a/0","a.0","a#0","0a","0-a","0_a","0/a"},BN673)))&gt;0),AND((LEN(BN673)-LEN(SUBSTITUTE(BN673,"a","")))=0,(LEN(BN673)-LEN(SUBSTITUTE(BN673,"0","")))&gt;=5)))),1,0),0)</f>
        <v>0</v>
      </c>
    </row>
    <row r="674" customFormat="false" ht="78.75" hidden="false" customHeight="true" outlineLevel="0" collapsed="false">
      <c r="A674" s="57" t="s">
        <v>1394</v>
      </c>
      <c r="B674" s="57" t="s">
        <v>310</v>
      </c>
      <c r="C674" s="57" t="str">
        <f aca="false">Flights!$F$25</f>
        <v>MH1437</v>
      </c>
      <c r="D674" s="58" t="n">
        <f aca="false">Flights!$D$25</f>
        <v>46325</v>
      </c>
      <c r="E674" s="57" t="str">
        <f aca="false">Flights!$G$25&amp;"-"&amp;Flights!$H$25</f>
        <v>LGK-KUL</v>
      </c>
      <c r="F674" s="57" t="str">
        <f aca="false">Flights!$K$25</f>
        <v>BC</v>
      </c>
      <c r="G674" s="57" t="s">
        <v>81</v>
      </c>
      <c r="H674" s="57" t="s">
        <v>378</v>
      </c>
      <c r="I674" s="57" t="s">
        <v>411</v>
      </c>
      <c r="J674" s="57" t="s">
        <v>969</v>
      </c>
      <c r="K674" s="67" t="s">
        <v>1395</v>
      </c>
      <c r="L674" s="67" t="s">
        <v>1371</v>
      </c>
      <c r="M674" s="67"/>
      <c r="N674" s="67" t="s">
        <v>444</v>
      </c>
      <c r="O674" s="67" t="s">
        <v>1396</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60"/>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open",IF(AND(NOT(OR(LEN(AZ674)&lt;15,ISNUMBER(MATCH(AZ674,L_Placeholder,0)))),BK674=0,NOT(OR(LEN(AU674)&lt;2,ISNUMBER(MATCH(AU674,L_Placeholder,0)))),NOT(OR(LEN(AX674)&lt;2,ISNUMBER(MATCH(AX674,L_Placeholder,0)))),TRIM(AE674)&lt;&gt;TRIM(T674)),"N/A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missing",IF(OR(OR(LEN(AU674)&lt;2,ISNUMBER(MATCH(AU674,L_Placeholder,0))),BR674&lt;3),"INVALID – PIC missing or not a named person (a role such as QA / CSM is not a name)",IF(OR(LEN(AV674)&lt;2,ISNUMBER(MATCH(AV674,L_Placeholder,0))),"INVALID – result / assessment missing",IF(OR(OR(LEN(AW674)&lt;3,ISNUMBER(MATCH(AW674,L_Placeholder,0))),SUMPRODUCT(--ISNUMBER(SEARCH(" "&amp;L_EvidencePhrase&amp;" ",BD674)))&gt;0,BI674=1),"INVALID – evidence missing, placeholder or not yet on file",IF(ISNA(MATCH(TRIM(S674),L_EvidenceType,0)),"INVALID – choose the evidence type from the list (column S)",IF(BL674=0,"INVALID – evidence ID must be the record's ID only (e.g. SF-2210, IMG_2231, 1045521), or a link / path for links",IF(OR(OR(LEN(AX674)&lt;2,ISNUMBER(MATCH(AX674,L_Placeholder,0))),BS674&lt;3),"INVALID – verifier missing or not a named person (a role such as QA / CSM is not a name)",IF(OR(AX674=AU674,AND(LEN(AU674)&gt;=4,ISNUMBER(SEARCH(AU674,AX674))),AND(LEN(AX674)&gt;=4,ISNUMBER(SEARCH(AX674,AU674)))),"INVALID – verifier must be a different, named person (not the PIC or a role)",IF(BH674=1,"INVALID – result not yet available (awaiting / TBC)",IF(BV674=1,"INVALID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future",IF(AND(ISNUMBER(BY674),AG674&lt;BY674),IF(H674="Physical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")))/(LEN(L_PendNeg)+1))+SUMPRODUCT((LEN(BC674)-LEN(SUBSTITUTE(BC674," "&amp;L_PendPrep&amp;" "," ")))/(LEN(L_PendPrep)+1)),1,0),1)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")))/(LEN(L_PendNeg)+1))+SUMPRODUCT((LEN(BE674)-LEN(SUBSTITUTE(BE674," "&amp;L_PendPrep&amp;" "," ")))/(LEN(L_PendPrep)+1)),1,0),1)</f>
        <v>0</v>
      </c>
      <c r="BK674" s="61" t="n">
        <f aca="false">IFERROR(IF(SUMPRODUCT((LEN(BF674)-LEN(SUBSTITUTE(BF674," "&amp;L_PendStrict&amp;" "," ")))/(LEN(L_PendStrict)+1))&gt;SUMPRODUCT((LEN(BF674)-LEN(SUBSTITUTE(BF674," "&amp;L_PendNeg&amp;" "," ")))/(LEN(L_PendNeg)+1)),1,0),1)</f>
        <v>0</v>
      </c>
      <c r="BL674" s="61" t="n">
        <f aca="false">IF(ISNA(MATCH(TRIM(S674),L_EvidenceType,0)),0,BZ674)</f>
        <v>0</v>
      </c>
      <c r="BM674" s="61" t="str">
        <f aca="false">SUBSTITUTE(SUBSTITUTE(SUBSTITUTE(SUBSTITUTE(SUBSTITUTE(SUBSTITUTE(SUBSTITUTE(SUBSTITUTE(SUBSTITUTE(LOWER(Z674&amp;""),"1","0"),"2","0"),"3","0"),"4","0"),"5","0"),"6","0"),"7","0"),"8","0"),"9","0")</f>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674,"jan",""),"feb",""),"mar",""),"apr",""),"may",""),"jun",""),"jul",""),"aug",""),"sep",""),"oct",""),"nov",""),"dec",""),"hrs",""),"hr",""),"lt",""),"utc",""),"am",""),"pm",""),"rev",""),"ver",""),"b","a"),"c","a"),"d","a"),"e","a"),"f","a"),"g","a"),"h","a"),"i","a"),"j","a"),"k","a"),"l","a"),"m","a"),"n","a"),"o","a"),"p","a"),"q","a"),"r","a"),"s","a"),"t","a"),"u","a"),"v","a"),"w","a"),"x","a"),"y","a"),"z","a")</f>
        <v/>
      </c>
      <c r="BO674" s="61" t="str">
        <f aca="false">SUBSTITUTE(SUBSTITUTE(SUBSTITUTE(SUBSTITUTE(SUBSTITUTE(SUBSTITUTE(SUBSTITUTE(SUBSTITUTE(SUBSTITUTE(LOWER(W674&amp;""),"1","0"),"2","0"),"3","0"),"4","0"),"5","0"),"6","0"),"7","0"),"8","0"),"9","0")</f>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c>
      <c r="BQ674" s="61" t="n">
        <f aca="false">IFERROR(IF(AND(ISERROR(SEARCH(" mh"," "&amp;LOWER(W674))),ISNA(MATCH(LEFT(TRIM(BP674),255),{"0000a","000a","00a","0000aa","000aa","00.00.0000","00/00/0000","00-00-0000","0000-00-00","00.00.00","00/00/00","00-00-00","0.00.0000","0/00/0000","0-00-0000"},0)),OR(SUMPRODUCT(--ISNUMBER(SEARCH({"a0","a-0","a_0","a/0","a.0","a#0","0a","0-a","0_a","0/a"},BP674)))&gt;0,ISNUMBER(SEARCH("000000",BP674)))),1,0),0)</f>
        <v>0</v>
      </c>
      <c r="BR6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674,"supervisor",""),"inspector",""),"controller",""),"executive",""),"catering",""),"manager",""),"officer",""),"caterer",""),"station",""),"captain",""),"verified",""),"verifier",""),"checked",""),"senior",""),"leader",""),"cabin",""),"staff",""),"crew",""),"team",""),"duty",""),"lead",""),"head",""),"chef",""),"pasb",""),"mcat",""),"magcs",""),"qaqc",""),"ccic",""),"cic",""),"csm",""),"ops",""),"pic",""),"self",""),"qa",""),"qc",""),"by",""),"sr",""))</f>
        <v>0</v>
      </c>
      <c r="BS6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674,"supervisor",""),"inspector",""),"controller",""),"executive",""),"catering",""),"manager",""),"officer",""),"caterer",""),"station",""),"captain",""),"verified",""),"verifier",""),"checked",""),"senior",""),"leader",""),"cabin",""),"staff",""),"crew",""),"team",""),"duty",""),"lead",""),"head",""),"chef",""),"pasb",""),"mcat",""),"magcs",""),"qaqc",""),"ccic",""),"cic",""),"csm",""),"ops",""),"pic",""),"self",""),"qa",""),"qc",""),"by",""),"sr",""))</f>
        <v>0</v>
      </c>
      <c r="BT674" s="61"/>
      <c r="BU674" s="61"/>
      <c r="BV674" s="61" t="n">
        <f aca="false">0</f>
        <v>0</v>
      </c>
      <c r="BW674" s="61"/>
      <c r="BX674" s="61"/>
      <c r="BY674" s="62" t="n">
        <f aca="false">Q674-T7EarlyD*24/24</f>
        <v>46304.28125</v>
      </c>
      <c r="BZ674" s="61" t="n">
        <f aca="false">IFERROR(IF(IF(TRIM(S674)="Link / file path",AND(LEN(TRIM(Z674))&gt;=5,SUMPRODUCT(--ISNUMBER(SEARCH({"http","www.","\\",":\",".pdf",".jpg",".jpeg",".png",".heic",".xls",".doc",".msg",".eml",".ppt",".txt",".zip"},Z674)))&gt;0),AND(ISERROR(FIND(" ",TRIM(Z674))),NOT(OR(LOWER(TRIM(Z674))=LOWER(Flights!$F$25),AND(LEFT(LOWER(TRIM(Z674)),2)="mh",(LEN(BN674)-LEN(SUBSTITUTE(BN674,"a","")))&lt;=2))),NOT(ISNUMBER(MATCH(LEFT(BN674,255),{"0000a","000a","00a","0000aa","000aa","00.00.0000","00/00/0000","00-00-0000","0000-00-00","00.00.00","00/00/00","00-00-00","0.00.0000","0/00/0000","0-00-0000"},0))),OR(AND((LEN(BN674)-LEN(SUBSTITUTE(BN674,"a","")))&gt;=1,(LEN(BN674)-LEN(SUBSTITUTE(BN674,"0","")))&gt;=2,SUMPRODUCT(--ISNUMBER(SEARCH({"a0","a-0","a_0","a/0","a.0","a#0","0a","0-a","0_a","0/a"},BN674)))&gt;0),AND((LEN(BN674)-LEN(SUBSTITUTE(BN674,"a","")))=0,(LEN(BN674)-LEN(SUBSTITUTE(BN674,"0","")))&gt;=5)))),1,0),0)</f>
        <v>0</v>
      </c>
    </row>
    <row r="675" customFormat="false" ht="39.75" hidden="false" customHeight="true" outlineLevel="0" collapsed="false">
      <c r="A675" s="57" t="s">
        <v>1397</v>
      </c>
      <c r="B675" s="57" t="s">
        <v>310</v>
      </c>
      <c r="C675" s="57" t="str">
        <f aca="false">Flights!$F$25</f>
        <v>MH1437</v>
      </c>
      <c r="D675" s="58" t="n">
        <f aca="false">Flights!$D$25</f>
        <v>46325</v>
      </c>
      <c r="E675" s="57" t="str">
        <f aca="false">Flights!$G$25&amp;"-"&amp;Flights!$H$25</f>
        <v>LGK-KUL</v>
      </c>
      <c r="F675" s="57" t="str">
        <f aca="false">Flights!$K$25</f>
        <v>BC</v>
      </c>
      <c r="G675" s="57" t="s">
        <v>83</v>
      </c>
      <c r="H675" s="57" t="s">
        <v>378</v>
      </c>
      <c r="I675" s="57" t="s">
        <v>379</v>
      </c>
      <c r="J675" s="57" t="s">
        <v>416</v>
      </c>
      <c r="K675" s="67" t="s">
        <v>417</v>
      </c>
      <c r="L675" s="67" t="s">
        <v>418</v>
      </c>
      <c r="M675" s="67"/>
      <c r="N675" s="67" t="s">
        <v>383</v>
      </c>
      <c r="O675" s="67" t="s">
        <v>973</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60"/>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open",IF(AND(NOT(OR(LEN(AZ675)&lt;15,ISNUMBER(MATCH(AZ675,L_Placeholder,0)))),BK675=0,NOT(OR(LEN(AU675)&lt;2,ISNUMBER(MATCH(AU675,L_Placeholder,0)))),NOT(OR(LEN(AX675)&lt;2,ISNUMBER(MATCH(AX675,L_Placeholder,0)))),TRIM(AE675)&lt;&gt;TRIM(T675)),"N/A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missing",IF(OR(OR(LEN(AU675)&lt;2,ISNUMBER(MATCH(AU675,L_Placeholder,0))),BR675&lt;3),"INVALID – PIC missing or not a named person (a role such as QA / CSM is not a name)",IF(OR(LEN(AV675)&lt;2,ISNUMBER(MATCH(AV675,L_Placeholder,0))),"INVALID – result / assessment missing",IF(OR(OR(LEN(AW675)&lt;3,ISNUMBER(MATCH(AW675,L_Placeholder,0))),SUMPRODUCT(--ISNUMBER(SEARCH(" "&amp;L_EvidencePhrase&amp;" ",BD675)))&gt;0,BI675=1),"INVALID – evidence missing, placeholder or not yet on file",IF(ISNA(MATCH(TRIM(S675),L_EvidenceType,0)),"INVALID – choose the evidence type from the list (column S)",IF(BL675=0,"INVALID – evidence ID must be the record's ID only (e.g. SF-2210, IMG_2231, 1045521), or a link / path for links",IF(OR(OR(LEN(AX675)&lt;2,ISNUMBER(MATCH(AX675,L_Placeholder,0))),BS675&lt;3),"INVALID – verifier missing or not a named person (a role such as QA / CSM is not a name)",IF(OR(AX675=AU675,AND(LEN(AU675)&gt;=4,ISNUMBER(SEARCH(AU675,AX675))),AND(LEN(AX675)&gt;=4,ISNUMBER(SEARCH(AX675,AU675)))),"INVALID – verifier must be a different, named person (not the PIC or a role)",IF(BH675=1,"INVALID – result not yet available (awaiting / TBC)",IF(BV675=1,"INVALID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future",IF(AND(ISNUMBER(BY675),AG675&lt;BY675),IF(H675="Physical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")))/(LEN(L_PendNeg)+1))+SUMPRODUCT((LEN(BC675)-LEN(SUBSTITUTE(BC675," "&amp;L_PendPrep&amp;" "," ")))/(LEN(L_PendPrep)+1)),1,0),1)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")))/(LEN(L_PendNeg)+1))+SUMPRODUCT((LEN(BE675)-LEN(SUBSTITUTE(BE675," "&amp;L_PendPrep&amp;" "," ")))/(LEN(L_PendPrep)+1)),1,0),1)</f>
        <v>0</v>
      </c>
      <c r="BK675" s="61" t="n">
        <f aca="false">IFERROR(IF(SUMPRODUCT((LEN(BF675)-LEN(SUBSTITUTE(BF675," "&amp;L_PendStrict&amp;" "," ")))/(LEN(L_PendStrict)+1))&gt;SUMPRODUCT((LEN(BF675)-LEN(SUBSTITUTE(BF675," "&amp;L_PendNeg&amp;" "," ")))/(LEN(L_PendNeg)+1)),1,0),1)</f>
        <v>0</v>
      </c>
      <c r="BL675" s="61" t="n">
        <f aca="false">IF(ISNA(MATCH(TRIM(S675),L_EvidenceType,0)),0,BZ675)</f>
        <v>0</v>
      </c>
      <c r="BM675" s="61" t="str">
        <f aca="false">SUBSTITUTE(SUBSTITUTE(SUBSTITUTE(SUBSTITUTE(SUBSTITUTE(SUBSTITUTE(SUBSTITUTE(SUBSTITUTE(SUBSTITUTE(LOWER(Z675&amp;""),"1","0"),"2","0"),"3","0"),"4","0"),"5","0"),"6","0"),"7","0"),"8","0"),"9","0")</f>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675,"jan",""),"feb",""),"mar",""),"apr",""),"may",""),"jun",""),"jul",""),"aug",""),"sep",""),"oct",""),"nov",""),"dec",""),"hrs",""),"hr",""),"lt",""),"utc",""),"am",""),"pm",""),"rev",""),"ver",""),"b","a"),"c","a"),"d","a"),"e","a"),"f","a"),"g","a"),"h","a"),"i","a"),"j","a"),"k","a"),"l","a"),"m","a"),"n","a"),"o","a"),"p","a"),"q","a"),"r","a"),"s","a"),"t","a"),"u","a"),"v","a"),"w","a"),"x","a"),"y","a"),"z","a")</f>
        <v/>
      </c>
      <c r="BO675" s="61" t="str">
        <f aca="false">SUBSTITUTE(SUBSTITUTE(SUBSTITUTE(SUBSTITUTE(SUBSTITUTE(SUBSTITUTE(SUBSTITUTE(SUBSTITUTE(SUBSTITUTE(LOWER(W675&amp;""),"1","0"),"2","0"),"3","0"),"4","0"),"5","0"),"6","0"),"7","0"),"8","0"),"9","0")</f>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c>
      <c r="BQ675" s="61" t="n">
        <f aca="false">IFERROR(IF(AND(ISERROR(SEARCH(" mh"," "&amp;LOWER(W675))),ISNA(MATCH(LEFT(TRIM(BP675),255),{"0000a","000a","00a","0000aa","000aa","00.00.0000","00/00/0000","00-00-0000","0000-00-00","00.00.00","00/00/00","00-00-00","0.00.0000","0/00/0000","0-00-0000"},0)),OR(SUMPRODUCT(--ISNUMBER(SEARCH({"a0","a-0","a_0","a/0","a.0","a#0","0a","0-a","0_a","0/a"},BP675)))&gt;0,ISNUMBER(SEARCH("000000",BP675)))),1,0),0)</f>
        <v>0</v>
      </c>
      <c r="BR6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675,"supervisor",""),"inspector",""),"controller",""),"executive",""),"catering",""),"manager",""),"officer",""),"caterer",""),"station",""),"captain",""),"verified",""),"verifier",""),"checked",""),"senior",""),"leader",""),"cabin",""),"staff",""),"crew",""),"team",""),"duty",""),"lead",""),"head",""),"chef",""),"pasb",""),"mcat",""),"magcs",""),"qaqc",""),"ccic",""),"cic",""),"csm",""),"ops",""),"pic",""),"self",""),"qa",""),"qc",""),"by",""),"sr",""))</f>
        <v>0</v>
      </c>
      <c r="BS6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675,"supervisor",""),"inspector",""),"controller",""),"executive",""),"catering",""),"manager",""),"officer",""),"caterer",""),"station",""),"captain",""),"verified",""),"verifier",""),"checked",""),"senior",""),"leader",""),"cabin",""),"staff",""),"crew",""),"team",""),"duty",""),"lead",""),"head",""),"chef",""),"pasb",""),"mcat",""),"magcs",""),"qaqc",""),"ccic",""),"cic",""),"csm",""),"ops",""),"pic",""),"self",""),"qa",""),"qc",""),"by",""),"sr",""))</f>
        <v>0</v>
      </c>
      <c r="BT675" s="61"/>
      <c r="BU675" s="61"/>
      <c r="BV675" s="61" t="n">
        <f aca="false">0</f>
        <v>0</v>
      </c>
      <c r="BW675" s="61"/>
      <c r="BX675" s="61"/>
      <c r="BY675" s="62" t="n">
        <f aca="false">Q675-T24EarlyH/24</f>
        <v>46323.1875</v>
      </c>
      <c r="BZ675" s="61" t="n">
        <f aca="false">IFERROR(IF(IF(TRIM(S675)="Link / file path",AND(LEN(TRIM(Z675))&gt;=5,SUMPRODUCT(--ISNUMBER(SEARCH({"http","www.","\\",":\",".pdf",".jpg",".jpeg",".png",".heic",".xls",".doc",".msg",".eml",".ppt",".txt",".zip"},Z675)))&gt;0),AND(ISERROR(FIND(" ",TRIM(Z675))),NOT(OR(LOWER(TRIM(Z675))=LOWER(Flights!$F$25),AND(LEFT(LOWER(TRIM(Z675)),2)="mh",(LEN(BN675)-LEN(SUBSTITUTE(BN675,"a","")))&lt;=2))),NOT(ISNUMBER(MATCH(LEFT(BN675,255),{"0000a","000a","00a","0000aa","000aa","00.00.0000","00/00/0000","00-00-0000","0000-00-00","00.00.00","00/00/00","00-00-00","0.00.0000","0/00/0000","0-00-0000"},0))),OR(AND((LEN(BN675)-LEN(SUBSTITUTE(BN675,"a","")))&gt;=1,(LEN(BN675)-LEN(SUBSTITUTE(BN675,"0","")))&gt;=2,SUMPRODUCT(--ISNUMBER(SEARCH({"a0","a-0","a_0","a/0","a.0","a#0","0a","0-a","0_a","0/a"},BN675)))&gt;0),AND((LEN(BN675)-LEN(SUBSTITUTE(BN675,"a","")))=0,(LEN(BN675)-LEN(SUBSTITUTE(BN675,"0","")))&gt;=5)))),1,0),0)</f>
        <v>0</v>
      </c>
    </row>
    <row r="676" customFormat="false" ht="41.25" hidden="false" customHeight="true" outlineLevel="0" collapsed="false">
      <c r="A676" s="57" t="s">
        <v>1398</v>
      </c>
      <c r="B676" s="57" t="s">
        <v>310</v>
      </c>
      <c r="C676" s="57" t="str">
        <f aca="false">Flights!$F$25</f>
        <v>MH1437</v>
      </c>
      <c r="D676" s="58" t="n">
        <f aca="false">Flights!$D$25</f>
        <v>46325</v>
      </c>
      <c r="E676" s="57" t="str">
        <f aca="false">Flights!$G$25&amp;"-"&amp;Flights!$H$25</f>
        <v>LGK-KUL</v>
      </c>
      <c r="F676" s="57" t="str">
        <f aca="false">Flights!$K$25</f>
        <v>BC</v>
      </c>
      <c r="G676" s="57" t="s">
        <v>420</v>
      </c>
      <c r="H676" s="57" t="s">
        <v>378</v>
      </c>
      <c r="I676" s="57" t="s">
        <v>379</v>
      </c>
      <c r="J676" s="57" t="s">
        <v>421</v>
      </c>
      <c r="K676" s="67"/>
      <c r="L676" s="67" t="s">
        <v>422</v>
      </c>
      <c r="M676" s="67"/>
      <c r="N676" s="67" t="s">
        <v>383</v>
      </c>
      <c r="O676" s="67" t="s">
        <v>975</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60"/>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open",IF(AND(NOT(OR(LEN(AZ676)&lt;15,ISNUMBER(MATCH(AZ676,L_Placeholder,0)))),BK676=0,NOT(OR(LEN(AU676)&lt;2,ISNUMBER(MATCH(AU676,L_Placeholder,0)))),NOT(OR(LEN(AX676)&lt;2,ISNUMBER(MATCH(AX676,L_Placeholder,0)))),TRIM(AE676)&lt;&gt;TRIM(T676)),"N/A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missing",IF(OR(OR(LEN(AU676)&lt;2,ISNUMBER(MATCH(AU676,L_Placeholder,0))),BR676&lt;3),"INVALID – PIC missing or not a named person (a role such as QA / CSM is not a name)",IF(OR(LEN(AV676)&lt;2,ISNUMBER(MATCH(AV676,L_Placeholder,0))),"INVALID – result / assessment missing",IF(OR(OR(LEN(AW676)&lt;3,ISNUMBER(MATCH(AW676,L_Placeholder,0))),SUMPRODUCT(--ISNUMBER(SEARCH(" "&amp;L_EvidencePhrase&amp;" ",BD676)))&gt;0,BI676=1),"INVALID – evidence missing, placeholder or not yet on file",IF(ISNA(MATCH(TRIM(S676),L_EvidenceType,0)),"INVALID – choose the evidence type from the list (column S)",IF(BL676=0,"INVALID – evidence ID must be the record's ID only (e.g. SF-2210, IMG_2231, 1045521), or a link / path for links",IF(OR(OR(LEN(AX676)&lt;2,ISNUMBER(MATCH(AX676,L_Placeholder,0))),BS676&lt;3),"INVALID – verifier missing or not a named person (a role such as QA / CSM is not a name)",IF(OR(AX676=AU676,AND(LEN(AU676)&gt;=4,ISNUMBER(SEARCH(AU676,AX676))),AND(LEN(AX676)&gt;=4,ISNUMBER(SEARCH(AX676,AU676)))),"INVALID – verifier must be a different, named person (not the PIC or a role)",IF(BH676=1,"INVALID – result not yet available (awaiting / TBC)",IF(BV676=1,"INVALID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future",IF(AND(ISNUMBER(BY676),AG676&lt;BY676),IF(H676="Physical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")))/(LEN(L_PendNeg)+1))+SUMPRODUCT((LEN(BC676)-LEN(SUBSTITUTE(BC676," "&amp;L_PendPrep&amp;" "," ")))/(LEN(L_PendPrep)+1)),1,0),1)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")))/(LEN(L_PendNeg)+1))+SUMPRODUCT((LEN(BE676)-LEN(SUBSTITUTE(BE676," "&amp;L_PendPrep&amp;" "," ")))/(LEN(L_PendPrep)+1)),1,0),1)</f>
        <v>0</v>
      </c>
      <c r="BK676" s="61" t="n">
        <f aca="false">IFERROR(IF(SUMPRODUCT((LEN(BF676)-LEN(SUBSTITUTE(BF676," "&amp;L_PendStrict&amp;" "," ")))/(LEN(L_PendStrict)+1))&gt;SUMPRODUCT((LEN(BF676)-LEN(SUBSTITUTE(BF676," "&amp;L_PendNeg&amp;" "," ")))/(LEN(L_PendNeg)+1)),1,0),1)</f>
        <v>0</v>
      </c>
      <c r="BL676" s="61" t="n">
        <f aca="false">IF(ISNA(MATCH(TRIM(S676),L_EvidenceType,0)),0,BZ676)</f>
        <v>0</v>
      </c>
      <c r="BM676" s="61" t="str">
        <f aca="false">SUBSTITUTE(SUBSTITUTE(SUBSTITUTE(SUBSTITUTE(SUBSTITUTE(SUBSTITUTE(SUBSTITUTE(SUBSTITUTE(SUBSTITUTE(LOWER(Z676&amp;""),"1","0"),"2","0"),"3","0"),"4","0"),"5","0"),"6","0"),"7","0"),"8","0"),"9","0")</f>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676,"jan",""),"feb",""),"mar",""),"apr",""),"may",""),"jun",""),"jul",""),"aug",""),"sep",""),"oct",""),"nov",""),"dec",""),"hrs",""),"hr",""),"lt",""),"utc",""),"am",""),"pm",""),"rev",""),"ver",""),"b","a"),"c","a"),"d","a"),"e","a"),"f","a"),"g","a"),"h","a"),"i","a"),"j","a"),"k","a"),"l","a"),"m","a"),"n","a"),"o","a"),"p","a"),"q","a"),"r","a"),"s","a"),"t","a"),"u","a"),"v","a"),"w","a"),"x","a"),"y","a"),"z","a")</f>
        <v/>
      </c>
      <c r="BO676" s="61" t="str">
        <f aca="false">SUBSTITUTE(SUBSTITUTE(SUBSTITUTE(SUBSTITUTE(SUBSTITUTE(SUBSTITUTE(SUBSTITUTE(SUBSTITUTE(SUBSTITUTE(LOWER(W676&amp;""),"1","0"),"2","0"),"3","0"),"4","0"),"5","0"),"6","0"),"7","0"),"8","0"),"9","0")</f>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c>
      <c r="BQ676" s="61" t="n">
        <f aca="false">IFERROR(IF(AND(ISERROR(SEARCH(" mh"," "&amp;LOWER(W676))),ISNA(MATCH(LEFT(TRIM(BP676),255),{"0000a","000a","00a","0000aa","000aa","00.00.0000","00/00/0000","00-00-0000","0000-00-00","00.00.00","00/00/00","00-00-00","0.00.0000","0/00/0000","0-00-0000"},0)),OR(SUMPRODUCT(--ISNUMBER(SEARCH({"a0","a-0","a_0","a/0","a.0","a#0","0a","0-a","0_a","0/a"},BP676)))&gt;0,ISNUMBER(SEARCH("000000",BP676)))),1,0),0)</f>
        <v>0</v>
      </c>
      <c r="BR6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676,"supervisor",""),"inspector",""),"controller",""),"executive",""),"catering",""),"manager",""),"officer",""),"caterer",""),"station",""),"captain",""),"verified",""),"verifier",""),"checked",""),"senior",""),"leader",""),"cabin",""),"staff",""),"crew",""),"team",""),"duty",""),"lead",""),"head",""),"chef",""),"pasb",""),"mcat",""),"magcs",""),"qaqc",""),"ccic",""),"cic",""),"csm",""),"ops",""),"pic",""),"self",""),"qa",""),"qc",""),"by",""),"sr",""))</f>
        <v>0</v>
      </c>
      <c r="BS6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676,"supervisor",""),"inspector",""),"controller",""),"executive",""),"catering",""),"manager",""),"officer",""),"caterer",""),"station",""),"captain",""),"verified",""),"verifier",""),"checked",""),"senior",""),"leader",""),"cabin",""),"staff",""),"crew",""),"team",""),"duty",""),"lead",""),"head",""),"chef",""),"pasb",""),"mcat",""),"magcs",""),"qaqc",""),"ccic",""),"cic",""),"csm",""),"ops",""),"pic",""),"self",""),"qa",""),"qc",""),"by",""),"sr",""))</f>
        <v>0</v>
      </c>
      <c r="BT676" s="61"/>
      <c r="BU676" s="61"/>
      <c r="BV676" s="61" t="n">
        <f aca="false">0</f>
        <v>0</v>
      </c>
      <c r="BW676" s="61"/>
      <c r="BX676" s="61"/>
      <c r="BY676" s="62" t="n">
        <f aca="false">Q676-T12EarlyH/24</f>
        <v>46323.6875</v>
      </c>
      <c r="BZ676" s="61" t="n">
        <f aca="false">IFERROR(IF(IF(TRIM(S676)="Link / file path",AND(LEN(TRIM(Z676))&gt;=5,SUMPRODUCT(--ISNUMBER(SEARCH({"http","www.","\\",":\",".pdf",".jpg",".jpeg",".png",".heic",".xls",".doc",".msg",".eml",".ppt",".txt",".zip"},Z676)))&gt;0),AND(ISERROR(FIND(" ",TRIM(Z676))),NOT(OR(LOWER(TRIM(Z676))=LOWER(Flights!$F$25),AND(LEFT(LOWER(TRIM(Z676)),2)="mh",(LEN(BN676)-LEN(SUBSTITUTE(BN676,"a","")))&lt;=2))),NOT(ISNUMBER(MATCH(LEFT(BN676,255),{"0000a","000a","00a","0000aa","000aa","00.00.0000","00/00/0000","00-00-0000","0000-00-00","00.00.00","00/00/00","00-00-00","0.00.0000","0/00/0000","0-00-0000"},0))),OR(AND((LEN(BN676)-LEN(SUBSTITUTE(BN676,"a","")))&gt;=1,(LEN(BN676)-LEN(SUBSTITUTE(BN676,"0","")))&gt;=2,SUMPRODUCT(--ISNUMBER(SEARCH({"a0","a-0","a_0","a/0","a.0","a#0","0a","0-a","0_a","0/a"},BN676)))&gt;0),AND((LEN(BN676)-LEN(SUBSTITUTE(BN676,"a","")))=0,(LEN(BN676)-LEN(SUBSTITUTE(BN676,"0","")))&gt;=5)))),1,0),0)</f>
        <v>0</v>
      </c>
    </row>
    <row r="677" customFormat="false" ht="41.25" hidden="false" customHeight="true" outlineLevel="0" collapsed="false">
      <c r="A677" s="57" t="s">
        <v>1399</v>
      </c>
      <c r="B677" s="57" t="s">
        <v>310</v>
      </c>
      <c r="C677" s="57" t="str">
        <f aca="false">Flights!$F$25</f>
        <v>MH1437</v>
      </c>
      <c r="D677" s="58" t="n">
        <f aca="false">Flights!$D$25</f>
        <v>46325</v>
      </c>
      <c r="E677" s="57" t="str">
        <f aca="false">Flights!$G$25&amp;"-"&amp;Flights!$H$25</f>
        <v>LGK-KUL</v>
      </c>
      <c r="F677" s="57" t="str">
        <f aca="false">Flights!$K$25</f>
        <v>BC</v>
      </c>
      <c r="G677" s="57" t="s">
        <v>420</v>
      </c>
      <c r="H677" s="57" t="s">
        <v>378</v>
      </c>
      <c r="I677" s="57" t="s">
        <v>379</v>
      </c>
      <c r="J677" s="57" t="s">
        <v>425</v>
      </c>
      <c r="K677" s="67" t="s">
        <v>426</v>
      </c>
      <c r="L677" s="67" t="s">
        <v>422</v>
      </c>
      <c r="M677" s="67"/>
      <c r="N677" s="67" t="s">
        <v>383</v>
      </c>
      <c r="O677" s="67" t="s">
        <v>975</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60"/>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open",IF(AND(NOT(OR(LEN(AZ677)&lt;15,ISNUMBER(MATCH(AZ677,L_Placeholder,0)))),BK677=0,NOT(OR(LEN(AU677)&lt;2,ISNUMBER(MATCH(AU677,L_Placeholder,0)))),NOT(OR(LEN(AX677)&lt;2,ISNUMBER(MATCH(AX677,L_Placeholder,0)))),TRIM(AE677)&lt;&gt;TRIM(T677)),"N/A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missing",IF(OR(OR(LEN(AU677)&lt;2,ISNUMBER(MATCH(AU677,L_Placeholder,0))),BR677&lt;3),"INVALID – PIC missing or not a named person (a role such as QA / CSM is not a name)",IF(OR(LEN(AV677)&lt;2,ISNUMBER(MATCH(AV677,L_Placeholder,0))),"INVALID – result / assessment missing",IF(OR(OR(LEN(AW677)&lt;3,ISNUMBER(MATCH(AW677,L_Placeholder,0))),SUMPRODUCT(--ISNUMBER(SEARCH(" "&amp;L_EvidencePhrase&amp;" ",BD677)))&gt;0,BI677=1),"INVALID – evidence missing, placeholder or not yet on file",IF(ISNA(MATCH(TRIM(S677),L_EvidenceType,0)),"INVALID – choose the evidence type from the list (column S)",IF(BL677=0,"INVALID – evidence ID must be the record's ID only (e.g. SF-2210, IMG_2231, 1045521), or a link / path for links",IF(OR(OR(LEN(AX677)&lt;2,ISNUMBER(MATCH(AX677,L_Placeholder,0))),BS677&lt;3),"INVALID – verifier missing or not a named person (a role such as QA / CSM is not a name)",IF(OR(AX677=AU677,AND(LEN(AU677)&gt;=4,ISNUMBER(SEARCH(AU677,AX677))),AND(LEN(AX677)&gt;=4,ISNUMBER(SEARCH(AX677,AU677)))),"INVALID – verifier must be a different, named person (not the PIC or a role)",IF(BH677=1,"INVALID – result not yet available (awaiting / TBC)",IF(BV677=1,"INVALID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future",IF(AND(ISNUMBER(BY677),AG677&lt;BY677),IF(H677="Physical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")))/(LEN(L_PendNeg)+1))+SUMPRODUCT((LEN(BC677)-LEN(SUBSTITUTE(BC677," "&amp;L_PendPrep&amp;" "," ")))/(LEN(L_PendPrep)+1)),1,0),1)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")))/(LEN(L_PendNeg)+1))+SUMPRODUCT((LEN(BE677)-LEN(SUBSTITUTE(BE677," "&amp;L_PendPrep&amp;" "," ")))/(LEN(L_PendPrep)+1)),1,0),1)</f>
        <v>0</v>
      </c>
      <c r="BK677" s="61" t="n">
        <f aca="false">IFERROR(IF(SUMPRODUCT((LEN(BF677)-LEN(SUBSTITUTE(BF677," "&amp;L_PendStrict&amp;" "," ")))/(LEN(L_PendStrict)+1))&gt;SUMPRODUCT((LEN(BF677)-LEN(SUBSTITUTE(BF677," "&amp;L_PendNeg&amp;" "," ")))/(LEN(L_PendNeg)+1)),1,0),1)</f>
        <v>0</v>
      </c>
      <c r="BL677" s="61" t="n">
        <f aca="false">IF(ISNA(MATCH(TRIM(S677),L_EvidenceType,0)),0,BZ677)</f>
        <v>0</v>
      </c>
      <c r="BM677" s="61" t="str">
        <f aca="false">SUBSTITUTE(SUBSTITUTE(SUBSTITUTE(SUBSTITUTE(SUBSTITUTE(SUBSTITUTE(SUBSTITUTE(SUBSTITUTE(SUBSTITUTE(LOWER(Z677&amp;""),"1","0"),"2","0"),"3","0"),"4","0"),"5","0"),"6","0"),"7","0"),"8","0"),"9","0")</f>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677,"jan",""),"feb",""),"mar",""),"apr",""),"may",""),"jun",""),"jul",""),"aug",""),"sep",""),"oct",""),"nov",""),"dec",""),"hrs",""),"hr",""),"lt",""),"utc",""),"am",""),"pm",""),"rev",""),"ver",""),"b","a"),"c","a"),"d","a"),"e","a"),"f","a"),"g","a"),"h","a"),"i","a"),"j","a"),"k","a"),"l","a"),"m","a"),"n","a"),"o","a"),"p","a"),"q","a"),"r","a"),"s","a"),"t","a"),"u","a"),"v","a"),"w","a"),"x","a"),"y","a"),"z","a")</f>
        <v/>
      </c>
      <c r="BO677" s="61" t="str">
        <f aca="false">SUBSTITUTE(SUBSTITUTE(SUBSTITUTE(SUBSTITUTE(SUBSTITUTE(SUBSTITUTE(SUBSTITUTE(SUBSTITUTE(SUBSTITUTE(LOWER(W677&amp;""),"1","0"),"2","0"),"3","0"),"4","0"),"5","0"),"6","0"),"7","0"),"8","0"),"9","0")</f>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c>
      <c r="BQ677" s="61" t="n">
        <f aca="false">IFERROR(IF(AND(ISERROR(SEARCH(" mh"," "&amp;LOWER(W677))),ISNA(MATCH(LEFT(TRIM(BP677),255),{"0000a","000a","00a","0000aa","000aa","00.00.0000","00/00/0000","00-00-0000","0000-00-00","00.00.00","00/00/00","00-00-00","0.00.0000","0/00/0000","0-00-0000"},0)),OR(SUMPRODUCT(--ISNUMBER(SEARCH({"a0","a-0","a_0","a/0","a.0","a#0","0a","0-a","0_a","0/a"},BP677)))&gt;0,ISNUMBER(SEARCH("000000",BP677)))),1,0),0)</f>
        <v>0</v>
      </c>
      <c r="BR6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677,"supervisor",""),"inspector",""),"controller",""),"executive",""),"catering",""),"manager",""),"officer",""),"caterer",""),"station",""),"captain",""),"verified",""),"verifier",""),"checked",""),"senior",""),"leader",""),"cabin",""),"staff",""),"crew",""),"team",""),"duty",""),"lead",""),"head",""),"chef",""),"pasb",""),"mcat",""),"magcs",""),"qaqc",""),"ccic",""),"cic",""),"csm",""),"ops",""),"pic",""),"self",""),"qa",""),"qc",""),"by",""),"sr",""))</f>
        <v>0</v>
      </c>
      <c r="BS6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677,"supervisor",""),"inspector",""),"controller",""),"executive",""),"catering",""),"manager",""),"officer",""),"caterer",""),"station",""),"captain",""),"verified",""),"verifier",""),"checked",""),"senior",""),"leader",""),"cabin",""),"staff",""),"crew",""),"team",""),"duty",""),"lead",""),"head",""),"chef",""),"pasb",""),"mcat",""),"magcs",""),"qaqc",""),"ccic",""),"cic",""),"csm",""),"ops",""),"pic",""),"self",""),"qa",""),"qc",""),"by",""),"sr",""))</f>
        <v>0</v>
      </c>
      <c r="BT677" s="61"/>
      <c r="BU677" s="61"/>
      <c r="BV677" s="61" t="n">
        <f aca="false">0</f>
        <v>0</v>
      </c>
      <c r="BW677" s="61"/>
      <c r="BX677" s="61"/>
      <c r="BY677" s="62" t="n">
        <f aca="false">Q677-T12EarlyH/24</f>
        <v>46323.6875</v>
      </c>
      <c r="BZ677" s="61" t="n">
        <f aca="false">IFERROR(IF(IF(TRIM(S677)="Link / file path",AND(LEN(TRIM(Z677))&gt;=5,SUMPRODUCT(--ISNUMBER(SEARCH({"http","www.","\\",":\",".pdf",".jpg",".jpeg",".png",".heic",".xls",".doc",".msg",".eml",".ppt",".txt",".zip"},Z677)))&gt;0),AND(ISERROR(FIND(" ",TRIM(Z677))),NOT(OR(LOWER(TRIM(Z677))=LOWER(Flights!$F$25),AND(LEFT(LOWER(TRIM(Z677)),2)="mh",(LEN(BN677)-LEN(SUBSTITUTE(BN677,"a","")))&lt;=2))),NOT(ISNUMBER(MATCH(LEFT(BN677,255),{"0000a","000a","00a","0000aa","000aa","00.00.0000","00/00/0000","00-00-0000","0000-00-00","00.00.00","00/00/00","00-00-00","0.00.0000","0/00/0000","0-00-0000"},0))),OR(AND((LEN(BN677)-LEN(SUBSTITUTE(BN677,"a","")))&gt;=1,(LEN(BN677)-LEN(SUBSTITUTE(BN677,"0","")))&gt;=2,SUMPRODUCT(--ISNUMBER(SEARCH({"a0","a-0","a_0","a/0","a.0","a#0","0a","0-a","0_a","0/a"},BN677)))&gt;0),AND((LEN(BN677)-LEN(SUBSTITUTE(BN677,"a","")))=0,(LEN(BN677)-LEN(SUBSTITUTE(BN677,"0","")))&gt;=5)))),1,0),0)</f>
        <v>0</v>
      </c>
    </row>
    <row r="678" customFormat="false" ht="41.25" hidden="false" customHeight="true" outlineLevel="0" collapsed="false">
      <c r="A678" s="57" t="s">
        <v>1400</v>
      </c>
      <c r="B678" s="57" t="s">
        <v>310</v>
      </c>
      <c r="C678" s="57" t="str">
        <f aca="false">Flights!$F$25</f>
        <v>MH1437</v>
      </c>
      <c r="D678" s="58" t="n">
        <f aca="false">Flights!$D$25</f>
        <v>46325</v>
      </c>
      <c r="E678" s="57" t="str">
        <f aca="false">Flights!$G$25&amp;"-"&amp;Flights!$H$25</f>
        <v>LGK-KUL</v>
      </c>
      <c r="F678" s="57" t="str">
        <f aca="false">Flights!$K$25</f>
        <v>BC</v>
      </c>
      <c r="G678" s="57" t="s">
        <v>420</v>
      </c>
      <c r="H678" s="57" t="s">
        <v>378</v>
      </c>
      <c r="I678" s="57" t="s">
        <v>428</v>
      </c>
      <c r="J678" s="57" t="s">
        <v>429</v>
      </c>
      <c r="K678" s="67"/>
      <c r="L678" s="67" t="s">
        <v>422</v>
      </c>
      <c r="M678" s="67"/>
      <c r="N678" s="67" t="s">
        <v>383</v>
      </c>
      <c r="O678" s="67" t="s">
        <v>975</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60"/>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open",IF(AND(NOT(OR(LEN(AZ678)&lt;15,ISNUMBER(MATCH(AZ678,L_Placeholder,0)))),BK678=0,NOT(OR(LEN(AU678)&lt;2,ISNUMBER(MATCH(AU678,L_Placeholder,0)))),NOT(OR(LEN(AX678)&lt;2,ISNUMBER(MATCH(AX678,L_Placeholder,0)))),TRIM(AE678)&lt;&gt;TRIM(T678)),"N/A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missing",IF(OR(OR(LEN(AU678)&lt;2,ISNUMBER(MATCH(AU678,L_Placeholder,0))),BR678&lt;3),"INVALID – PIC missing or not a named person (a role such as QA / CSM is not a name)",IF(OR(LEN(AV678)&lt;2,ISNUMBER(MATCH(AV678,L_Placeholder,0))),"INVALID – result / assessment missing",IF(OR(OR(LEN(AW678)&lt;3,ISNUMBER(MATCH(AW678,L_Placeholder,0))),SUMPRODUCT(--ISNUMBER(SEARCH(" "&amp;L_EvidencePhrase&amp;" ",BD678)))&gt;0,BI678=1),"INVALID – evidence missing, placeholder or not yet on file",IF(ISNA(MATCH(TRIM(S678),L_EvidenceType,0)),"INVALID – choose the evidence type from the list (column S)",IF(BL678=0,"INVALID – evidence ID must be the record's ID only (e.g. SF-2210, IMG_2231, 1045521), or a link / path for links",IF(OR(OR(LEN(AX678)&lt;2,ISNUMBER(MATCH(AX678,L_Placeholder,0))),BS678&lt;3),"INVALID – verifier missing or not a named person (a role such as QA / CSM is not a name)",IF(OR(AX678=AU678,AND(LEN(AU678)&gt;=4,ISNUMBER(SEARCH(AU678,AX678))),AND(LEN(AX678)&gt;=4,ISNUMBER(SEARCH(AX678,AU678)))),"INVALID – verifier must be a different, named person (not the PIC or a role)",IF(BH678=1,"INVALID – result not yet available (awaiting / TBC)",IF(BV678=1,"INVALID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future",IF(AND(ISNUMBER(BY678),AG678&lt;BY678),IF(H678="Physical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")))/(LEN(L_PendNeg)+1))+SUMPRODUCT((LEN(BC678)-LEN(SUBSTITUTE(BC678," "&amp;L_PendPrep&amp;" "," ")))/(LEN(L_PendPrep)+1)),1,0),1)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")))/(LEN(L_PendNeg)+1))+SUMPRODUCT((LEN(BE678)-LEN(SUBSTITUTE(BE678," "&amp;L_PendPrep&amp;" "," ")))/(LEN(L_PendPrep)+1)),1,0),1)</f>
        <v>0</v>
      </c>
      <c r="BK678" s="61" t="n">
        <f aca="false">IFERROR(IF(SUMPRODUCT((LEN(BF678)-LEN(SUBSTITUTE(BF678," "&amp;L_PendStrict&amp;" "," ")))/(LEN(L_PendStrict)+1))&gt;SUMPRODUCT((LEN(BF678)-LEN(SUBSTITUTE(BF678," "&amp;L_PendNeg&amp;" "," ")))/(LEN(L_PendNeg)+1)),1,0),1)</f>
        <v>0</v>
      </c>
      <c r="BL678" s="61" t="n">
        <f aca="false">IF(ISNA(MATCH(TRIM(S678),L_EvidenceType,0)),0,BZ678)</f>
        <v>0</v>
      </c>
      <c r="BM678" s="61" t="str">
        <f aca="false">SUBSTITUTE(SUBSTITUTE(SUBSTITUTE(SUBSTITUTE(SUBSTITUTE(SUBSTITUTE(SUBSTITUTE(SUBSTITUTE(SUBSTITUTE(LOWER(Z678&amp;""),"1","0"),"2","0"),"3","0"),"4","0"),"5","0"),"6","0"),"7","0"),"8","0"),"9","0")</f>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678,"jan",""),"feb",""),"mar",""),"apr",""),"may",""),"jun",""),"jul",""),"aug",""),"sep",""),"oct",""),"nov",""),"dec",""),"hrs",""),"hr",""),"lt",""),"utc",""),"am",""),"pm",""),"rev",""),"ver",""),"b","a"),"c","a"),"d","a"),"e","a"),"f","a"),"g","a"),"h","a"),"i","a"),"j","a"),"k","a"),"l","a"),"m","a"),"n","a"),"o","a"),"p","a"),"q","a"),"r","a"),"s","a"),"t","a"),"u","a"),"v","a"),"w","a"),"x","a"),"y","a"),"z","a")</f>
        <v/>
      </c>
      <c r="BO678" s="61" t="str">
        <f aca="false">SUBSTITUTE(SUBSTITUTE(SUBSTITUTE(SUBSTITUTE(SUBSTITUTE(SUBSTITUTE(SUBSTITUTE(SUBSTITUTE(SUBSTITUTE(LOWER(W678&amp;""),"1","0"),"2","0"),"3","0"),"4","0"),"5","0"),"6","0"),"7","0"),"8","0"),"9","0")</f>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c>
      <c r="BQ678" s="61" t="n">
        <f aca="false">IFERROR(IF(AND(ISERROR(SEARCH(" mh"," "&amp;LOWER(W678))),ISNA(MATCH(LEFT(TRIM(BP678),255),{"0000a","000a","00a","0000aa","000aa","00.00.0000","00/00/0000","00-00-0000","0000-00-00","00.00.00","00/00/00","00-00-00","0.00.0000","0/00/0000","0-00-0000"},0)),OR(SUMPRODUCT(--ISNUMBER(SEARCH({"a0","a-0","a_0","a/0","a.0","a#0","0a","0-a","0_a","0/a"},BP678)))&gt;0,ISNUMBER(SEARCH("000000",BP678)))),1,0),0)</f>
        <v>0</v>
      </c>
      <c r="BR6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678,"supervisor",""),"inspector",""),"controller",""),"executive",""),"catering",""),"manager",""),"officer",""),"caterer",""),"station",""),"captain",""),"verified",""),"verifier",""),"checked",""),"senior",""),"leader",""),"cabin",""),"staff",""),"crew",""),"team",""),"duty",""),"lead",""),"head",""),"chef",""),"pasb",""),"mcat",""),"magcs",""),"qaqc",""),"ccic",""),"cic",""),"csm",""),"ops",""),"pic",""),"self",""),"qa",""),"qc",""),"by",""),"sr",""))</f>
        <v>0</v>
      </c>
      <c r="BS6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678,"supervisor",""),"inspector",""),"controller",""),"executive",""),"catering",""),"manager",""),"officer",""),"caterer",""),"station",""),"captain",""),"verified",""),"verifier",""),"checked",""),"senior",""),"leader",""),"cabin",""),"staff",""),"crew",""),"team",""),"duty",""),"lead",""),"head",""),"chef",""),"pasb",""),"mcat",""),"magcs",""),"qaqc",""),"ccic",""),"cic",""),"csm",""),"ops",""),"pic",""),"self",""),"qa",""),"qc",""),"by",""),"sr",""))</f>
        <v>0</v>
      </c>
      <c r="BT678" s="61"/>
      <c r="BU678" s="61"/>
      <c r="BV678" s="61" t="n">
        <f aca="false">0</f>
        <v>0</v>
      </c>
      <c r="BW678" s="61"/>
      <c r="BX678" s="61"/>
      <c r="BY678" s="62" t="n">
        <f aca="false">Q678-T12EarlyH/24</f>
        <v>46323.6875</v>
      </c>
      <c r="BZ678" s="61" t="n">
        <f aca="false">IFERROR(IF(IF(TRIM(S678)="Link / file path",AND(LEN(TRIM(Z678))&gt;=5,SUMPRODUCT(--ISNUMBER(SEARCH({"http","www.","\\",":\",".pdf",".jpg",".jpeg",".png",".heic",".xls",".doc",".msg",".eml",".ppt",".txt",".zip"},Z678)))&gt;0),AND(ISERROR(FIND(" ",TRIM(Z678))),NOT(OR(LOWER(TRIM(Z678))=LOWER(Flights!$F$25),AND(LEFT(LOWER(TRIM(Z678)),2)="mh",(LEN(BN678)-LEN(SUBSTITUTE(BN678,"a","")))&lt;=2))),NOT(ISNUMBER(MATCH(LEFT(BN678,255),{"0000a","000a","00a","0000aa","000aa","00.00.0000","00/00/0000","00-00-0000","0000-00-00","00.00.00","00/00/00","00-00-00","0.00.0000","0/00/0000","0-00-0000"},0))),OR(AND((LEN(BN678)-LEN(SUBSTITUTE(BN678,"a","")))&gt;=1,(LEN(BN678)-LEN(SUBSTITUTE(BN678,"0","")))&gt;=2,SUMPRODUCT(--ISNUMBER(SEARCH({"a0","a-0","a_0","a/0","a.0","a#0","0a","0-a","0_a","0/a"},BN678)))&gt;0),AND((LEN(BN678)-LEN(SUBSTITUTE(BN678,"a","")))=0,(LEN(BN678)-LEN(SUBSTITUTE(BN678,"0","")))&gt;=5)))),1,0),0)</f>
        <v>0</v>
      </c>
    </row>
    <row r="679" customFormat="false" ht="41.25" hidden="false" customHeight="true" outlineLevel="0" collapsed="false">
      <c r="A679" s="57" t="s">
        <v>1401</v>
      </c>
      <c r="B679" s="57" t="s">
        <v>310</v>
      </c>
      <c r="C679" s="57" t="str">
        <f aca="false">Flights!$F$25</f>
        <v>MH1437</v>
      </c>
      <c r="D679" s="58" t="n">
        <f aca="false">Flights!$D$25</f>
        <v>46325</v>
      </c>
      <c r="E679" s="57" t="str">
        <f aca="false">Flights!$G$25&amp;"-"&amp;Flights!$H$25</f>
        <v>LGK-KUL</v>
      </c>
      <c r="F679" s="57" t="str">
        <f aca="false">Flights!$K$25</f>
        <v>BC</v>
      </c>
      <c r="G679" s="57" t="s">
        <v>420</v>
      </c>
      <c r="H679" s="57" t="s">
        <v>378</v>
      </c>
      <c r="I679" s="57" t="s">
        <v>428</v>
      </c>
      <c r="J679" s="57" t="s">
        <v>431</v>
      </c>
      <c r="K679" s="67"/>
      <c r="L679" s="67" t="s">
        <v>422</v>
      </c>
      <c r="M679" s="67"/>
      <c r="N679" s="67" t="s">
        <v>383</v>
      </c>
      <c r="O679" s="67" t="s">
        <v>975</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60"/>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open",IF(AND(NOT(OR(LEN(AZ679)&lt;15,ISNUMBER(MATCH(AZ679,L_Placeholder,0)))),BK679=0,NOT(OR(LEN(AU679)&lt;2,ISNUMBER(MATCH(AU679,L_Placeholder,0)))),NOT(OR(LEN(AX679)&lt;2,ISNUMBER(MATCH(AX679,L_Placeholder,0)))),TRIM(AE679)&lt;&gt;TRIM(T679)),"N/A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missing",IF(OR(OR(LEN(AU679)&lt;2,ISNUMBER(MATCH(AU679,L_Placeholder,0))),BR679&lt;3),"INVALID – PIC missing or not a named person (a role such as QA / CSM is not a name)",IF(OR(LEN(AV679)&lt;2,ISNUMBER(MATCH(AV679,L_Placeholder,0))),"INVALID – result / assessment missing",IF(OR(OR(LEN(AW679)&lt;3,ISNUMBER(MATCH(AW679,L_Placeholder,0))),SUMPRODUCT(--ISNUMBER(SEARCH(" "&amp;L_EvidencePhrase&amp;" ",BD679)))&gt;0,BI679=1),"INVALID – evidence missing, placeholder or not yet on file",IF(ISNA(MATCH(TRIM(S679),L_EvidenceType,0)),"INVALID – choose the evidence type from the list (column S)",IF(BL679=0,"INVALID – evidence ID must be the record's ID only (e.g. SF-2210, IMG_2231, 1045521), or a link / path for links",IF(OR(OR(LEN(AX679)&lt;2,ISNUMBER(MATCH(AX679,L_Placeholder,0))),BS679&lt;3),"INVALID – verifier missing or not a named person (a role such as QA / CSM is not a name)",IF(OR(AX679=AU679,AND(LEN(AU679)&gt;=4,ISNUMBER(SEARCH(AU679,AX679))),AND(LEN(AX679)&gt;=4,ISNUMBER(SEARCH(AX679,AU679)))),"INVALID – verifier must be a different, named person (not the PIC or a role)",IF(BH679=1,"INVALID – result not yet available (awaiting / TBC)",IF(BV679=1,"INVALID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future",IF(AND(ISNUMBER(BY679),AG679&lt;BY679),IF(H679="Physical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")))/(LEN(L_PendNeg)+1))+SUMPRODUCT((LEN(BC679)-LEN(SUBSTITUTE(BC679," "&amp;L_PendPrep&amp;" "," ")))/(LEN(L_PendPrep)+1)),1,0),1)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")))/(LEN(L_PendNeg)+1))+SUMPRODUCT((LEN(BE679)-LEN(SUBSTITUTE(BE679," "&amp;L_PendPrep&amp;" "," ")))/(LEN(L_PendPrep)+1)),1,0),1)</f>
        <v>0</v>
      </c>
      <c r="BK679" s="61" t="n">
        <f aca="false">IFERROR(IF(SUMPRODUCT((LEN(BF679)-LEN(SUBSTITUTE(BF679," "&amp;L_PendStrict&amp;" "," ")))/(LEN(L_PendStrict)+1))&gt;SUMPRODUCT((LEN(BF679)-LEN(SUBSTITUTE(BF679," "&amp;L_PendNeg&amp;" "," ")))/(LEN(L_PendNeg)+1)),1,0),1)</f>
        <v>0</v>
      </c>
      <c r="BL679" s="61" t="n">
        <f aca="false">IF(ISNA(MATCH(TRIM(S679),L_EvidenceType,0)),0,BZ679)</f>
        <v>0</v>
      </c>
      <c r="BM679" s="61" t="str">
        <f aca="false">SUBSTITUTE(SUBSTITUTE(SUBSTITUTE(SUBSTITUTE(SUBSTITUTE(SUBSTITUTE(SUBSTITUTE(SUBSTITUTE(SUBSTITUTE(LOWER(Z679&amp;""),"1","0"),"2","0"),"3","0"),"4","0"),"5","0"),"6","0"),"7","0"),"8","0"),"9","0")</f>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679,"jan",""),"feb",""),"mar",""),"apr",""),"may",""),"jun",""),"jul",""),"aug",""),"sep",""),"oct",""),"nov",""),"dec",""),"hrs",""),"hr",""),"lt",""),"utc",""),"am",""),"pm",""),"rev",""),"ver",""),"b","a"),"c","a"),"d","a"),"e","a"),"f","a"),"g","a"),"h","a"),"i","a"),"j","a"),"k","a"),"l","a"),"m","a"),"n","a"),"o","a"),"p","a"),"q","a"),"r","a"),"s","a"),"t","a"),"u","a"),"v","a"),"w","a"),"x","a"),"y","a"),"z","a")</f>
        <v/>
      </c>
      <c r="BO679" s="61" t="str">
        <f aca="false">SUBSTITUTE(SUBSTITUTE(SUBSTITUTE(SUBSTITUTE(SUBSTITUTE(SUBSTITUTE(SUBSTITUTE(SUBSTITUTE(SUBSTITUTE(LOWER(W679&amp;""),"1","0"),"2","0"),"3","0"),"4","0"),"5","0"),"6","0"),"7","0"),"8","0"),"9","0")</f>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c>
      <c r="BQ679" s="61" t="n">
        <f aca="false">IFERROR(IF(AND(ISERROR(SEARCH(" mh"," "&amp;LOWER(W679))),ISNA(MATCH(LEFT(TRIM(BP679),255),{"0000a","000a","00a","0000aa","000aa","00.00.0000","00/00/0000","00-00-0000","0000-00-00","00.00.00","00/00/00","00-00-00","0.00.0000","0/00/0000","0-00-0000"},0)),OR(SUMPRODUCT(--ISNUMBER(SEARCH({"a0","a-0","a_0","a/0","a.0","a#0","0a","0-a","0_a","0/a"},BP679)))&gt;0,ISNUMBER(SEARCH("000000",BP679)))),1,0),0)</f>
        <v>0</v>
      </c>
      <c r="BR6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679,"supervisor",""),"inspector",""),"controller",""),"executive",""),"catering",""),"manager",""),"officer",""),"caterer",""),"station",""),"captain",""),"verified",""),"verifier",""),"checked",""),"senior",""),"leader",""),"cabin",""),"staff",""),"crew",""),"team",""),"duty",""),"lead",""),"head",""),"chef",""),"pasb",""),"mcat",""),"magcs",""),"qaqc",""),"ccic",""),"cic",""),"csm",""),"ops",""),"pic",""),"self",""),"qa",""),"qc",""),"by",""),"sr",""))</f>
        <v>0</v>
      </c>
      <c r="BS6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679,"supervisor",""),"inspector",""),"controller",""),"executive",""),"catering",""),"manager",""),"officer",""),"caterer",""),"station",""),"captain",""),"verified",""),"verifier",""),"checked",""),"senior",""),"leader",""),"cabin",""),"staff",""),"crew",""),"team",""),"duty",""),"lead",""),"head",""),"chef",""),"pasb",""),"mcat",""),"magcs",""),"qaqc",""),"ccic",""),"cic",""),"csm",""),"ops",""),"pic",""),"self",""),"qa",""),"qc",""),"by",""),"sr",""))</f>
        <v>0</v>
      </c>
      <c r="BT679" s="61"/>
      <c r="BU679" s="61"/>
      <c r="BV679" s="61" t="n">
        <f aca="false">0</f>
        <v>0</v>
      </c>
      <c r="BW679" s="61"/>
      <c r="BX679" s="61"/>
      <c r="BY679" s="62" t="n">
        <f aca="false">Q679-T12EarlyH/24</f>
        <v>46323.6875</v>
      </c>
      <c r="BZ679" s="61" t="n">
        <f aca="false">IFERROR(IF(IF(TRIM(S679)="Link / file path",AND(LEN(TRIM(Z679))&gt;=5,SUMPRODUCT(--ISNUMBER(SEARCH({"http","www.","\\",":\",".pdf",".jpg",".jpeg",".png",".heic",".xls",".doc",".msg",".eml",".ppt",".txt",".zip"},Z679)))&gt;0),AND(ISERROR(FIND(" ",TRIM(Z679))),NOT(OR(LOWER(TRIM(Z679))=LOWER(Flights!$F$25),AND(LEFT(LOWER(TRIM(Z679)),2)="mh",(LEN(BN679)-LEN(SUBSTITUTE(BN679,"a","")))&lt;=2))),NOT(ISNUMBER(MATCH(LEFT(BN679,255),{"0000a","000a","00a","0000aa","000aa","00.00.0000","00/00/0000","00-00-0000","0000-00-00","00.00.00","00/00/00","00-00-00","0.00.0000","0/00/0000","0-00-0000"},0))),OR(AND((LEN(BN679)-LEN(SUBSTITUTE(BN679,"a","")))&gt;=1,(LEN(BN679)-LEN(SUBSTITUTE(BN679,"0","")))&gt;=2,SUMPRODUCT(--ISNUMBER(SEARCH({"a0","a-0","a_0","a/0","a.0","a#0","0a","0-a","0_a","0/a"},BN679)))&gt;0),AND((LEN(BN679)-LEN(SUBSTITUTE(BN679,"a","")))=0,(LEN(BN679)-LEN(SUBSTITUTE(BN679,"0","")))&gt;=5)))),1,0),0)</f>
        <v>0</v>
      </c>
    </row>
    <row r="680" customFormat="false" ht="41.25" hidden="false" customHeight="true" outlineLevel="0" collapsed="false">
      <c r="A680" s="57" t="s">
        <v>1402</v>
      </c>
      <c r="B680" s="57" t="s">
        <v>310</v>
      </c>
      <c r="C680" s="57" t="str">
        <f aca="false">Flights!$F$25</f>
        <v>MH1437</v>
      </c>
      <c r="D680" s="58" t="n">
        <f aca="false">Flights!$D$25</f>
        <v>46325</v>
      </c>
      <c r="E680" s="57" t="str">
        <f aca="false">Flights!$G$25&amp;"-"&amp;Flights!$H$25</f>
        <v>LGK-KUL</v>
      </c>
      <c r="F680" s="57" t="str">
        <f aca="false">Flights!$K$25</f>
        <v>BC</v>
      </c>
      <c r="G680" s="57" t="s">
        <v>420</v>
      </c>
      <c r="H680" s="57" t="s">
        <v>378</v>
      </c>
      <c r="I680" s="57" t="s">
        <v>428</v>
      </c>
      <c r="J680" s="57" t="s">
        <v>433</v>
      </c>
      <c r="K680" s="67"/>
      <c r="L680" s="67" t="s">
        <v>422</v>
      </c>
      <c r="M680" s="67"/>
      <c r="N680" s="67" t="s">
        <v>383</v>
      </c>
      <c r="O680" s="67" t="s">
        <v>975</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60"/>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open",IF(AND(NOT(OR(LEN(AZ680)&lt;15,ISNUMBER(MATCH(AZ680,L_Placeholder,0)))),BK680=0,NOT(OR(LEN(AU680)&lt;2,ISNUMBER(MATCH(AU680,L_Placeholder,0)))),NOT(OR(LEN(AX680)&lt;2,ISNUMBER(MATCH(AX680,L_Placeholder,0)))),TRIM(AE680)&lt;&gt;TRIM(T680)),"N/A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missing",IF(OR(OR(LEN(AU680)&lt;2,ISNUMBER(MATCH(AU680,L_Placeholder,0))),BR680&lt;3),"INVALID – PIC missing or not a named person (a role such as QA / CSM is not a name)",IF(OR(LEN(AV680)&lt;2,ISNUMBER(MATCH(AV680,L_Placeholder,0))),"INVALID – result / assessment missing",IF(OR(OR(LEN(AW680)&lt;3,ISNUMBER(MATCH(AW680,L_Placeholder,0))),SUMPRODUCT(--ISNUMBER(SEARCH(" "&amp;L_EvidencePhrase&amp;" ",BD680)))&gt;0,BI680=1),"INVALID – evidence missing, placeholder or not yet on file",IF(ISNA(MATCH(TRIM(S680),L_EvidenceType,0)),"INVALID – choose the evidence type from the list (column S)",IF(BL680=0,"INVALID – evidence ID must be the record's ID only (e.g. SF-2210, IMG_2231, 1045521), or a link / path for links",IF(OR(OR(LEN(AX680)&lt;2,ISNUMBER(MATCH(AX680,L_Placeholder,0))),BS680&lt;3),"INVALID – verifier missing or not a named person (a role such as QA / CSM is not a name)",IF(OR(AX680=AU680,AND(LEN(AU680)&gt;=4,ISNUMBER(SEARCH(AU680,AX680))),AND(LEN(AX680)&gt;=4,ISNUMBER(SEARCH(AX680,AU680)))),"INVALID – verifier must be a different, named person (not the PIC or a role)",IF(BH680=1,"INVALID – result not yet available (awaiting / TBC)",IF(BV680=1,"INVALID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future",IF(AND(ISNUMBER(BY680),AG680&lt;BY680),IF(H680="Physical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")))/(LEN(L_PendNeg)+1))+SUMPRODUCT((LEN(BC680)-LEN(SUBSTITUTE(BC680," "&amp;L_PendPrep&amp;" "," ")))/(LEN(L_PendPrep)+1)),1,0),1)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")))/(LEN(L_PendNeg)+1))+SUMPRODUCT((LEN(BE680)-LEN(SUBSTITUTE(BE680," "&amp;L_PendPrep&amp;" "," ")))/(LEN(L_PendPrep)+1)),1,0),1)</f>
        <v>0</v>
      </c>
      <c r="BK680" s="61" t="n">
        <f aca="false">IFERROR(IF(SUMPRODUCT((LEN(BF680)-LEN(SUBSTITUTE(BF680," "&amp;L_PendStrict&amp;" "," ")))/(LEN(L_PendStrict)+1))&gt;SUMPRODUCT((LEN(BF680)-LEN(SUBSTITUTE(BF680," "&amp;L_PendNeg&amp;" "," ")))/(LEN(L_PendNeg)+1)),1,0),1)</f>
        <v>0</v>
      </c>
      <c r="BL680" s="61" t="n">
        <f aca="false">IF(ISNA(MATCH(TRIM(S680),L_EvidenceType,0)),0,BZ680)</f>
        <v>0</v>
      </c>
      <c r="BM680" s="61" t="str">
        <f aca="false">SUBSTITUTE(SUBSTITUTE(SUBSTITUTE(SUBSTITUTE(SUBSTITUTE(SUBSTITUTE(SUBSTITUTE(SUBSTITUTE(SUBSTITUTE(LOWER(Z680&amp;""),"1","0"),"2","0"),"3","0"),"4","0"),"5","0"),"6","0"),"7","0"),"8","0"),"9","0")</f>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680,"jan",""),"feb",""),"mar",""),"apr",""),"may",""),"jun",""),"jul",""),"aug",""),"sep",""),"oct",""),"nov",""),"dec",""),"hrs",""),"hr",""),"lt",""),"utc",""),"am",""),"pm",""),"rev",""),"ver",""),"b","a"),"c","a"),"d","a"),"e","a"),"f","a"),"g","a"),"h","a"),"i","a"),"j","a"),"k","a"),"l","a"),"m","a"),"n","a"),"o","a"),"p","a"),"q","a"),"r","a"),"s","a"),"t","a"),"u","a"),"v","a"),"w","a"),"x","a"),"y","a"),"z","a")</f>
        <v/>
      </c>
      <c r="BO680" s="61" t="str">
        <f aca="false">SUBSTITUTE(SUBSTITUTE(SUBSTITUTE(SUBSTITUTE(SUBSTITUTE(SUBSTITUTE(SUBSTITUTE(SUBSTITUTE(SUBSTITUTE(LOWER(W680&amp;""),"1","0"),"2","0"),"3","0"),"4","0"),"5","0"),"6","0"),"7","0"),"8","0"),"9","0")</f>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c>
      <c r="BQ680" s="61" t="n">
        <f aca="false">IFERROR(IF(AND(ISERROR(SEARCH(" mh"," "&amp;LOWER(W680))),ISNA(MATCH(LEFT(TRIM(BP680),255),{"0000a","000a","00a","0000aa","000aa","00.00.0000","00/00/0000","00-00-0000","0000-00-00","00.00.00","00/00/00","00-00-00","0.00.0000","0/00/0000","0-00-0000"},0)),OR(SUMPRODUCT(--ISNUMBER(SEARCH({"a0","a-0","a_0","a/0","a.0","a#0","0a","0-a","0_a","0/a"},BP680)))&gt;0,ISNUMBER(SEARCH("000000",BP680)))),1,0),0)</f>
        <v>0</v>
      </c>
      <c r="BR6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680,"supervisor",""),"inspector",""),"controller",""),"executive",""),"catering",""),"manager",""),"officer",""),"caterer",""),"station",""),"captain",""),"verified",""),"verifier",""),"checked",""),"senior",""),"leader",""),"cabin",""),"staff",""),"crew",""),"team",""),"duty",""),"lead",""),"head",""),"chef",""),"pasb",""),"mcat",""),"magcs",""),"qaqc",""),"ccic",""),"cic",""),"csm",""),"ops",""),"pic",""),"self",""),"qa",""),"qc",""),"by",""),"sr",""))</f>
        <v>0</v>
      </c>
      <c r="BS6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680,"supervisor",""),"inspector",""),"controller",""),"executive",""),"catering",""),"manager",""),"officer",""),"caterer",""),"station",""),"captain",""),"verified",""),"verifier",""),"checked",""),"senior",""),"leader",""),"cabin",""),"staff",""),"crew",""),"team",""),"duty",""),"lead",""),"head",""),"chef",""),"pasb",""),"mcat",""),"magcs",""),"qaqc",""),"ccic",""),"cic",""),"csm",""),"ops",""),"pic",""),"self",""),"qa",""),"qc",""),"by",""),"sr",""))</f>
        <v>0</v>
      </c>
      <c r="BT680" s="61"/>
      <c r="BU680" s="61"/>
      <c r="BV680" s="61" t="n">
        <f aca="false">0</f>
        <v>0</v>
      </c>
      <c r="BW680" s="61"/>
      <c r="BX680" s="61"/>
      <c r="BY680" s="62" t="n">
        <f aca="false">Q680-T12EarlyH/24</f>
        <v>46323.6875</v>
      </c>
      <c r="BZ680" s="61" t="n">
        <f aca="false">IFERROR(IF(IF(TRIM(S680)="Link / file path",AND(LEN(TRIM(Z680))&gt;=5,SUMPRODUCT(--ISNUMBER(SEARCH({"http","www.","\\",":\",".pdf",".jpg",".jpeg",".png",".heic",".xls",".doc",".msg",".eml",".ppt",".txt",".zip"},Z680)))&gt;0),AND(ISERROR(FIND(" ",TRIM(Z680))),NOT(OR(LOWER(TRIM(Z680))=LOWER(Flights!$F$25),AND(LEFT(LOWER(TRIM(Z680)),2)="mh",(LEN(BN680)-LEN(SUBSTITUTE(BN680,"a","")))&lt;=2))),NOT(ISNUMBER(MATCH(LEFT(BN680,255),{"0000a","000a","00a","0000aa","000aa","00.00.0000","00/00/0000","00-00-0000","0000-00-00","00.00.00","00/00/00","00-00-00","0.00.0000","0/00/0000","0-00-0000"},0))),OR(AND((LEN(BN680)-LEN(SUBSTITUTE(BN680,"a","")))&gt;=1,(LEN(BN680)-LEN(SUBSTITUTE(BN680,"0","")))&gt;=2,SUMPRODUCT(--ISNUMBER(SEARCH({"a0","a-0","a_0","a/0","a.0","a#0","0a","0-a","0_a","0/a"},BN680)))&gt;0),AND((LEN(BN680)-LEN(SUBSTITUTE(BN680,"a","")))=0,(LEN(BN680)-LEN(SUBSTITUTE(BN680,"0","")))&gt;=5)))),1,0),0)</f>
        <v>0</v>
      </c>
    </row>
    <row r="681" customFormat="false" ht="78.75" hidden="false" customHeight="true" outlineLevel="0" collapsed="false">
      <c r="A681" s="57" t="s">
        <v>1403</v>
      </c>
      <c r="B681" s="57" t="s">
        <v>310</v>
      </c>
      <c r="C681" s="57" t="str">
        <f aca="false">Flights!$F$25</f>
        <v>MH1437</v>
      </c>
      <c r="D681" s="58" t="n">
        <f aca="false">Flights!$D$25</f>
        <v>46325</v>
      </c>
      <c r="E681" s="57" t="str">
        <f aca="false">Flights!$G$25&amp;"-"&amp;Flights!$H$25</f>
        <v>LGK-KUL</v>
      </c>
      <c r="F681" s="57" t="str">
        <f aca="false">Flights!$K$25</f>
        <v>BC</v>
      </c>
      <c r="G681" s="57" t="s">
        <v>420</v>
      </c>
      <c r="H681" s="57" t="s">
        <v>378</v>
      </c>
      <c r="I681" s="57" t="s">
        <v>428</v>
      </c>
      <c r="J681" s="57" t="s">
        <v>435</v>
      </c>
      <c r="K681" s="67" t="s">
        <v>491</v>
      </c>
      <c r="L681" s="67" t="s">
        <v>422</v>
      </c>
      <c r="M681" s="67"/>
      <c r="N681" s="67" t="s">
        <v>383</v>
      </c>
      <c r="O681" s="67" t="s">
        <v>975</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60"/>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open",IF(AND(NOT(OR(LEN(AZ681)&lt;15,ISNUMBER(MATCH(AZ681,L_Placeholder,0)))),BK681=0,NOT(OR(LEN(AU681)&lt;2,ISNUMBER(MATCH(AU681,L_Placeholder,0)))),NOT(OR(LEN(AX681)&lt;2,ISNUMBER(MATCH(AX681,L_Placeholder,0)))),TRIM(AE681)&lt;&gt;TRIM(T681)),"N/A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missing",IF(OR(OR(LEN(AU681)&lt;2,ISNUMBER(MATCH(AU681,L_Placeholder,0))),BR681&lt;3),"INVALID – PIC missing or not a named person (a role such as QA / CSM is not a name)",IF(OR(LEN(AV681)&lt;2,ISNUMBER(MATCH(AV681,L_Placeholder,0))),"INVALID – result / assessment missing",IF(OR(OR(LEN(AW681)&lt;3,ISNUMBER(MATCH(AW681,L_Placeholder,0))),SUMPRODUCT(--ISNUMBER(SEARCH(" "&amp;L_EvidencePhrase&amp;" ",BD681)))&gt;0,BI681=1),"INVALID – evidence missing, placeholder or not yet on file",IF(ISNA(MATCH(TRIM(S681),L_EvidenceType,0)),"INVALID – choose the evidence type from the list (column S)",IF(BL681=0,"INVALID – evidence ID must be the record's ID only (e.g. SF-2210, IMG_2231, 1045521), or a link / path for links",IF(OR(OR(LEN(AX681)&lt;2,ISNUMBER(MATCH(AX681,L_Placeholder,0))),BS681&lt;3),"INVALID – verifier missing or not a named person (a role such as QA / CSM is not a name)",IF(OR(AX681=AU681,AND(LEN(AU681)&gt;=4,ISNUMBER(SEARCH(AU681,AX681))),AND(LEN(AX681)&gt;=4,ISNUMBER(SEARCH(AX681,AU681)))),"INVALID – verifier must be a different, named person (not the PIC or a role)",IF(BH681=1,"INVALID – result not yet available (awaiting / TBC)",IF(BV681=1,"INVALID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future",IF(AND(ISNUMBER(BY681),AG681&lt;BY681),IF(H681="Physical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")))/(LEN(L_PendNeg)+1))+SUMPRODUCT((LEN(BC681)-LEN(SUBSTITUTE(BC681," "&amp;L_PendPrep&amp;" "," ")))/(LEN(L_PendPrep)+1)),1,0),1)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")))/(LEN(L_PendNeg)+1))+SUMPRODUCT((LEN(BE681)-LEN(SUBSTITUTE(BE681," "&amp;L_PendPrep&amp;" "," ")))/(LEN(L_PendPrep)+1)),1,0),1)</f>
        <v>0</v>
      </c>
      <c r="BK681" s="61" t="n">
        <f aca="false">IFERROR(IF(SUMPRODUCT((LEN(BF681)-LEN(SUBSTITUTE(BF681," "&amp;L_PendStrict&amp;" "," ")))/(LEN(L_PendStrict)+1))&gt;SUMPRODUCT((LEN(BF681)-LEN(SUBSTITUTE(BF681," "&amp;L_PendNeg&amp;" "," ")))/(LEN(L_PendNeg)+1)),1,0),1)</f>
        <v>0</v>
      </c>
      <c r="BL681" s="61" t="n">
        <f aca="false">IF(ISNA(MATCH(TRIM(S681),L_EvidenceType,0)),0,BZ681)</f>
        <v>0</v>
      </c>
      <c r="BM681" s="61" t="str">
        <f aca="false">SUBSTITUTE(SUBSTITUTE(SUBSTITUTE(SUBSTITUTE(SUBSTITUTE(SUBSTITUTE(SUBSTITUTE(SUBSTITUTE(SUBSTITUTE(LOWER(Z681&amp;""),"1","0"),"2","0"),"3","0"),"4","0"),"5","0"),"6","0"),"7","0"),"8","0"),"9","0")</f>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681,"jan",""),"feb",""),"mar",""),"apr",""),"may",""),"jun",""),"jul",""),"aug",""),"sep",""),"oct",""),"nov",""),"dec",""),"hrs",""),"hr",""),"lt",""),"utc",""),"am",""),"pm",""),"rev",""),"ver",""),"b","a"),"c","a"),"d","a"),"e","a"),"f","a"),"g","a"),"h","a"),"i","a"),"j","a"),"k","a"),"l","a"),"m","a"),"n","a"),"o","a"),"p","a"),"q","a"),"r","a"),"s","a"),"t","a"),"u","a"),"v","a"),"w","a"),"x","a"),"y","a"),"z","a")</f>
        <v/>
      </c>
      <c r="BO681" s="61" t="str">
        <f aca="false">SUBSTITUTE(SUBSTITUTE(SUBSTITUTE(SUBSTITUTE(SUBSTITUTE(SUBSTITUTE(SUBSTITUTE(SUBSTITUTE(SUBSTITUTE(LOWER(W681&amp;""),"1","0"),"2","0"),"3","0"),"4","0"),"5","0"),"6","0"),"7","0"),"8","0"),"9","0")</f>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c>
      <c r="BQ681" s="61" t="n">
        <f aca="false">IFERROR(IF(AND(ISERROR(SEARCH(" mh"," "&amp;LOWER(W681))),ISNA(MATCH(LEFT(TRIM(BP681),255),{"0000a","000a","00a","0000aa","000aa","00.00.0000","00/00/0000","00-00-0000","0000-00-00","00.00.00","00/00/00","00-00-00","0.00.0000","0/00/0000","0-00-0000"},0)),OR(SUMPRODUCT(--ISNUMBER(SEARCH({"a0","a-0","a_0","a/0","a.0","a#0","0a","0-a","0_a","0/a"},BP681)))&gt;0,ISNUMBER(SEARCH("000000",BP681)))),1,0),0)</f>
        <v>0</v>
      </c>
      <c r="BR6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681,"supervisor",""),"inspector",""),"controller",""),"executive",""),"catering",""),"manager",""),"officer",""),"caterer",""),"station",""),"captain",""),"verified",""),"verifier",""),"checked",""),"senior",""),"leader",""),"cabin",""),"staff",""),"crew",""),"team",""),"duty",""),"lead",""),"head",""),"chef",""),"pasb",""),"mcat",""),"magcs",""),"qaqc",""),"ccic",""),"cic",""),"csm",""),"ops",""),"pic",""),"self",""),"qa",""),"qc",""),"by",""),"sr",""))</f>
        <v>0</v>
      </c>
      <c r="BS6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681,"supervisor",""),"inspector",""),"controller",""),"executive",""),"catering",""),"manager",""),"officer",""),"caterer",""),"station",""),"captain",""),"verified",""),"verifier",""),"checked",""),"senior",""),"leader",""),"cabin",""),"staff",""),"crew",""),"team",""),"duty",""),"lead",""),"head",""),"chef",""),"pasb",""),"mcat",""),"magcs",""),"qaqc",""),"ccic",""),"cic",""),"csm",""),"ops",""),"pic",""),"self",""),"qa",""),"qc",""),"by",""),"sr",""))</f>
        <v>0</v>
      </c>
      <c r="BT681" s="61"/>
      <c r="BU681" s="61"/>
      <c r="BV681" s="61" t="n">
        <f aca="false">0</f>
        <v>0</v>
      </c>
      <c r="BW681" s="61"/>
      <c r="BX681" s="61"/>
      <c r="BY681" s="62" t="n">
        <f aca="false">Q681-T12EarlyH/24</f>
        <v>46323.6875</v>
      </c>
      <c r="BZ681" s="61" t="n">
        <f aca="false">IFERROR(IF(IF(TRIM(S681)="Link / file path",AND(LEN(TRIM(Z681))&gt;=5,SUMPRODUCT(--ISNUMBER(SEARCH({"http","www.","\\",":\",".pdf",".jpg",".jpeg",".png",".heic",".xls",".doc",".msg",".eml",".ppt",".txt",".zip"},Z681)))&gt;0),AND(ISERROR(FIND(" ",TRIM(Z681))),NOT(OR(LOWER(TRIM(Z681))=LOWER(Flights!$F$25),AND(LEFT(LOWER(TRIM(Z681)),2)="mh",(LEN(BN681)-LEN(SUBSTITUTE(BN681,"a","")))&lt;=2))),NOT(ISNUMBER(MATCH(LEFT(BN681,255),{"0000a","000a","00a","0000aa","000aa","00.00.0000","00/00/0000","00-00-0000","0000-00-00","00.00.00","00/00/00","00-00-00","0.00.0000","0/00/0000","0-00-0000"},0))),OR(AND((LEN(BN681)-LEN(SUBSTITUTE(BN681,"a","")))&gt;=1,(LEN(BN681)-LEN(SUBSTITUTE(BN681,"0","")))&gt;=2,SUMPRODUCT(--ISNUMBER(SEARCH({"a0","a-0","a_0","a/0","a.0","a#0","0a","0-a","0_a","0/a"},BN681)))&gt;0),AND((LEN(BN681)-LEN(SUBSTITUTE(BN681,"a","")))=0,(LEN(BN681)-LEN(SUBSTITUTE(BN681,"0","")))&gt;=5)))),1,0),0)</f>
        <v>0</v>
      </c>
    </row>
    <row r="682" customFormat="false" ht="41.25" hidden="false" customHeight="true" outlineLevel="0" collapsed="false">
      <c r="A682" s="57" t="s">
        <v>1404</v>
      </c>
      <c r="B682" s="57" t="s">
        <v>310</v>
      </c>
      <c r="C682" s="57" t="str">
        <f aca="false">Flights!$F$25</f>
        <v>MH1437</v>
      </c>
      <c r="D682" s="58" t="n">
        <f aca="false">Flights!$D$25</f>
        <v>46325</v>
      </c>
      <c r="E682" s="57" t="str">
        <f aca="false">Flights!$G$25&amp;"-"&amp;Flights!$H$25</f>
        <v>LGK-KUL</v>
      </c>
      <c r="F682" s="57" t="str">
        <f aca="false">Flights!$K$25</f>
        <v>BC</v>
      </c>
      <c r="G682" s="57" t="s">
        <v>420</v>
      </c>
      <c r="H682" s="57" t="s">
        <v>378</v>
      </c>
      <c r="I682" s="57" t="s">
        <v>428</v>
      </c>
      <c r="J682" s="57" t="s">
        <v>438</v>
      </c>
      <c r="K682" s="67"/>
      <c r="L682" s="67" t="s">
        <v>422</v>
      </c>
      <c r="M682" s="67"/>
      <c r="N682" s="67" t="s">
        <v>383</v>
      </c>
      <c r="O682" s="67" t="s">
        <v>975</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60"/>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open",IF(AND(NOT(OR(LEN(AZ682)&lt;15,ISNUMBER(MATCH(AZ682,L_Placeholder,0)))),BK682=0,NOT(OR(LEN(AU682)&lt;2,ISNUMBER(MATCH(AU682,L_Placeholder,0)))),NOT(OR(LEN(AX682)&lt;2,ISNUMBER(MATCH(AX682,L_Placeholder,0)))),TRIM(AE682)&lt;&gt;TRIM(T682)),"N/A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missing",IF(OR(OR(LEN(AU682)&lt;2,ISNUMBER(MATCH(AU682,L_Placeholder,0))),BR682&lt;3),"INVALID – PIC missing or not a named person (a role such as QA / CSM is not a name)",IF(OR(LEN(AV682)&lt;2,ISNUMBER(MATCH(AV682,L_Placeholder,0))),"INVALID – result / assessment missing",IF(OR(OR(LEN(AW682)&lt;3,ISNUMBER(MATCH(AW682,L_Placeholder,0))),SUMPRODUCT(--ISNUMBER(SEARCH(" "&amp;L_EvidencePhrase&amp;" ",BD682)))&gt;0,BI682=1),"INVALID – evidence missing, placeholder or not yet on file",IF(ISNA(MATCH(TRIM(S682),L_EvidenceType,0)),"INVALID – choose the evidence type from the list (column S)",IF(BL682=0,"INVALID – evidence ID must be the record's ID only (e.g. SF-2210, IMG_2231, 1045521), or a link / path for links",IF(OR(OR(LEN(AX682)&lt;2,ISNUMBER(MATCH(AX682,L_Placeholder,0))),BS682&lt;3),"INVALID – verifier missing or not a named person (a role such as QA / CSM is not a name)",IF(OR(AX682=AU682,AND(LEN(AU682)&gt;=4,ISNUMBER(SEARCH(AU682,AX682))),AND(LEN(AX682)&gt;=4,ISNUMBER(SEARCH(AX682,AU682)))),"INVALID – verifier must be a different, named person (not the PIC or a role)",IF(BH682=1,"INVALID – result not yet available (awaiting / TBC)",IF(BV682=1,"INVALID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future",IF(AND(ISNUMBER(BY682),AG682&lt;BY682),IF(H682="Physical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")))/(LEN(L_PendNeg)+1))+SUMPRODUCT((LEN(BC682)-LEN(SUBSTITUTE(BC682," "&amp;L_PendPrep&amp;" "," ")))/(LEN(L_PendPrep)+1)),1,0),1)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")))/(LEN(L_PendNeg)+1))+SUMPRODUCT((LEN(BE682)-LEN(SUBSTITUTE(BE682," "&amp;L_PendPrep&amp;" "," ")))/(LEN(L_PendPrep)+1)),1,0),1)</f>
        <v>0</v>
      </c>
      <c r="BK682" s="61" t="n">
        <f aca="false">IFERROR(IF(SUMPRODUCT((LEN(BF682)-LEN(SUBSTITUTE(BF682," "&amp;L_PendStrict&amp;" "," ")))/(LEN(L_PendStrict)+1))&gt;SUMPRODUCT((LEN(BF682)-LEN(SUBSTITUTE(BF682," "&amp;L_PendNeg&amp;" "," ")))/(LEN(L_PendNeg)+1)),1,0),1)</f>
        <v>0</v>
      </c>
      <c r="BL682" s="61" t="n">
        <f aca="false">IF(ISNA(MATCH(TRIM(S682),L_EvidenceType,0)),0,BZ682)</f>
        <v>0</v>
      </c>
      <c r="BM682" s="61" t="str">
        <f aca="false">SUBSTITUTE(SUBSTITUTE(SUBSTITUTE(SUBSTITUTE(SUBSTITUTE(SUBSTITUTE(SUBSTITUTE(SUBSTITUTE(SUBSTITUTE(LOWER(Z682&amp;""),"1","0"),"2","0"),"3","0"),"4","0"),"5","0"),"6","0"),"7","0"),"8","0"),"9","0")</f>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682,"jan",""),"feb",""),"mar",""),"apr",""),"may",""),"jun",""),"jul",""),"aug",""),"sep",""),"oct",""),"nov",""),"dec",""),"hrs",""),"hr",""),"lt",""),"utc",""),"am",""),"pm",""),"rev",""),"ver",""),"b","a"),"c","a"),"d","a"),"e","a"),"f","a"),"g","a"),"h","a"),"i","a"),"j","a"),"k","a"),"l","a"),"m","a"),"n","a"),"o","a"),"p","a"),"q","a"),"r","a"),"s","a"),"t","a"),"u","a"),"v","a"),"w","a"),"x","a"),"y","a"),"z","a")</f>
        <v/>
      </c>
      <c r="BO682" s="61" t="str">
        <f aca="false">SUBSTITUTE(SUBSTITUTE(SUBSTITUTE(SUBSTITUTE(SUBSTITUTE(SUBSTITUTE(SUBSTITUTE(SUBSTITUTE(SUBSTITUTE(LOWER(W682&amp;""),"1","0"),"2","0"),"3","0"),"4","0"),"5","0"),"6","0"),"7","0"),"8","0"),"9","0")</f>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c>
      <c r="BQ682" s="61" t="n">
        <f aca="false">IFERROR(IF(AND(ISERROR(SEARCH(" mh"," "&amp;LOWER(W682))),ISNA(MATCH(LEFT(TRIM(BP682),255),{"0000a","000a","00a","0000aa","000aa","00.00.0000","00/00/0000","00-00-0000","0000-00-00","00.00.00","00/00/00","00-00-00","0.00.0000","0/00/0000","0-00-0000"},0)),OR(SUMPRODUCT(--ISNUMBER(SEARCH({"a0","a-0","a_0","a/0","a.0","a#0","0a","0-a","0_a","0/a"},BP682)))&gt;0,ISNUMBER(SEARCH("000000",BP682)))),1,0),0)</f>
        <v>0</v>
      </c>
      <c r="BR6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682,"supervisor",""),"inspector",""),"controller",""),"executive",""),"catering",""),"manager",""),"officer",""),"caterer",""),"station",""),"captain",""),"verified",""),"verifier",""),"checked",""),"senior",""),"leader",""),"cabin",""),"staff",""),"crew",""),"team",""),"duty",""),"lead",""),"head",""),"chef",""),"pasb",""),"mcat",""),"magcs",""),"qaqc",""),"ccic",""),"cic",""),"csm",""),"ops",""),"pic",""),"self",""),"qa",""),"qc",""),"by",""),"sr",""))</f>
        <v>0</v>
      </c>
      <c r="BS6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682,"supervisor",""),"inspector",""),"controller",""),"executive",""),"catering",""),"manager",""),"officer",""),"caterer",""),"station",""),"captain",""),"verified",""),"verifier",""),"checked",""),"senior",""),"leader",""),"cabin",""),"staff",""),"crew",""),"team",""),"duty",""),"lead",""),"head",""),"chef",""),"pasb",""),"mcat",""),"magcs",""),"qaqc",""),"ccic",""),"cic",""),"csm",""),"ops",""),"pic",""),"self",""),"qa",""),"qc",""),"by",""),"sr",""))</f>
        <v>0</v>
      </c>
      <c r="BT682" s="61"/>
      <c r="BU682" s="61"/>
      <c r="BV682" s="61" t="n">
        <f aca="false">0</f>
        <v>0</v>
      </c>
      <c r="BW682" s="61"/>
      <c r="BX682" s="61"/>
      <c r="BY682" s="62" t="n">
        <f aca="false">Q682-T12EarlyH/24</f>
        <v>46323.6875</v>
      </c>
      <c r="BZ682" s="61" t="n">
        <f aca="false">IFERROR(IF(IF(TRIM(S682)="Link / file path",AND(LEN(TRIM(Z682))&gt;=5,SUMPRODUCT(--ISNUMBER(SEARCH({"http","www.","\\",":\",".pdf",".jpg",".jpeg",".png",".heic",".xls",".doc",".msg",".eml",".ppt",".txt",".zip"},Z682)))&gt;0),AND(ISERROR(FIND(" ",TRIM(Z682))),NOT(OR(LOWER(TRIM(Z682))=LOWER(Flights!$F$25),AND(LEFT(LOWER(TRIM(Z682)),2)="mh",(LEN(BN682)-LEN(SUBSTITUTE(BN682,"a","")))&lt;=2))),NOT(ISNUMBER(MATCH(LEFT(BN682,255),{"0000a","000a","00a","0000aa","000aa","00.00.0000","00/00/0000","00-00-0000","0000-00-00","00.00.00","00/00/00","00-00-00","0.00.0000","0/00/0000","0-00-0000"},0))),OR(AND((LEN(BN682)-LEN(SUBSTITUTE(BN682,"a","")))&gt;=1,(LEN(BN682)-LEN(SUBSTITUTE(BN682,"0","")))&gt;=2,SUMPRODUCT(--ISNUMBER(SEARCH({"a0","a-0","a_0","a/0","a.0","a#0","0a","0-a","0_a","0/a"},BN682)))&gt;0),AND((LEN(BN682)-LEN(SUBSTITUTE(BN682,"a","")))=0,(LEN(BN682)-LEN(SUBSTITUTE(BN682,"0","")))&gt;=5)))),1,0),0)</f>
        <v>0</v>
      </c>
    </row>
    <row r="683" customFormat="false" ht="91.5" hidden="false" customHeight="true" outlineLevel="0" collapsed="false">
      <c r="A683" s="57" t="s">
        <v>1405</v>
      </c>
      <c r="B683" s="57" t="s">
        <v>310</v>
      </c>
      <c r="C683" s="57" t="str">
        <f aca="false">Flights!$F$25</f>
        <v>MH1437</v>
      </c>
      <c r="D683" s="58" t="n">
        <f aca="false">Flights!$D$25</f>
        <v>46325</v>
      </c>
      <c r="E683" s="57" t="str">
        <f aca="false">Flights!$G$25&amp;"-"&amp;Flights!$H$25</f>
        <v>LGK-KUL</v>
      </c>
      <c r="F683" s="57" t="str">
        <f aca="false">Flights!$K$25</f>
        <v>BC</v>
      </c>
      <c r="G683" s="57" t="s">
        <v>420</v>
      </c>
      <c r="H683" s="57" t="s">
        <v>378</v>
      </c>
      <c r="I683" s="57" t="s">
        <v>440</v>
      </c>
      <c r="J683" s="57" t="s">
        <v>494</v>
      </c>
      <c r="K683" s="67" t="s">
        <v>495</v>
      </c>
      <c r="L683" s="67" t="s">
        <v>1406</v>
      </c>
      <c r="M683" s="67" t="s">
        <v>451</v>
      </c>
      <c r="N683" s="67" t="s">
        <v>383</v>
      </c>
      <c r="O683" s="67" t="s">
        <v>1407</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60"/>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open",IF(AND(NOT(OR(LEN(AZ683)&lt;15,ISNUMBER(MATCH(AZ683,L_Placeholder,0)))),BK683=0,NOT(OR(LEN(AU683)&lt;2,ISNUMBER(MATCH(AU683,L_Placeholder,0)))),NOT(OR(LEN(AX683)&lt;2,ISNUMBER(MATCH(AX683,L_Placeholder,0)))),TRIM(AE683)&lt;&gt;TRIM(T683)),"N/A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missing",IF(OR(OR(LEN(AU683)&lt;2,ISNUMBER(MATCH(AU683,L_Placeholder,0))),BR683&lt;3),"INVALID – PIC missing or not a named person (a role such as QA / CSM is not a name)",IF(OR(LEN(AV683)&lt;2,ISNUMBER(MATCH(AV683,L_Placeholder,0))),"INVALID – result / assessment missing",IF(OR(OR(LEN(AW683)&lt;3,ISNUMBER(MATCH(AW683,L_Placeholder,0))),SUMPRODUCT(--ISNUMBER(SEARCH(" "&amp;L_EvidencePhrase&amp;" ",BD683)))&gt;0,BI683=1),"INVALID – evidence missing, placeholder or not yet on file",IF(ISNA(MATCH(TRIM(S683),L_EvidenceType,0)),"INVALID – choose the evidence type from the list (column S)",IF(BL683=0,"INVALID – evidence ID must be the record's ID only (e.g. SF-2210, IMG_2231, 1045521), or a link / path for links",IF(OR(OR(LEN(AX683)&lt;2,ISNUMBER(MATCH(AX683,L_Placeholder,0))),BS683&lt;3),"INVALID – verifier missing or not a named person (a role such as QA / CSM is not a name)",IF(OR(AX683=AU683,AND(LEN(AU683)&gt;=4,ISNUMBER(SEARCH(AU683,AX683))),AND(LEN(AX683)&gt;=4,ISNUMBER(SEARCH(AX683,AU683)))),"INVALID – verifier must be a different, named person (not the PIC or a role)",IF(BH683=1,"INVALID – result not yet available (awaiting / TBC)",IF(BV683=1,"INVALID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future",IF(AND(ISNUMBER(BY683),AG683&lt;BY683),IF(H683="Physical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")))/(LEN(L_PendNeg)+1))+SUMPRODUCT((LEN(BC683)-LEN(SUBSTITUTE(BC683," "&amp;L_PendPrep&amp;" "," ")))/(LEN(L_PendPrep)+1)),1,0),1)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")))/(LEN(L_PendNeg)+1))+SUMPRODUCT((LEN(BE683)-LEN(SUBSTITUTE(BE683," "&amp;L_PendPrep&amp;" "," ")))/(LEN(L_PendPrep)+1)),1,0),1)</f>
        <v>0</v>
      </c>
      <c r="BK683" s="61" t="n">
        <f aca="false">IFERROR(IF(SUMPRODUCT((LEN(BF683)-LEN(SUBSTITUTE(BF683," "&amp;L_PendStrict&amp;" "," ")))/(LEN(L_PendStrict)+1))&gt;SUMPRODUCT((LEN(BF683)-LEN(SUBSTITUTE(BF683," "&amp;L_PendNeg&amp;" "," ")))/(LEN(L_PendNeg)+1)),1,0),1)</f>
        <v>0</v>
      </c>
      <c r="BL683" s="61" t="n">
        <f aca="false">IF(ISNA(MATCH(TRIM(S683),L_EvidenceType,0)),0,BZ683)</f>
        <v>0</v>
      </c>
      <c r="BM683" s="61" t="str">
        <f aca="false">SUBSTITUTE(SUBSTITUTE(SUBSTITUTE(SUBSTITUTE(SUBSTITUTE(SUBSTITUTE(SUBSTITUTE(SUBSTITUTE(SUBSTITUTE(LOWER(Z683&amp;""),"1","0"),"2","0"),"3","0"),"4","0"),"5","0"),"6","0"),"7","0"),"8","0"),"9","0")</f>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683,"jan",""),"feb",""),"mar",""),"apr",""),"may",""),"jun",""),"jul",""),"aug",""),"sep",""),"oct",""),"nov",""),"dec",""),"hrs",""),"hr",""),"lt",""),"utc",""),"am",""),"pm",""),"rev",""),"ver",""),"b","a"),"c","a"),"d","a"),"e","a"),"f","a"),"g","a"),"h","a"),"i","a"),"j","a"),"k","a"),"l","a"),"m","a"),"n","a"),"o","a"),"p","a"),"q","a"),"r","a"),"s","a"),"t","a"),"u","a"),"v","a"),"w","a"),"x","a"),"y","a"),"z","a")</f>
        <v/>
      </c>
      <c r="BO683" s="61" t="str">
        <f aca="false">SUBSTITUTE(SUBSTITUTE(SUBSTITUTE(SUBSTITUTE(SUBSTITUTE(SUBSTITUTE(SUBSTITUTE(SUBSTITUTE(SUBSTITUTE(LOWER(W683&amp;""),"1","0"),"2","0"),"3","0"),"4","0"),"5","0"),"6","0"),"7","0"),"8","0"),"9","0")</f>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c>
      <c r="BQ683" s="61" t="n">
        <f aca="false">IFERROR(IF(AND(ISERROR(SEARCH(" mh"," "&amp;LOWER(W683))),ISNA(MATCH(LEFT(TRIM(BP683),255),{"0000a","000a","00a","0000aa","000aa","00.00.0000","00/00/0000","00-00-0000","0000-00-00","00.00.00","00/00/00","00-00-00","0.00.0000","0/00/0000","0-00-0000"},0)),OR(SUMPRODUCT(--ISNUMBER(SEARCH({"a0","a-0","a_0","a/0","a.0","a#0","0a","0-a","0_a","0/a"},BP683)))&gt;0,ISNUMBER(SEARCH("000000",BP683)))),1,0),0)</f>
        <v>0</v>
      </c>
      <c r="BR6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683,"supervisor",""),"inspector",""),"controller",""),"executive",""),"catering",""),"manager",""),"officer",""),"caterer",""),"station",""),"captain",""),"verified",""),"verifier",""),"checked",""),"senior",""),"leader",""),"cabin",""),"staff",""),"crew",""),"team",""),"duty",""),"lead",""),"head",""),"chef",""),"pasb",""),"mcat",""),"magcs",""),"qaqc",""),"ccic",""),"cic",""),"csm",""),"ops",""),"pic",""),"self",""),"qa",""),"qc",""),"by",""),"sr",""))</f>
        <v>0</v>
      </c>
      <c r="BS6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683,"supervisor",""),"inspector",""),"controller",""),"executive",""),"catering",""),"manager",""),"officer",""),"caterer",""),"station",""),"captain",""),"verified",""),"verifier",""),"checked",""),"senior",""),"leader",""),"cabin",""),"staff",""),"crew",""),"team",""),"duty",""),"lead",""),"head",""),"chef",""),"pasb",""),"mcat",""),"magcs",""),"qaqc",""),"ccic",""),"cic",""),"csm",""),"ops",""),"pic",""),"self",""),"qa",""),"qc",""),"by",""),"sr",""))</f>
        <v>0</v>
      </c>
      <c r="BT683" s="61"/>
      <c r="BU683" s="61"/>
      <c r="BV683" s="61" t="n">
        <f aca="false">0</f>
        <v>0</v>
      </c>
      <c r="BW683" s="61"/>
      <c r="BX683" s="61"/>
      <c r="BY683" s="62" t="n">
        <f aca="false">Q683-T12EarlyH/24</f>
        <v>46323.6875</v>
      </c>
      <c r="BZ683" s="61" t="n">
        <f aca="false">IFERROR(IF(IF(TRIM(S683)="Link / file path",AND(LEN(TRIM(Z683))&gt;=5,SUMPRODUCT(--ISNUMBER(SEARCH({"http","www.","\\",":\",".pdf",".jpg",".jpeg",".png",".heic",".xls",".doc",".msg",".eml",".ppt",".txt",".zip"},Z683)))&gt;0),AND(ISERROR(FIND(" ",TRIM(Z683))),NOT(OR(LOWER(TRIM(Z683))=LOWER(Flights!$F$25),AND(LEFT(LOWER(TRIM(Z683)),2)="mh",(LEN(BN683)-LEN(SUBSTITUTE(BN683,"a","")))&lt;=2))),NOT(ISNUMBER(MATCH(LEFT(BN683,255),{"0000a","000a","00a","0000aa","000aa","00.00.0000","00/00/0000","00-00-0000","0000-00-00","00.00.00","00/00/00","00-00-00","0.00.0000","0/00/0000","0-00-0000"},0))),OR(AND((LEN(BN683)-LEN(SUBSTITUTE(BN683,"a","")))&gt;=1,(LEN(BN683)-LEN(SUBSTITUTE(BN683,"0","")))&gt;=2,SUMPRODUCT(--ISNUMBER(SEARCH({"a0","a-0","a_0","a/0","a.0","a#0","0a","0-a","0_a","0/a"},BN683)))&gt;0),AND((LEN(BN683)-LEN(SUBSTITUTE(BN683,"a","")))=0,(LEN(BN683)-LEN(SUBSTITUTE(BN683,"0","")))&gt;=5)))),1,0),0)</f>
        <v>0</v>
      </c>
    </row>
    <row r="684" customFormat="false" ht="66" hidden="false" customHeight="true" outlineLevel="0" collapsed="false">
      <c r="A684" s="57" t="s">
        <v>1408</v>
      </c>
      <c r="B684" s="57" t="s">
        <v>310</v>
      </c>
      <c r="C684" s="57" t="str">
        <f aca="false">Flights!$F$25</f>
        <v>MH1437</v>
      </c>
      <c r="D684" s="58" t="n">
        <f aca="false">Flights!$D$25</f>
        <v>46325</v>
      </c>
      <c r="E684" s="57" t="str">
        <f aca="false">Flights!$G$25&amp;"-"&amp;Flights!$H$25</f>
        <v>LGK-KUL</v>
      </c>
      <c r="F684" s="57" t="str">
        <f aca="false">Flights!$K$25</f>
        <v>BC</v>
      </c>
      <c r="G684" s="57" t="s">
        <v>420</v>
      </c>
      <c r="H684" s="57" t="s">
        <v>378</v>
      </c>
      <c r="I684" s="57" t="s">
        <v>499</v>
      </c>
      <c r="J684" s="57" t="s">
        <v>500</v>
      </c>
      <c r="K684" s="67" t="s">
        <v>501</v>
      </c>
      <c r="L684" s="67" t="s">
        <v>1409</v>
      </c>
      <c r="M684" s="67" t="s">
        <v>451</v>
      </c>
      <c r="N684" s="67" t="s">
        <v>383</v>
      </c>
      <c r="O684" s="67" t="s">
        <v>984</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60"/>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open",IF(AND(NOT(OR(LEN(AZ684)&lt;15,ISNUMBER(MATCH(AZ684,L_Placeholder,0)))),BK684=0,NOT(OR(LEN(AU684)&lt;2,ISNUMBER(MATCH(AU684,L_Placeholder,0)))),NOT(OR(LEN(AX684)&lt;2,ISNUMBER(MATCH(AX684,L_Placeholder,0)))),TRIM(AE684)&lt;&gt;TRIM(T684)),"N/A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missing",IF(OR(OR(LEN(AU684)&lt;2,ISNUMBER(MATCH(AU684,L_Placeholder,0))),BR684&lt;3),"INVALID – PIC missing or not a named person (a role such as QA / CSM is not a name)",IF(OR(LEN(AV684)&lt;2,ISNUMBER(MATCH(AV684,L_Placeholder,0))),"INVALID – result / assessment missing",IF(OR(OR(LEN(AW684)&lt;3,ISNUMBER(MATCH(AW684,L_Placeholder,0))),SUMPRODUCT(--ISNUMBER(SEARCH(" "&amp;L_EvidencePhrase&amp;" ",BD684)))&gt;0,BI684=1),"INVALID – evidence missing, placeholder or not yet on file",IF(ISNA(MATCH(TRIM(S684),L_EvidenceType,0)),"INVALID – choose the evidence type from the list (column S)",IF(BL684=0,"INVALID – evidence ID must be the record's ID only (e.g. SF-2210, IMG_2231, 1045521), or a link / path for links",IF(OR(OR(LEN(AX684)&lt;2,ISNUMBER(MATCH(AX684,L_Placeholder,0))),BS684&lt;3),"INVALID – verifier missing or not a named person (a role such as QA / CSM is not a name)",IF(OR(AX684=AU684,AND(LEN(AU684)&gt;=4,ISNUMBER(SEARCH(AU684,AX684))),AND(LEN(AX684)&gt;=4,ISNUMBER(SEARCH(AX684,AU684)))),"INVALID – verifier must be a different, named person (not the PIC or a role)",IF(BH684=1,"INVALID – result not yet available (awaiting / TBC)",IF(BV684=1,"INVALID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future",IF(AND(ISNUMBER(BY684),AG684&lt;BY684),IF(H684="Physical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")))/(LEN(L_PendNeg)+1))+SUMPRODUCT((LEN(BC684)-LEN(SUBSTITUTE(BC684," "&amp;L_PendPrep&amp;" "," ")))/(LEN(L_PendPrep)+1)),1,0),1)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")))/(LEN(L_PendNeg)+1))+SUMPRODUCT((LEN(BE684)-LEN(SUBSTITUTE(BE684," "&amp;L_PendPrep&amp;" "," ")))/(LEN(L_PendPrep)+1)),1,0),1)</f>
        <v>0</v>
      </c>
      <c r="BK684" s="61" t="n">
        <f aca="false">IFERROR(IF(SUMPRODUCT((LEN(BF684)-LEN(SUBSTITUTE(BF684," "&amp;L_PendStrict&amp;" "," ")))/(LEN(L_PendStrict)+1))&gt;SUMPRODUCT((LEN(BF684)-LEN(SUBSTITUTE(BF684," "&amp;L_PendNeg&amp;" "," ")))/(LEN(L_PendNeg)+1)),1,0),1)</f>
        <v>0</v>
      </c>
      <c r="BL684" s="61" t="n">
        <f aca="false">IF(ISNA(MATCH(TRIM(S684),L_EvidenceType,0)),0,BZ684)</f>
        <v>0</v>
      </c>
      <c r="BM684" s="61" t="str">
        <f aca="false">SUBSTITUTE(SUBSTITUTE(SUBSTITUTE(SUBSTITUTE(SUBSTITUTE(SUBSTITUTE(SUBSTITUTE(SUBSTITUTE(SUBSTITUTE(LOWER(Z684&amp;""),"1","0"),"2","0"),"3","0"),"4","0"),"5","0"),"6","0"),"7","0"),"8","0"),"9","0")</f>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684,"jan",""),"feb",""),"mar",""),"apr",""),"may",""),"jun",""),"jul",""),"aug",""),"sep",""),"oct",""),"nov",""),"dec",""),"hrs",""),"hr",""),"lt",""),"utc",""),"am",""),"pm",""),"rev",""),"ver",""),"b","a"),"c","a"),"d","a"),"e","a"),"f","a"),"g","a"),"h","a"),"i","a"),"j","a"),"k","a"),"l","a"),"m","a"),"n","a"),"o","a"),"p","a"),"q","a"),"r","a"),"s","a"),"t","a"),"u","a"),"v","a"),"w","a"),"x","a"),"y","a"),"z","a")</f>
        <v/>
      </c>
      <c r="BO684" s="61" t="str">
        <f aca="false">SUBSTITUTE(SUBSTITUTE(SUBSTITUTE(SUBSTITUTE(SUBSTITUTE(SUBSTITUTE(SUBSTITUTE(SUBSTITUTE(SUBSTITUTE(LOWER(W684&amp;""),"1","0"),"2","0"),"3","0"),"4","0"),"5","0"),"6","0"),"7","0"),"8","0"),"9","0")</f>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c>
      <c r="BQ684" s="61" t="n">
        <f aca="false">IFERROR(IF(AND(ISERROR(SEARCH(" mh"," "&amp;LOWER(W684))),ISNA(MATCH(LEFT(TRIM(BP684),255),{"0000a","000a","00a","0000aa","000aa","00.00.0000","00/00/0000","00-00-0000","0000-00-00","00.00.00","00/00/00","00-00-00","0.00.0000","0/00/0000","0-00-0000"},0)),OR(SUMPRODUCT(--ISNUMBER(SEARCH({"a0","a-0","a_0","a/0","a.0","a#0","0a","0-a","0_a","0/a"},BP684)))&gt;0,ISNUMBER(SEARCH("000000",BP684)))),1,0),0)</f>
        <v>0</v>
      </c>
      <c r="BR6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684,"supervisor",""),"inspector",""),"controller",""),"executive",""),"catering",""),"manager",""),"officer",""),"caterer",""),"station",""),"captain",""),"verified",""),"verifier",""),"checked",""),"senior",""),"leader",""),"cabin",""),"staff",""),"crew",""),"team",""),"duty",""),"lead",""),"head",""),"chef",""),"pasb",""),"mcat",""),"magcs",""),"qaqc",""),"ccic",""),"cic",""),"csm",""),"ops",""),"pic",""),"self",""),"qa",""),"qc",""),"by",""),"sr",""))</f>
        <v>0</v>
      </c>
      <c r="BS6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684,"supervisor",""),"inspector",""),"controller",""),"executive",""),"catering",""),"manager",""),"officer",""),"caterer",""),"station",""),"captain",""),"verified",""),"verifier",""),"checked",""),"senior",""),"leader",""),"cabin",""),"staff",""),"crew",""),"team",""),"duty",""),"lead",""),"head",""),"chef",""),"pasb",""),"mcat",""),"magcs",""),"qaqc",""),"ccic",""),"cic",""),"csm",""),"ops",""),"pic",""),"self",""),"qa",""),"qc",""),"by",""),"sr",""))</f>
        <v>0</v>
      </c>
      <c r="BT684" s="61"/>
      <c r="BU684" s="61"/>
      <c r="BV684" s="61" t="n">
        <f aca="false">0</f>
        <v>0</v>
      </c>
      <c r="BW684" s="61"/>
      <c r="BX684" s="61"/>
      <c r="BY684" s="62" t="n">
        <f aca="false">Q684-T12EarlyH/24</f>
        <v>46323.6875</v>
      </c>
      <c r="BZ684" s="61" t="n">
        <f aca="false">IFERROR(IF(IF(TRIM(S684)="Link / file path",AND(LEN(TRIM(Z684))&gt;=5,SUMPRODUCT(--ISNUMBER(SEARCH({"http","www.","\\",":\",".pdf",".jpg",".jpeg",".png",".heic",".xls",".doc",".msg",".eml",".ppt",".txt",".zip"},Z684)))&gt;0),AND(ISERROR(FIND(" ",TRIM(Z684))),NOT(OR(LOWER(TRIM(Z684))=LOWER(Flights!$F$25),AND(LEFT(LOWER(TRIM(Z684)),2)="mh",(LEN(BN684)-LEN(SUBSTITUTE(BN684,"a","")))&lt;=2))),NOT(ISNUMBER(MATCH(LEFT(BN684,255),{"0000a","000a","00a","0000aa","000aa","00.00.0000","00/00/0000","00-00-0000","0000-00-00","00.00.00","00/00/00","00-00-00","0.00.0000","0/00/0000","0-00-0000"},0))),OR(AND((LEN(BN684)-LEN(SUBSTITUTE(BN684,"a","")))&gt;=1,(LEN(BN684)-LEN(SUBSTITUTE(BN684,"0","")))&gt;=2,SUMPRODUCT(--ISNUMBER(SEARCH({"a0","a-0","a_0","a/0","a.0","a#0","0a","0-a","0_a","0/a"},BN684)))&gt;0),AND((LEN(BN684)-LEN(SUBSTITUTE(BN684,"a","")))=0,(LEN(BN684)-LEN(SUBSTITUTE(BN684,"0","")))&gt;=5)))),1,0),0)</f>
        <v>0</v>
      </c>
    </row>
    <row r="685" customFormat="false" ht="66" hidden="false" customHeight="true" outlineLevel="0" collapsed="false">
      <c r="A685" s="57" t="s">
        <v>1410</v>
      </c>
      <c r="B685" s="57" t="s">
        <v>310</v>
      </c>
      <c r="C685" s="57" t="str">
        <f aca="false">Flights!$F$25</f>
        <v>MH1437</v>
      </c>
      <c r="D685" s="58" t="n">
        <f aca="false">Flights!$D$25</f>
        <v>46325</v>
      </c>
      <c r="E685" s="57" t="str">
        <f aca="false">Flights!$G$25&amp;"-"&amp;Flights!$H$25</f>
        <v>LGK-KUL</v>
      </c>
      <c r="F685" s="57" t="str">
        <f aca="false">Flights!$K$25</f>
        <v>BC</v>
      </c>
      <c r="G685" s="57" t="s">
        <v>420</v>
      </c>
      <c r="H685" s="57" t="s">
        <v>378</v>
      </c>
      <c r="I685" s="57" t="s">
        <v>499</v>
      </c>
      <c r="J685" s="57" t="s">
        <v>505</v>
      </c>
      <c r="K685" s="67" t="s">
        <v>501</v>
      </c>
      <c r="L685" s="67" t="s">
        <v>1411</v>
      </c>
      <c r="M685" s="67" t="s">
        <v>451</v>
      </c>
      <c r="N685" s="67" t="s">
        <v>383</v>
      </c>
      <c r="O685" s="67" t="s">
        <v>984</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60"/>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open",IF(AND(NOT(OR(LEN(AZ685)&lt;15,ISNUMBER(MATCH(AZ685,L_Placeholder,0)))),BK685=0,NOT(OR(LEN(AU685)&lt;2,ISNUMBER(MATCH(AU685,L_Placeholder,0)))),NOT(OR(LEN(AX685)&lt;2,ISNUMBER(MATCH(AX685,L_Placeholder,0)))),TRIM(AE685)&lt;&gt;TRIM(T685)),"N/A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missing",IF(OR(OR(LEN(AU685)&lt;2,ISNUMBER(MATCH(AU685,L_Placeholder,0))),BR685&lt;3),"INVALID – PIC missing or not a named person (a role such as QA / CSM is not a name)",IF(OR(LEN(AV685)&lt;2,ISNUMBER(MATCH(AV685,L_Placeholder,0))),"INVALID – result / assessment missing",IF(OR(OR(LEN(AW685)&lt;3,ISNUMBER(MATCH(AW685,L_Placeholder,0))),SUMPRODUCT(--ISNUMBER(SEARCH(" "&amp;L_EvidencePhrase&amp;" ",BD685)))&gt;0,BI685=1),"INVALID – evidence missing, placeholder or not yet on file",IF(ISNA(MATCH(TRIM(S685),L_EvidenceType,0)),"INVALID – choose the evidence type from the list (column S)",IF(BL685=0,"INVALID – evidence ID must be the record's ID only (e.g. SF-2210, IMG_2231, 1045521), or a link / path for links",IF(OR(OR(LEN(AX685)&lt;2,ISNUMBER(MATCH(AX685,L_Placeholder,0))),BS685&lt;3),"INVALID – verifier missing or not a named person (a role such as QA / CSM is not a name)",IF(OR(AX685=AU685,AND(LEN(AU685)&gt;=4,ISNUMBER(SEARCH(AU685,AX685))),AND(LEN(AX685)&gt;=4,ISNUMBER(SEARCH(AX685,AU685)))),"INVALID – verifier must be a different, named person (not the PIC or a role)",IF(BH685=1,"INVALID – result not yet available (awaiting / TBC)",IF(BV685=1,"INVALID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future",IF(AND(ISNUMBER(BY685),AG685&lt;BY685),IF(H685="Physical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")))/(LEN(L_PendNeg)+1))+SUMPRODUCT((LEN(BC685)-LEN(SUBSTITUTE(BC685," "&amp;L_PendPrep&amp;" "," ")))/(LEN(L_PendPrep)+1)),1,0),1)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")))/(LEN(L_PendNeg)+1))+SUMPRODUCT((LEN(BE685)-LEN(SUBSTITUTE(BE685," "&amp;L_PendPrep&amp;" "," ")))/(LEN(L_PendPrep)+1)),1,0),1)</f>
        <v>0</v>
      </c>
      <c r="BK685" s="61" t="n">
        <f aca="false">IFERROR(IF(SUMPRODUCT((LEN(BF685)-LEN(SUBSTITUTE(BF685," "&amp;L_PendStrict&amp;" "," ")))/(LEN(L_PendStrict)+1))&gt;SUMPRODUCT((LEN(BF685)-LEN(SUBSTITUTE(BF685," "&amp;L_PendNeg&amp;" "," ")))/(LEN(L_PendNeg)+1)),1,0),1)</f>
        <v>0</v>
      </c>
      <c r="BL685" s="61" t="n">
        <f aca="false">IF(ISNA(MATCH(TRIM(S685),L_EvidenceType,0)),0,BZ685)</f>
        <v>0</v>
      </c>
      <c r="BM685" s="61" t="str">
        <f aca="false">SUBSTITUTE(SUBSTITUTE(SUBSTITUTE(SUBSTITUTE(SUBSTITUTE(SUBSTITUTE(SUBSTITUTE(SUBSTITUTE(SUBSTITUTE(LOWER(Z685&amp;""),"1","0"),"2","0"),"3","0"),"4","0"),"5","0"),"6","0"),"7","0"),"8","0"),"9","0")</f>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685,"jan",""),"feb",""),"mar",""),"apr",""),"may",""),"jun",""),"jul",""),"aug",""),"sep",""),"oct",""),"nov",""),"dec",""),"hrs",""),"hr",""),"lt",""),"utc",""),"am",""),"pm",""),"rev",""),"ver",""),"b","a"),"c","a"),"d","a"),"e","a"),"f","a"),"g","a"),"h","a"),"i","a"),"j","a"),"k","a"),"l","a"),"m","a"),"n","a"),"o","a"),"p","a"),"q","a"),"r","a"),"s","a"),"t","a"),"u","a"),"v","a"),"w","a"),"x","a"),"y","a"),"z","a")</f>
        <v/>
      </c>
      <c r="BO685" s="61" t="str">
        <f aca="false">SUBSTITUTE(SUBSTITUTE(SUBSTITUTE(SUBSTITUTE(SUBSTITUTE(SUBSTITUTE(SUBSTITUTE(SUBSTITUTE(SUBSTITUTE(LOWER(W685&amp;""),"1","0"),"2","0"),"3","0"),"4","0"),"5","0"),"6","0"),"7","0"),"8","0"),"9","0")</f>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c>
      <c r="BQ685" s="61" t="n">
        <f aca="false">IFERROR(IF(AND(ISERROR(SEARCH(" mh"," "&amp;LOWER(W685))),ISNA(MATCH(LEFT(TRIM(BP685),255),{"0000a","000a","00a","0000aa","000aa","00.00.0000","00/00/0000","00-00-0000","0000-00-00","00.00.00","00/00/00","00-00-00","0.00.0000","0/00/0000","0-00-0000"},0)),OR(SUMPRODUCT(--ISNUMBER(SEARCH({"a0","a-0","a_0","a/0","a.0","a#0","0a","0-a","0_a","0/a"},BP685)))&gt;0,ISNUMBER(SEARCH("000000",BP685)))),1,0),0)</f>
        <v>0</v>
      </c>
      <c r="BR6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685,"supervisor",""),"inspector",""),"controller",""),"executive",""),"catering",""),"manager",""),"officer",""),"caterer",""),"station",""),"captain",""),"verified",""),"verifier",""),"checked",""),"senior",""),"leader",""),"cabin",""),"staff",""),"crew",""),"team",""),"duty",""),"lead",""),"head",""),"chef",""),"pasb",""),"mcat",""),"magcs",""),"qaqc",""),"ccic",""),"cic",""),"csm",""),"ops",""),"pic",""),"self",""),"qa",""),"qc",""),"by",""),"sr",""))</f>
        <v>0</v>
      </c>
      <c r="BS6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685,"supervisor",""),"inspector",""),"controller",""),"executive",""),"catering",""),"manager",""),"officer",""),"caterer",""),"station",""),"captain",""),"verified",""),"verifier",""),"checked",""),"senior",""),"leader",""),"cabin",""),"staff",""),"crew",""),"team",""),"duty",""),"lead",""),"head",""),"chef",""),"pasb",""),"mcat",""),"magcs",""),"qaqc",""),"ccic",""),"cic",""),"csm",""),"ops",""),"pic",""),"self",""),"qa",""),"qc",""),"by",""),"sr",""))</f>
        <v>0</v>
      </c>
      <c r="BT685" s="61"/>
      <c r="BU685" s="61"/>
      <c r="BV685" s="61" t="n">
        <f aca="false">0</f>
        <v>0</v>
      </c>
      <c r="BW685" s="61"/>
      <c r="BX685" s="61"/>
      <c r="BY685" s="62" t="n">
        <f aca="false">Q685-T12EarlyH/24</f>
        <v>46323.6875</v>
      </c>
      <c r="BZ685" s="61" t="n">
        <f aca="false">IFERROR(IF(IF(TRIM(S685)="Link / file path",AND(LEN(TRIM(Z685))&gt;=5,SUMPRODUCT(--ISNUMBER(SEARCH({"http","www.","\\",":\",".pdf",".jpg",".jpeg",".png",".heic",".xls",".doc",".msg",".eml",".ppt",".txt",".zip"},Z685)))&gt;0),AND(ISERROR(FIND(" ",TRIM(Z685))),NOT(OR(LOWER(TRIM(Z685))=LOWER(Flights!$F$25),AND(LEFT(LOWER(TRIM(Z685)),2)="mh",(LEN(BN685)-LEN(SUBSTITUTE(BN685,"a","")))&lt;=2))),NOT(ISNUMBER(MATCH(LEFT(BN685,255),{"0000a","000a","00a","0000aa","000aa","00.00.0000","00/00/0000","00-00-0000","0000-00-00","00.00.00","00/00/00","00-00-00","0.00.0000","0/00/0000","0-00-0000"},0))),OR(AND((LEN(BN685)-LEN(SUBSTITUTE(BN685,"a","")))&gt;=1,(LEN(BN685)-LEN(SUBSTITUTE(BN685,"0","")))&gt;=2,SUMPRODUCT(--ISNUMBER(SEARCH({"a0","a-0","a_0","a/0","a.0","a#0","0a","0-a","0_a","0/a"},BN685)))&gt;0),AND((LEN(BN685)-LEN(SUBSTITUTE(BN685,"a","")))=0,(LEN(BN685)-LEN(SUBSTITUTE(BN685,"0","")))&gt;=5)))),1,0),0)</f>
        <v>0</v>
      </c>
    </row>
    <row r="686" customFormat="false" ht="66" hidden="false" customHeight="true" outlineLevel="0" collapsed="false">
      <c r="A686" s="57" t="s">
        <v>1412</v>
      </c>
      <c r="B686" s="57" t="s">
        <v>310</v>
      </c>
      <c r="C686" s="57" t="str">
        <f aca="false">Flights!$F$25</f>
        <v>MH1437</v>
      </c>
      <c r="D686" s="58" t="n">
        <f aca="false">Flights!$D$25</f>
        <v>46325</v>
      </c>
      <c r="E686" s="57" t="str">
        <f aca="false">Flights!$G$25&amp;"-"&amp;Flights!$H$25</f>
        <v>LGK-KUL</v>
      </c>
      <c r="F686" s="57" t="str">
        <f aca="false">Flights!$K$25</f>
        <v>BC</v>
      </c>
      <c r="G686" s="57" t="s">
        <v>420</v>
      </c>
      <c r="H686" s="57" t="s">
        <v>378</v>
      </c>
      <c r="I686" s="57" t="s">
        <v>499</v>
      </c>
      <c r="J686" s="57" t="s">
        <v>508</v>
      </c>
      <c r="K686" s="67" t="s">
        <v>501</v>
      </c>
      <c r="L686" s="67" t="s">
        <v>1413</v>
      </c>
      <c r="M686" s="67" t="s">
        <v>451</v>
      </c>
      <c r="N686" s="67" t="s">
        <v>383</v>
      </c>
      <c r="O686" s="67" t="s">
        <v>984</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60"/>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open",IF(AND(NOT(OR(LEN(AZ686)&lt;15,ISNUMBER(MATCH(AZ686,L_Placeholder,0)))),BK686=0,NOT(OR(LEN(AU686)&lt;2,ISNUMBER(MATCH(AU686,L_Placeholder,0)))),NOT(OR(LEN(AX686)&lt;2,ISNUMBER(MATCH(AX686,L_Placeholder,0)))),TRIM(AE686)&lt;&gt;TRIM(T686)),"N/A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missing",IF(OR(OR(LEN(AU686)&lt;2,ISNUMBER(MATCH(AU686,L_Placeholder,0))),BR686&lt;3),"INVALID – PIC missing or not a named person (a role such as QA / CSM is not a name)",IF(OR(LEN(AV686)&lt;2,ISNUMBER(MATCH(AV686,L_Placeholder,0))),"INVALID – result / assessment missing",IF(OR(OR(LEN(AW686)&lt;3,ISNUMBER(MATCH(AW686,L_Placeholder,0))),SUMPRODUCT(--ISNUMBER(SEARCH(" "&amp;L_EvidencePhrase&amp;" ",BD686)))&gt;0,BI686=1),"INVALID – evidence missing, placeholder or not yet on file",IF(ISNA(MATCH(TRIM(S686),L_EvidenceType,0)),"INVALID – choose the evidence type from the list (column S)",IF(BL686=0,"INVALID – evidence ID must be the record's ID only (e.g. SF-2210, IMG_2231, 1045521), or a link / path for links",IF(OR(OR(LEN(AX686)&lt;2,ISNUMBER(MATCH(AX686,L_Placeholder,0))),BS686&lt;3),"INVALID – verifier missing or not a named person (a role such as QA / CSM is not a name)",IF(OR(AX686=AU686,AND(LEN(AU686)&gt;=4,ISNUMBER(SEARCH(AU686,AX686))),AND(LEN(AX686)&gt;=4,ISNUMBER(SEARCH(AX686,AU686)))),"INVALID – verifier must be a different, named person (not the PIC or a role)",IF(BH686=1,"INVALID – result not yet available (awaiting / TBC)",IF(BV686=1,"INVALID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future",IF(AND(ISNUMBER(BY686),AG686&lt;BY686),IF(H686="Physical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")))/(LEN(L_PendNeg)+1))+SUMPRODUCT((LEN(BC686)-LEN(SUBSTITUTE(BC686," "&amp;L_PendPrep&amp;" "," ")))/(LEN(L_PendPrep)+1)),1,0),1)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")))/(LEN(L_PendNeg)+1))+SUMPRODUCT((LEN(BE686)-LEN(SUBSTITUTE(BE686," "&amp;L_PendPrep&amp;" "," ")))/(LEN(L_PendPrep)+1)),1,0),1)</f>
        <v>0</v>
      </c>
      <c r="BK686" s="61" t="n">
        <f aca="false">IFERROR(IF(SUMPRODUCT((LEN(BF686)-LEN(SUBSTITUTE(BF686," "&amp;L_PendStrict&amp;" "," ")))/(LEN(L_PendStrict)+1))&gt;SUMPRODUCT((LEN(BF686)-LEN(SUBSTITUTE(BF686," "&amp;L_PendNeg&amp;" "," ")))/(LEN(L_PendNeg)+1)),1,0),1)</f>
        <v>0</v>
      </c>
      <c r="BL686" s="61" t="n">
        <f aca="false">IF(ISNA(MATCH(TRIM(S686),L_EvidenceType,0)),0,BZ686)</f>
        <v>0</v>
      </c>
      <c r="BM686" s="61" t="str">
        <f aca="false">SUBSTITUTE(SUBSTITUTE(SUBSTITUTE(SUBSTITUTE(SUBSTITUTE(SUBSTITUTE(SUBSTITUTE(SUBSTITUTE(SUBSTITUTE(LOWER(Z686&amp;""),"1","0"),"2","0"),"3","0"),"4","0"),"5","0"),"6","0"),"7","0"),"8","0"),"9","0")</f>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686,"jan",""),"feb",""),"mar",""),"apr",""),"may",""),"jun",""),"jul",""),"aug",""),"sep",""),"oct",""),"nov",""),"dec",""),"hrs",""),"hr",""),"lt",""),"utc",""),"am",""),"pm",""),"rev",""),"ver",""),"b","a"),"c","a"),"d","a"),"e","a"),"f","a"),"g","a"),"h","a"),"i","a"),"j","a"),"k","a"),"l","a"),"m","a"),"n","a"),"o","a"),"p","a"),"q","a"),"r","a"),"s","a"),"t","a"),"u","a"),"v","a"),"w","a"),"x","a"),"y","a"),"z","a")</f>
        <v/>
      </c>
      <c r="BO686" s="61" t="str">
        <f aca="false">SUBSTITUTE(SUBSTITUTE(SUBSTITUTE(SUBSTITUTE(SUBSTITUTE(SUBSTITUTE(SUBSTITUTE(SUBSTITUTE(SUBSTITUTE(LOWER(W686&amp;""),"1","0"),"2","0"),"3","0"),"4","0"),"5","0"),"6","0"),"7","0"),"8","0"),"9","0")</f>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c>
      <c r="BQ686" s="61" t="n">
        <f aca="false">IFERROR(IF(AND(ISERROR(SEARCH(" mh"," "&amp;LOWER(W686))),ISNA(MATCH(LEFT(TRIM(BP686),255),{"0000a","000a","00a","0000aa","000aa","00.00.0000","00/00/0000","00-00-0000","0000-00-00","00.00.00","00/00/00","00-00-00","0.00.0000","0/00/0000","0-00-0000"},0)),OR(SUMPRODUCT(--ISNUMBER(SEARCH({"a0","a-0","a_0","a/0","a.0","a#0","0a","0-a","0_a","0/a"},BP686)))&gt;0,ISNUMBER(SEARCH("000000",BP686)))),1,0),0)</f>
        <v>0</v>
      </c>
      <c r="BR6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686,"supervisor",""),"inspector",""),"controller",""),"executive",""),"catering",""),"manager",""),"officer",""),"caterer",""),"station",""),"captain",""),"verified",""),"verifier",""),"checked",""),"senior",""),"leader",""),"cabin",""),"staff",""),"crew",""),"team",""),"duty",""),"lead",""),"head",""),"chef",""),"pasb",""),"mcat",""),"magcs",""),"qaqc",""),"ccic",""),"cic",""),"csm",""),"ops",""),"pic",""),"self",""),"qa",""),"qc",""),"by",""),"sr",""))</f>
        <v>0</v>
      </c>
      <c r="BS6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686,"supervisor",""),"inspector",""),"controller",""),"executive",""),"catering",""),"manager",""),"officer",""),"caterer",""),"station",""),"captain",""),"verified",""),"verifier",""),"checked",""),"senior",""),"leader",""),"cabin",""),"staff",""),"crew",""),"team",""),"duty",""),"lead",""),"head",""),"chef",""),"pasb",""),"mcat",""),"magcs",""),"qaqc",""),"ccic",""),"cic",""),"csm",""),"ops",""),"pic",""),"self",""),"qa",""),"qc",""),"by",""),"sr",""))</f>
        <v>0</v>
      </c>
      <c r="BT686" s="61"/>
      <c r="BU686" s="61"/>
      <c r="BV686" s="61" t="n">
        <f aca="false">0</f>
        <v>0</v>
      </c>
      <c r="BW686" s="61"/>
      <c r="BX686" s="61"/>
      <c r="BY686" s="62" t="n">
        <f aca="false">Q686-T12EarlyH/24</f>
        <v>46323.6875</v>
      </c>
      <c r="BZ686" s="61" t="n">
        <f aca="false">IFERROR(IF(IF(TRIM(S686)="Link / file path",AND(LEN(TRIM(Z686))&gt;=5,SUMPRODUCT(--ISNUMBER(SEARCH({"http","www.","\\",":\",".pdf",".jpg",".jpeg",".png",".heic",".xls",".doc",".msg",".eml",".ppt",".txt",".zip"},Z686)))&gt;0),AND(ISERROR(FIND(" ",TRIM(Z686))),NOT(OR(LOWER(TRIM(Z686))=LOWER(Flights!$F$25),AND(LEFT(LOWER(TRIM(Z686)),2)="mh",(LEN(BN686)-LEN(SUBSTITUTE(BN686,"a","")))&lt;=2))),NOT(ISNUMBER(MATCH(LEFT(BN686,255),{"0000a","000a","00a","0000aa","000aa","00.00.0000","00/00/0000","00-00-0000","0000-00-00","00.00.00","00/00/00","00-00-00","0.00.0000","0/00/0000","0-00-0000"},0))),OR(AND((LEN(BN686)-LEN(SUBSTITUTE(BN686,"a","")))&gt;=1,(LEN(BN686)-LEN(SUBSTITUTE(BN686,"0","")))&gt;=2,SUMPRODUCT(--ISNUMBER(SEARCH({"a0","a-0","a_0","a/0","a.0","a#0","0a","0-a","0_a","0/a"},BN686)))&gt;0),AND((LEN(BN686)-LEN(SUBSTITUTE(BN686,"a","")))=0,(LEN(BN686)-LEN(SUBSTITUTE(BN686,"0","")))&gt;=5)))),1,0),0)</f>
        <v>0</v>
      </c>
    </row>
    <row r="687" customFormat="false" ht="66" hidden="false" customHeight="true" outlineLevel="0" collapsed="false">
      <c r="A687" s="57" t="s">
        <v>1414</v>
      </c>
      <c r="B687" s="57" t="s">
        <v>310</v>
      </c>
      <c r="C687" s="57" t="str">
        <f aca="false">Flights!$F$25</f>
        <v>MH1437</v>
      </c>
      <c r="D687" s="58" t="n">
        <f aca="false">Flights!$D$25</f>
        <v>46325</v>
      </c>
      <c r="E687" s="57" t="str">
        <f aca="false">Flights!$G$25&amp;"-"&amp;Flights!$H$25</f>
        <v>LGK-KUL</v>
      </c>
      <c r="F687" s="57" t="str">
        <f aca="false">Flights!$K$25</f>
        <v>BC</v>
      </c>
      <c r="G687" s="57" t="s">
        <v>420</v>
      </c>
      <c r="H687" s="57" t="s">
        <v>378</v>
      </c>
      <c r="I687" s="57" t="s">
        <v>499</v>
      </c>
      <c r="J687" s="57" t="s">
        <v>518</v>
      </c>
      <c r="K687" s="67" t="s">
        <v>519</v>
      </c>
      <c r="L687" s="67" t="s">
        <v>1415</v>
      </c>
      <c r="M687" s="67" t="s">
        <v>451</v>
      </c>
      <c r="N687" s="67" t="s">
        <v>383</v>
      </c>
      <c r="O687" s="67" t="s">
        <v>1416</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60"/>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open",IF(AND(NOT(OR(LEN(AZ687)&lt;15,ISNUMBER(MATCH(AZ687,L_Placeholder,0)))),BK687=0,NOT(OR(LEN(AU687)&lt;2,ISNUMBER(MATCH(AU687,L_Placeholder,0)))),NOT(OR(LEN(AX687)&lt;2,ISNUMBER(MATCH(AX687,L_Placeholder,0)))),TRIM(AE687)&lt;&gt;TRIM(T687)),"N/A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missing",IF(OR(OR(LEN(AU687)&lt;2,ISNUMBER(MATCH(AU687,L_Placeholder,0))),BR687&lt;3),"INVALID – PIC missing or not a named person (a role such as QA / CSM is not a name)",IF(OR(LEN(AV687)&lt;2,ISNUMBER(MATCH(AV687,L_Placeholder,0))),"INVALID – result / assessment missing",IF(OR(OR(LEN(AW687)&lt;3,ISNUMBER(MATCH(AW687,L_Placeholder,0))),SUMPRODUCT(--ISNUMBER(SEARCH(" "&amp;L_EvidencePhrase&amp;" ",BD687)))&gt;0,BI687=1),"INVALID – evidence missing, placeholder or not yet on file",IF(ISNA(MATCH(TRIM(S687),L_EvidenceType,0)),"INVALID – choose the evidence type from the list (column S)",IF(BL687=0,"INVALID – evidence ID must be the record's ID only (e.g. SF-2210, IMG_2231, 1045521), or a link / path for links",IF(OR(OR(LEN(AX687)&lt;2,ISNUMBER(MATCH(AX687,L_Placeholder,0))),BS687&lt;3),"INVALID – verifier missing or not a named person (a role such as QA / CSM is not a name)",IF(OR(AX687=AU687,AND(LEN(AU687)&gt;=4,ISNUMBER(SEARCH(AU687,AX687))),AND(LEN(AX687)&gt;=4,ISNUMBER(SEARCH(AX687,AU687)))),"INVALID – verifier must be a different, named person (not the PIC or a role)",IF(BH687=1,"INVALID – result not yet available (awaiting / TBC)",IF(BV687=1,"INVALID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future",IF(AND(ISNUMBER(BY687),AG687&lt;BY687),IF(H687="Physical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t="n">
        <f aca="false">IF(ISNA(MATCH(TRIM(S687),L_EvidenceType,0)),0,BZ687)</f>
        <v>0</v>
      </c>
      <c r="BM687" s="61" t="str">
        <f aca="false">SUBSTITUTE(SUBSTITUTE(SUBSTITUTE(SUBSTITUTE(SUBSTITUTE(SUBSTITUTE(SUBSTITUTE(SUBSTITUTE(SUBSTITUTE(LOWER(Z687&amp;""),"1","0"),"2","0"),"3","0"),"4","0"),"5","0"),"6","0"),"7","0"),"8","0"),"9","0")</f>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687,"jan",""),"feb",""),"mar",""),"apr",""),"may",""),"jun",""),"jul",""),"aug",""),"sep",""),"oct",""),"nov",""),"dec",""),"hrs",""),"hr",""),"lt",""),"utc",""),"am",""),"pm",""),"rev",""),"ver",""),"b","a"),"c","a"),"d","a"),"e","a"),"f","a"),"g","a"),"h","a"),"i","a"),"j","a"),"k","a"),"l","a"),"m","a"),"n","a"),"o","a"),"p","a"),"q","a"),"r","a"),"s","a"),"t","a"),"u","a"),"v","a"),"w","a"),"x","a"),"y","a"),"z","a")</f>
        <v/>
      </c>
      <c r="BO687" s="61" t="str">
        <f aca="false">SUBSTITUTE(SUBSTITUTE(SUBSTITUTE(SUBSTITUTE(SUBSTITUTE(SUBSTITUTE(SUBSTITUTE(SUBSTITUTE(SUBSTITUTE(LOWER(W687&amp;""),"1","0"),"2","0"),"3","0"),"4","0"),"5","0"),"6","0"),"7","0"),"8","0"),"9","0")</f>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c>
      <c r="BQ687" s="61" t="n">
        <f aca="false">IFERROR(IF(AND(ISERROR(SEARCH(" mh"," "&amp;LOWER(W687))),ISNA(MATCH(LEFT(TRIM(BP687),255),{"0000a","000a","00a","0000aa","000aa","00.00.0000","00/00/0000","00-00-0000","0000-00-00","00.00.00","00/00/00","00-00-00","0.00.0000","0/00/0000","0-00-0000"},0)),OR(SUMPRODUCT(--ISNUMBER(SEARCH({"a0","a-0","a_0","a/0","a.0","a#0","0a","0-a","0_a","0/a"},BP687)))&gt;0,ISNUMBER(SEARCH("000000",BP687)))),1,0),0)</f>
        <v>0</v>
      </c>
      <c r="BR6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687,"supervisor",""),"inspector",""),"controller",""),"executive",""),"catering",""),"manager",""),"officer",""),"caterer",""),"station",""),"captain",""),"verified",""),"verifier",""),"checked",""),"senior",""),"leader",""),"cabin",""),"staff",""),"crew",""),"team",""),"duty",""),"lead",""),"head",""),"chef",""),"pasb",""),"mcat",""),"magcs",""),"qaqc",""),"ccic",""),"cic",""),"csm",""),"ops",""),"pic",""),"self",""),"qa",""),"qc",""),"by",""),"sr",""))</f>
        <v>0</v>
      </c>
      <c r="BS6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687,"supervisor",""),"inspector",""),"controller",""),"executive",""),"catering",""),"manager",""),"officer",""),"caterer",""),"station",""),"captain",""),"verified",""),"verifier",""),"checked",""),"senior",""),"leader",""),"cabin",""),"staff",""),"crew",""),"team",""),"duty",""),"lead",""),"head",""),"chef",""),"pasb",""),"mcat",""),"magcs",""),"qaqc",""),"ccic",""),"cic",""),"csm",""),"ops",""),"pic",""),"self",""),"qa",""),"qc",""),"by",""),"sr",""))</f>
        <v>0</v>
      </c>
      <c r="BT687" s="61"/>
      <c r="BU687" s="61"/>
      <c r="BV687" s="61" t="n">
        <f aca="false">0</f>
        <v>0</v>
      </c>
      <c r="BW687" s="61"/>
      <c r="BX687" s="61"/>
      <c r="BY687" s="62" t="n">
        <f aca="false">Q687-T12EarlyH/24</f>
        <v>46323.6875</v>
      </c>
      <c r="BZ687" s="61" t="n">
        <f aca="false">IFERROR(IF(IF(TRIM(S687)="Link / file path",AND(LEN(TRIM(Z687))&gt;=5,SUMPRODUCT(--ISNUMBER(SEARCH({"http","www.","\\",":\",".pdf",".jpg",".jpeg",".png",".heic",".xls",".doc",".msg",".eml",".ppt",".txt",".zip"},Z687)))&gt;0),AND(ISERROR(FIND(" ",TRIM(Z687))),NOT(OR(LOWER(TRIM(Z687))=LOWER(Flights!$F$25),AND(LEFT(LOWER(TRIM(Z687)),2)="mh",(LEN(BN687)-LEN(SUBSTITUTE(BN687,"a","")))&lt;=2))),NOT(ISNUMBER(MATCH(LEFT(BN687,255),{"0000a","000a","00a","0000aa","000aa","00.00.0000","00/00/0000","00-00-0000","0000-00-00","00.00.00","00/00/00","00-00-00","0.00.0000","0/00/0000","0-00-0000"},0))),OR(AND((LEN(BN687)-LEN(SUBSTITUTE(BN687,"a","")))&gt;=1,(LEN(BN687)-LEN(SUBSTITUTE(BN687,"0","")))&gt;=2,SUMPRODUCT(--ISNUMBER(SEARCH({"a0","a-0","a_0","a/0","a.0","a#0","0a","0-a","0_a","0/a"},BN687)))&gt;0),AND((LEN(BN687)-LEN(SUBSTITUTE(BN687,"a","")))=0,(LEN(BN687)-LEN(SUBSTITUTE(BN687,"0","")))&gt;=5)))),1,0),0)</f>
        <v>0</v>
      </c>
    </row>
    <row r="688" customFormat="false" ht="66" hidden="false" customHeight="true" outlineLevel="0" collapsed="false">
      <c r="A688" s="57" t="s">
        <v>1417</v>
      </c>
      <c r="B688" s="57" t="s">
        <v>310</v>
      </c>
      <c r="C688" s="57" t="str">
        <f aca="false">Flights!$F$25</f>
        <v>MH1437</v>
      </c>
      <c r="D688" s="58" t="n">
        <f aca="false">Flights!$D$25</f>
        <v>46325</v>
      </c>
      <c r="E688" s="57" t="str">
        <f aca="false">Flights!$G$25&amp;"-"&amp;Flights!$H$25</f>
        <v>LGK-KUL</v>
      </c>
      <c r="F688" s="57" t="str">
        <f aca="false">Flights!$K$25</f>
        <v>BC</v>
      </c>
      <c r="G688" s="57" t="s">
        <v>420</v>
      </c>
      <c r="H688" s="57" t="s">
        <v>378</v>
      </c>
      <c r="I688" s="57" t="s">
        <v>499</v>
      </c>
      <c r="J688" s="57" t="s">
        <v>523</v>
      </c>
      <c r="K688" s="67" t="s">
        <v>501</v>
      </c>
      <c r="L688" s="67" t="s">
        <v>1418</v>
      </c>
      <c r="M688" s="67" t="s">
        <v>451</v>
      </c>
      <c r="N688" s="67" t="s">
        <v>383</v>
      </c>
      <c r="O688" s="67" t="s">
        <v>984</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60"/>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open",IF(AND(NOT(OR(LEN(AZ688)&lt;15,ISNUMBER(MATCH(AZ688,L_Placeholder,0)))),BK688=0,NOT(OR(LEN(AU688)&lt;2,ISNUMBER(MATCH(AU688,L_Placeholder,0)))),NOT(OR(LEN(AX688)&lt;2,ISNUMBER(MATCH(AX688,L_Placeholder,0)))),TRIM(AE688)&lt;&gt;TRIM(T688)),"N/A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missing",IF(OR(OR(LEN(AU688)&lt;2,ISNUMBER(MATCH(AU688,L_Placeholder,0))),BR688&lt;3),"INVALID – PIC missing or not a named person (a role such as QA / CSM is not a name)",IF(OR(LEN(AV688)&lt;2,ISNUMBER(MATCH(AV688,L_Placeholder,0))),"INVALID – result / assessment missing",IF(OR(OR(LEN(AW688)&lt;3,ISNUMBER(MATCH(AW688,L_Placeholder,0))),SUMPRODUCT(--ISNUMBER(SEARCH(" "&amp;L_EvidencePhrase&amp;" ",BD688)))&gt;0,BI688=1),"INVALID – evidence missing, placeholder or not yet on file",IF(ISNA(MATCH(TRIM(S688),L_EvidenceType,0)),"INVALID – choose the evidence type from the list (column S)",IF(BL688=0,"INVALID – evidence ID must be the record's ID only (e.g. SF-2210, IMG_2231, 1045521), or a link / path for links",IF(OR(OR(LEN(AX688)&lt;2,ISNUMBER(MATCH(AX688,L_Placeholder,0))),BS688&lt;3),"INVALID – verifier missing or not a named person (a role such as QA / CSM is not a name)",IF(OR(AX688=AU688,AND(LEN(AU688)&gt;=4,ISNUMBER(SEARCH(AU688,AX688))),AND(LEN(AX688)&gt;=4,ISNUMBER(SEARCH(AX688,AU688)))),"INVALID – verifier must be a different, named person (not the PIC or a role)",IF(BH688=1,"INVALID – result not yet available (awaiting / TBC)",IF(BV688=1,"INVALID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future",IF(AND(ISNUMBER(BY688),AG688&lt;BY688),IF(H688="Physical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t="n">
        <f aca="false">IF(ISNA(MATCH(TRIM(S688),L_EvidenceType,0)),0,BZ688)</f>
        <v>0</v>
      </c>
      <c r="BM688" s="61" t="str">
        <f aca="false">SUBSTITUTE(SUBSTITUTE(SUBSTITUTE(SUBSTITUTE(SUBSTITUTE(SUBSTITUTE(SUBSTITUTE(SUBSTITUTE(SUBSTITUTE(LOWER(Z688&amp;""),"1","0"),"2","0"),"3","0"),"4","0"),"5","0"),"6","0"),"7","0"),"8","0"),"9","0")</f>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688,"jan",""),"feb",""),"mar",""),"apr",""),"may",""),"jun",""),"jul",""),"aug",""),"sep",""),"oct",""),"nov",""),"dec",""),"hrs",""),"hr",""),"lt",""),"utc",""),"am",""),"pm",""),"rev",""),"ver",""),"b","a"),"c","a"),"d","a"),"e","a"),"f","a"),"g","a"),"h","a"),"i","a"),"j","a"),"k","a"),"l","a"),"m","a"),"n","a"),"o","a"),"p","a"),"q","a"),"r","a"),"s","a"),"t","a"),"u","a"),"v","a"),"w","a"),"x","a"),"y","a"),"z","a")</f>
        <v/>
      </c>
      <c r="BO688" s="61" t="str">
        <f aca="false">SUBSTITUTE(SUBSTITUTE(SUBSTITUTE(SUBSTITUTE(SUBSTITUTE(SUBSTITUTE(SUBSTITUTE(SUBSTITUTE(SUBSTITUTE(LOWER(W688&amp;""),"1","0"),"2","0"),"3","0"),"4","0"),"5","0"),"6","0"),"7","0"),"8","0"),"9","0")</f>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c>
      <c r="BQ688" s="61" t="n">
        <f aca="false">IFERROR(IF(AND(ISERROR(SEARCH(" mh"," "&amp;LOWER(W688))),ISNA(MATCH(LEFT(TRIM(BP688),255),{"0000a","000a","00a","0000aa","000aa","00.00.0000","00/00/0000","00-00-0000","0000-00-00","00.00.00","00/00/00","00-00-00","0.00.0000","0/00/0000","0-00-0000"},0)),OR(SUMPRODUCT(--ISNUMBER(SEARCH({"a0","a-0","a_0","a/0","a.0","a#0","0a","0-a","0_a","0/a"},BP688)))&gt;0,ISNUMBER(SEARCH("000000",BP688)))),1,0),0)</f>
        <v>0</v>
      </c>
      <c r="BR6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688,"supervisor",""),"inspector",""),"controller",""),"executive",""),"catering",""),"manager",""),"officer",""),"caterer",""),"station",""),"captain",""),"verified",""),"verifier",""),"checked",""),"senior",""),"leader",""),"cabin",""),"staff",""),"crew",""),"team",""),"duty",""),"lead",""),"head",""),"chef",""),"pasb",""),"mcat",""),"magcs",""),"qaqc",""),"ccic",""),"cic",""),"csm",""),"ops",""),"pic",""),"self",""),"qa",""),"qc",""),"by",""),"sr",""))</f>
        <v>0</v>
      </c>
      <c r="BS6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688,"supervisor",""),"inspector",""),"controller",""),"executive",""),"catering",""),"manager",""),"officer",""),"caterer",""),"station",""),"captain",""),"verified",""),"verifier",""),"checked",""),"senior",""),"leader",""),"cabin",""),"staff",""),"crew",""),"team",""),"duty",""),"lead",""),"head",""),"chef",""),"pasb",""),"mcat",""),"magcs",""),"qaqc",""),"ccic",""),"cic",""),"csm",""),"ops",""),"pic",""),"self",""),"qa",""),"qc",""),"by",""),"sr",""))</f>
        <v>0</v>
      </c>
      <c r="BT688" s="61"/>
      <c r="BU688" s="61"/>
      <c r="BV688" s="61" t="n">
        <f aca="false">0</f>
        <v>0</v>
      </c>
      <c r="BW688" s="61"/>
      <c r="BX688" s="61"/>
      <c r="BY688" s="62" t="n">
        <f aca="false">Q688-T12EarlyH/24</f>
        <v>46323.6875</v>
      </c>
      <c r="BZ688" s="61" t="n">
        <f aca="false">IFERROR(IF(IF(TRIM(S688)="Link / file path",AND(LEN(TRIM(Z688))&gt;=5,SUMPRODUCT(--ISNUMBER(SEARCH({"http","www.","\\",":\",".pdf",".jpg",".jpeg",".png",".heic",".xls",".doc",".msg",".eml",".ppt",".txt",".zip"},Z688)))&gt;0),AND(ISERROR(FIND(" ",TRIM(Z688))),NOT(OR(LOWER(TRIM(Z688))=LOWER(Flights!$F$25),AND(LEFT(LOWER(TRIM(Z688)),2)="mh",(LEN(BN688)-LEN(SUBSTITUTE(BN688,"a","")))&lt;=2))),NOT(ISNUMBER(MATCH(LEFT(BN688,255),{"0000a","000a","00a","0000aa","000aa","00.00.0000","00/00/0000","00-00-0000","0000-00-00","00.00.00","00/00/00","00-00-00","0.00.0000","0/00/0000","0-00-0000"},0))),OR(AND((LEN(BN688)-LEN(SUBSTITUTE(BN688,"a","")))&gt;=1,(LEN(BN688)-LEN(SUBSTITUTE(BN688,"0","")))&gt;=2,SUMPRODUCT(--ISNUMBER(SEARCH({"a0","a-0","a_0","a/0","a.0","a#0","0a","0-a","0_a","0/a"},BN688)))&gt;0),AND((LEN(BN688)-LEN(SUBSTITUTE(BN688,"a","")))=0,(LEN(BN688)-LEN(SUBSTITUTE(BN688,"0","")))&gt;=5)))),1,0),0)</f>
        <v>0</v>
      </c>
    </row>
    <row r="689" customFormat="false" ht="66" hidden="false" customHeight="true" outlineLevel="0" collapsed="false">
      <c r="A689" s="57" t="s">
        <v>1419</v>
      </c>
      <c r="B689" s="57" t="s">
        <v>310</v>
      </c>
      <c r="C689" s="57" t="str">
        <f aca="false">Flights!$F$25</f>
        <v>MH1437</v>
      </c>
      <c r="D689" s="58" t="n">
        <f aca="false">Flights!$D$25</f>
        <v>46325</v>
      </c>
      <c r="E689" s="57" t="str">
        <f aca="false">Flights!$G$25&amp;"-"&amp;Flights!$H$25</f>
        <v>LGK-KUL</v>
      </c>
      <c r="F689" s="57" t="str">
        <f aca="false">Flights!$K$25</f>
        <v>BC</v>
      </c>
      <c r="G689" s="57" t="s">
        <v>420</v>
      </c>
      <c r="H689" s="57" t="s">
        <v>378</v>
      </c>
      <c r="I689" s="57" t="s">
        <v>447</v>
      </c>
      <c r="J689" s="57" t="s">
        <v>526</v>
      </c>
      <c r="K689" s="67" t="s">
        <v>449</v>
      </c>
      <c r="L689" s="67" t="s">
        <v>1420</v>
      </c>
      <c r="M689" s="67" t="s">
        <v>451</v>
      </c>
      <c r="N689" s="67" t="s">
        <v>383</v>
      </c>
      <c r="O689" s="67" t="s">
        <v>984</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60"/>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open",IF(AND(NOT(OR(LEN(AZ689)&lt;15,ISNUMBER(MATCH(AZ689,L_Placeholder,0)))),BK689=0,NOT(OR(LEN(AU689)&lt;2,ISNUMBER(MATCH(AU689,L_Placeholder,0)))),NOT(OR(LEN(AX689)&lt;2,ISNUMBER(MATCH(AX689,L_Placeholder,0)))),TRIM(AE689)&lt;&gt;TRIM(T689)),"N/A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missing",IF(OR(OR(LEN(AU689)&lt;2,ISNUMBER(MATCH(AU689,L_Placeholder,0))),BR689&lt;3),"INVALID – PIC missing or not a named person (a role such as QA / CSM is not a name)",IF(OR(LEN(AV689)&lt;2,ISNUMBER(MATCH(AV689,L_Placeholder,0))),"INVALID – result / assessment missing",IF(OR(OR(LEN(AW689)&lt;3,ISNUMBER(MATCH(AW689,L_Placeholder,0))),SUMPRODUCT(--ISNUMBER(SEARCH(" "&amp;L_EvidencePhrase&amp;" ",BD689)))&gt;0,BI689=1),"INVALID – evidence missing, placeholder or not yet on file",IF(ISNA(MATCH(TRIM(S689),L_EvidenceType,0)),"INVALID – choose the evidence type from the list (column S)",IF(BL689=0,"INVALID – evidence ID must be the record's ID only (e.g. SF-2210, IMG_2231, 1045521), or a link / path for links",IF(OR(OR(LEN(AX689)&lt;2,ISNUMBER(MATCH(AX689,L_Placeholder,0))),BS689&lt;3),"INVALID – verifier missing or not a named person (a role such as QA / CSM is not a name)",IF(OR(AX689=AU689,AND(LEN(AU689)&gt;=4,ISNUMBER(SEARCH(AU689,AX689))),AND(LEN(AX689)&gt;=4,ISNUMBER(SEARCH(AX689,AU689)))),"INVALID – verifier must be a different, named person (not the PIC or a role)",IF(BH689=1,"INVALID – result not yet available (awaiting / TBC)",IF(BV689=1,"INVALID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future",IF(AND(ISNUMBER(BY689),AG689&lt;BY689),IF(H689="Physical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t="n">
        <f aca="false">IF(ISNA(MATCH(TRIM(S689),L_EvidenceType,0)),0,BZ689)</f>
        <v>0</v>
      </c>
      <c r="BM689" s="61" t="str">
        <f aca="false">SUBSTITUTE(SUBSTITUTE(SUBSTITUTE(SUBSTITUTE(SUBSTITUTE(SUBSTITUTE(SUBSTITUTE(SUBSTITUTE(SUBSTITUTE(LOWER(Z689&amp;""),"1","0"),"2","0"),"3","0"),"4","0"),"5","0"),"6","0"),"7","0"),"8","0"),"9","0")</f>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689,"jan",""),"feb",""),"mar",""),"apr",""),"may",""),"jun",""),"jul",""),"aug",""),"sep",""),"oct",""),"nov",""),"dec",""),"hrs",""),"hr",""),"lt",""),"utc",""),"am",""),"pm",""),"rev",""),"ver",""),"b","a"),"c","a"),"d","a"),"e","a"),"f","a"),"g","a"),"h","a"),"i","a"),"j","a"),"k","a"),"l","a"),"m","a"),"n","a"),"o","a"),"p","a"),"q","a"),"r","a"),"s","a"),"t","a"),"u","a"),"v","a"),"w","a"),"x","a"),"y","a"),"z","a")</f>
        <v/>
      </c>
      <c r="BO689" s="61" t="str">
        <f aca="false">SUBSTITUTE(SUBSTITUTE(SUBSTITUTE(SUBSTITUTE(SUBSTITUTE(SUBSTITUTE(SUBSTITUTE(SUBSTITUTE(SUBSTITUTE(LOWER(W689&amp;""),"1","0"),"2","0"),"3","0"),"4","0"),"5","0"),"6","0"),"7","0"),"8","0"),"9","0")</f>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c>
      <c r="BQ689" s="61" t="n">
        <f aca="false">IFERROR(IF(AND(ISERROR(SEARCH(" mh"," "&amp;LOWER(W689))),ISNA(MATCH(LEFT(TRIM(BP689),255),{"0000a","000a","00a","0000aa","000aa","00.00.0000","00/00/0000","00-00-0000","0000-00-00","00.00.00","00/00/00","00-00-00","0.00.0000","0/00/0000","0-00-0000"},0)),OR(SUMPRODUCT(--ISNUMBER(SEARCH({"a0","a-0","a_0","a/0","a.0","a#0","0a","0-a","0_a","0/a"},BP689)))&gt;0,ISNUMBER(SEARCH("000000",BP689)))),1,0),0)</f>
        <v>0</v>
      </c>
      <c r="BR6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689,"supervisor",""),"inspector",""),"controller",""),"executive",""),"catering",""),"manager",""),"officer",""),"caterer",""),"station",""),"captain",""),"verified",""),"verifier",""),"checked",""),"senior",""),"leader",""),"cabin",""),"staff",""),"crew",""),"team",""),"duty",""),"lead",""),"head",""),"chef",""),"pasb",""),"mcat",""),"magcs",""),"qaqc",""),"ccic",""),"cic",""),"csm",""),"ops",""),"pic",""),"self",""),"qa",""),"qc",""),"by",""),"sr",""))</f>
        <v>0</v>
      </c>
      <c r="BS6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689,"supervisor",""),"inspector",""),"controller",""),"executive",""),"catering",""),"manager",""),"officer",""),"caterer",""),"station",""),"captain",""),"verified",""),"verifier",""),"checked",""),"senior",""),"leader",""),"cabin",""),"staff",""),"crew",""),"team",""),"duty",""),"lead",""),"head",""),"chef",""),"pasb",""),"mcat",""),"magcs",""),"qaqc",""),"ccic",""),"cic",""),"csm",""),"ops",""),"pic",""),"self",""),"qa",""),"qc",""),"by",""),"sr",""))</f>
        <v>0</v>
      </c>
      <c r="BT689" s="61"/>
      <c r="BU689" s="61"/>
      <c r="BV689" s="61" t="n">
        <f aca="false">0</f>
        <v>0</v>
      </c>
      <c r="BW689" s="61"/>
      <c r="BX689" s="61"/>
      <c r="BY689" s="62" t="n">
        <f aca="false">Q689-T12EarlyH/24</f>
        <v>46323.6875</v>
      </c>
      <c r="BZ689" s="61" t="n">
        <f aca="false">IFERROR(IF(IF(TRIM(S689)="Link / file path",AND(LEN(TRIM(Z689))&gt;=5,SUMPRODUCT(--ISNUMBER(SEARCH({"http","www.","\\",":\",".pdf",".jpg",".jpeg",".png",".heic",".xls",".doc",".msg",".eml",".ppt",".txt",".zip"},Z689)))&gt;0),AND(ISERROR(FIND(" ",TRIM(Z689))),NOT(OR(LOWER(TRIM(Z689))=LOWER(Flights!$F$25),AND(LEFT(LOWER(TRIM(Z689)),2)="mh",(LEN(BN689)-LEN(SUBSTITUTE(BN689,"a","")))&lt;=2))),NOT(ISNUMBER(MATCH(LEFT(BN689,255),{"0000a","000a","00a","0000aa","000aa","00.00.0000","00/00/0000","00-00-0000","0000-00-00","00.00.00","00/00/00","00-00-00","0.00.0000","0/00/0000","0-00-0000"},0))),OR(AND((LEN(BN689)-LEN(SUBSTITUTE(BN689,"a","")))&gt;=1,(LEN(BN689)-LEN(SUBSTITUTE(BN689,"0","")))&gt;=2,SUMPRODUCT(--ISNUMBER(SEARCH({"a0","a-0","a_0","a/0","a.0","a#0","0a","0-a","0_a","0/a"},BN689)))&gt;0),AND((LEN(BN689)-LEN(SUBSTITUTE(BN689,"a","")))=0,(LEN(BN689)-LEN(SUBSTITUTE(BN689,"0","")))&gt;=5)))),1,0),0)</f>
        <v>0</v>
      </c>
    </row>
    <row r="690" customFormat="false" ht="66" hidden="false" customHeight="true" outlineLevel="0" collapsed="false">
      <c r="A690" s="57" t="s">
        <v>1421</v>
      </c>
      <c r="B690" s="57" t="s">
        <v>310</v>
      </c>
      <c r="C690" s="57" t="str">
        <f aca="false">Flights!$F$25</f>
        <v>MH1437</v>
      </c>
      <c r="D690" s="58" t="n">
        <f aca="false">Flights!$D$25</f>
        <v>46325</v>
      </c>
      <c r="E690" s="57" t="str">
        <f aca="false">Flights!$G$25&amp;"-"&amp;Flights!$H$25</f>
        <v>LGK-KUL</v>
      </c>
      <c r="F690" s="57" t="str">
        <f aca="false">Flights!$K$25</f>
        <v>BC</v>
      </c>
      <c r="G690" s="57" t="s">
        <v>420</v>
      </c>
      <c r="H690" s="57" t="s">
        <v>378</v>
      </c>
      <c r="I690" s="57" t="s">
        <v>447</v>
      </c>
      <c r="J690" s="57" t="s">
        <v>529</v>
      </c>
      <c r="K690" s="67" t="s">
        <v>449</v>
      </c>
      <c r="L690" s="67" t="s">
        <v>1422</v>
      </c>
      <c r="M690" s="67" t="s">
        <v>451</v>
      </c>
      <c r="N690" s="67" t="s">
        <v>383</v>
      </c>
      <c r="O690" s="67" t="s">
        <v>984</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60"/>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open",IF(AND(NOT(OR(LEN(AZ690)&lt;15,ISNUMBER(MATCH(AZ690,L_Placeholder,0)))),BK690=0,NOT(OR(LEN(AU690)&lt;2,ISNUMBER(MATCH(AU690,L_Placeholder,0)))),NOT(OR(LEN(AX690)&lt;2,ISNUMBER(MATCH(AX690,L_Placeholder,0)))),TRIM(AE690)&lt;&gt;TRIM(T690)),"N/A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missing",IF(OR(OR(LEN(AU690)&lt;2,ISNUMBER(MATCH(AU690,L_Placeholder,0))),BR690&lt;3),"INVALID – PIC missing or not a named person (a role such as QA / CSM is not a name)",IF(OR(LEN(AV690)&lt;2,ISNUMBER(MATCH(AV690,L_Placeholder,0))),"INVALID – result / assessment missing",IF(OR(OR(LEN(AW690)&lt;3,ISNUMBER(MATCH(AW690,L_Placeholder,0))),SUMPRODUCT(--ISNUMBER(SEARCH(" "&amp;L_EvidencePhrase&amp;" ",BD690)))&gt;0,BI690=1),"INVALID – evidence missing, placeholder or not yet on file",IF(ISNA(MATCH(TRIM(S690),L_EvidenceType,0)),"INVALID – choose the evidence type from the list (column S)",IF(BL690=0,"INVALID – evidence ID must be the record's ID only (e.g. SF-2210, IMG_2231, 1045521), or a link / path for links",IF(OR(OR(LEN(AX690)&lt;2,ISNUMBER(MATCH(AX690,L_Placeholder,0))),BS690&lt;3),"INVALID – verifier missing or not a named person (a role such as QA / CSM is not a name)",IF(OR(AX690=AU690,AND(LEN(AU690)&gt;=4,ISNUMBER(SEARCH(AU690,AX690))),AND(LEN(AX690)&gt;=4,ISNUMBER(SEARCH(AX690,AU690)))),"INVALID – verifier must be a different, named person (not the PIC or a role)",IF(BH690=1,"INVALID – result not yet available (awaiting / TBC)",IF(BV690=1,"INVALID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future",IF(AND(ISNUMBER(BY690),AG690&lt;BY690),IF(H690="Physical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t="n">
        <f aca="false">IF(ISNA(MATCH(TRIM(S690),L_EvidenceType,0)),0,BZ690)</f>
        <v>0</v>
      </c>
      <c r="BM690" s="61" t="str">
        <f aca="false">SUBSTITUTE(SUBSTITUTE(SUBSTITUTE(SUBSTITUTE(SUBSTITUTE(SUBSTITUTE(SUBSTITUTE(SUBSTITUTE(SUBSTITUTE(LOWER(Z690&amp;""),"1","0"),"2","0"),"3","0"),"4","0"),"5","0"),"6","0"),"7","0"),"8","0"),"9","0")</f>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690,"jan",""),"feb",""),"mar",""),"apr",""),"may",""),"jun",""),"jul",""),"aug",""),"sep",""),"oct",""),"nov",""),"dec",""),"hrs",""),"hr",""),"lt",""),"utc",""),"am",""),"pm",""),"rev",""),"ver",""),"b","a"),"c","a"),"d","a"),"e","a"),"f","a"),"g","a"),"h","a"),"i","a"),"j","a"),"k","a"),"l","a"),"m","a"),"n","a"),"o","a"),"p","a"),"q","a"),"r","a"),"s","a"),"t","a"),"u","a"),"v","a"),"w","a"),"x","a"),"y","a"),"z","a")</f>
        <v/>
      </c>
      <c r="BO690" s="61" t="str">
        <f aca="false">SUBSTITUTE(SUBSTITUTE(SUBSTITUTE(SUBSTITUTE(SUBSTITUTE(SUBSTITUTE(SUBSTITUTE(SUBSTITUTE(SUBSTITUTE(LOWER(W690&amp;""),"1","0"),"2","0"),"3","0"),"4","0"),"5","0"),"6","0"),"7","0"),"8","0"),"9","0")</f>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c>
      <c r="BQ690" s="61" t="n">
        <f aca="false">IFERROR(IF(AND(ISERROR(SEARCH(" mh"," "&amp;LOWER(W690))),ISNA(MATCH(LEFT(TRIM(BP690),255),{"0000a","000a","00a","0000aa","000aa","00.00.0000","00/00/0000","00-00-0000","0000-00-00","00.00.00","00/00/00","00-00-00","0.00.0000","0/00/0000","0-00-0000"},0)),OR(SUMPRODUCT(--ISNUMBER(SEARCH({"a0","a-0","a_0","a/0","a.0","a#0","0a","0-a","0_a","0/a"},BP690)))&gt;0,ISNUMBER(SEARCH("000000",BP690)))),1,0),0)</f>
        <v>0</v>
      </c>
      <c r="BR6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690,"supervisor",""),"inspector",""),"controller",""),"executive",""),"catering",""),"manager",""),"officer",""),"caterer",""),"station",""),"captain",""),"verified",""),"verifier",""),"checked",""),"senior",""),"leader",""),"cabin",""),"staff",""),"crew",""),"team",""),"duty",""),"lead",""),"head",""),"chef",""),"pasb",""),"mcat",""),"magcs",""),"qaqc",""),"ccic",""),"cic",""),"csm",""),"ops",""),"pic",""),"self",""),"qa",""),"qc",""),"by",""),"sr",""))</f>
        <v>0</v>
      </c>
      <c r="BS6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690,"supervisor",""),"inspector",""),"controller",""),"executive",""),"catering",""),"manager",""),"officer",""),"caterer",""),"station",""),"captain",""),"verified",""),"verifier",""),"checked",""),"senior",""),"leader",""),"cabin",""),"staff",""),"crew",""),"team",""),"duty",""),"lead",""),"head",""),"chef",""),"pasb",""),"mcat",""),"magcs",""),"qaqc",""),"ccic",""),"cic",""),"csm",""),"ops",""),"pic",""),"self",""),"qa",""),"qc",""),"by",""),"sr",""))</f>
        <v>0</v>
      </c>
      <c r="BT690" s="61"/>
      <c r="BU690" s="61"/>
      <c r="BV690" s="61" t="n">
        <f aca="false">0</f>
        <v>0</v>
      </c>
      <c r="BW690" s="61"/>
      <c r="BX690" s="61"/>
      <c r="BY690" s="62" t="n">
        <f aca="false">Q690-T12EarlyH/24</f>
        <v>46323.6875</v>
      </c>
      <c r="BZ690" s="61" t="n">
        <f aca="false">IFERROR(IF(IF(TRIM(S690)="Link / file path",AND(LEN(TRIM(Z690))&gt;=5,SUMPRODUCT(--ISNUMBER(SEARCH({"http","www.","\\",":\",".pdf",".jpg",".jpeg",".png",".heic",".xls",".doc",".msg",".eml",".ppt",".txt",".zip"},Z690)))&gt;0),AND(ISERROR(FIND(" ",TRIM(Z690))),NOT(OR(LOWER(TRIM(Z690))=LOWER(Flights!$F$25),AND(LEFT(LOWER(TRIM(Z690)),2)="mh",(LEN(BN690)-LEN(SUBSTITUTE(BN690,"a","")))&lt;=2))),NOT(ISNUMBER(MATCH(LEFT(BN690,255),{"0000a","000a","00a","0000aa","000aa","00.00.0000","00/00/0000","00-00-0000","0000-00-00","00.00.00","00/00/00","00-00-00","0.00.0000","0/00/0000","0-00-0000"},0))),OR(AND((LEN(BN690)-LEN(SUBSTITUTE(BN690,"a","")))&gt;=1,(LEN(BN690)-LEN(SUBSTITUTE(BN690,"0","")))&gt;=2,SUMPRODUCT(--ISNUMBER(SEARCH({"a0","a-0","a_0","a/0","a.0","a#0","0a","0-a","0_a","0/a"},BN690)))&gt;0),AND((LEN(BN690)-LEN(SUBSTITUTE(BN690,"a","")))=0,(LEN(BN690)-LEN(SUBSTITUTE(BN690,"0","")))&gt;=5)))),1,0),0)</f>
        <v>0</v>
      </c>
    </row>
    <row r="691" customFormat="false" ht="39.75" hidden="false" customHeight="true" outlineLevel="0" collapsed="false">
      <c r="A691" s="57" t="s">
        <v>1423</v>
      </c>
      <c r="B691" s="57" t="s">
        <v>310</v>
      </c>
      <c r="C691" s="57" t="str">
        <f aca="false">Flights!$F$25</f>
        <v>MH1437</v>
      </c>
      <c r="D691" s="58" t="n">
        <f aca="false">Flights!$D$25</f>
        <v>46325</v>
      </c>
      <c r="E691" s="57" t="str">
        <f aca="false">Flights!$G$25&amp;"-"&amp;Flights!$H$25</f>
        <v>LGK-KUL</v>
      </c>
      <c r="F691" s="57" t="str">
        <f aca="false">Flights!$K$25</f>
        <v>BC</v>
      </c>
      <c r="G691" s="57" t="s">
        <v>459</v>
      </c>
      <c r="H691" s="57" t="s">
        <v>460</v>
      </c>
      <c r="I691" s="57" t="s">
        <v>379</v>
      </c>
      <c r="J691" s="57" t="s">
        <v>461</v>
      </c>
      <c r="K691" s="67" t="s">
        <v>426</v>
      </c>
      <c r="L691" s="67" t="s">
        <v>462</v>
      </c>
      <c r="M691" s="67"/>
      <c r="N691" s="67" t="s">
        <v>383</v>
      </c>
      <c r="O691" s="67" t="s">
        <v>463</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60"/>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open",IF(AND(NOT(OR(LEN(AZ691)&lt;15,ISNUMBER(MATCH(AZ691,L_Placeholder,0)))),BK691=0,NOT(OR(LEN(AU691)&lt;2,ISNUMBER(MATCH(AU691,L_Placeholder,0)))),NOT(OR(LEN(AX691)&lt;2,ISNUMBER(MATCH(AX691,L_Placeholder,0)))),TRIM(AE691)&lt;&gt;TRIM(T691)),"N/A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missing",IF(OR(OR(LEN(AU691)&lt;2,ISNUMBER(MATCH(AU691,L_Placeholder,0))),BR691&lt;3),"INVALID – PIC missing or not a named person (a role such as QA / CSM is not a name)",IF(OR(LEN(AV691)&lt;2,ISNUMBER(MATCH(AV691,L_Placeholder,0))),"INVALID – result / assessment missing",IF(OR(OR(LEN(AW691)&lt;3,ISNUMBER(MATCH(AW691,L_Placeholder,0))),SUMPRODUCT(--ISNUMBER(SEARCH(" "&amp;L_EvidencePhrase&amp;" ",BD691)))&gt;0,BI691=1),"INVALID – evidence missing, placeholder or not yet on file",IF(ISNA(MATCH(TRIM(S691),L_EvidenceType,0)),"INVALID – choose the evidence type from the list (column S)",IF(BL691=0,"INVALID – evidence ID must be the record's ID only (e.g. SF-2210, IMG_2231, 1045521), or a link / path for links",IF(OR(OR(LEN(AX691)&lt;2,ISNUMBER(MATCH(AX691,L_Placeholder,0))),BS691&lt;3),"INVALID – verifier missing or not a named person (a role such as QA / CSM is not a name)",IF(OR(AX691=AU691,AND(LEN(AU691)&gt;=4,ISNUMBER(SEARCH(AU691,AX691))),AND(LEN(AX691)&gt;=4,ISNUMBER(SEARCH(AX691,AU691)))),"INVALID – verifier must be a different, named person (not the PIC or a role)",IF(BH691=1,"INVALID – result not yet available (awaiting / TBC)",IF(BV691=1,"INVALID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future",IF(AND(ISNUMBER(BY691),AG691&lt;BY691),IF(H691="Physical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IF(ISNA(MATCH(TRIM(S691),L_EvidenceType,0)),0,BZ691)</f>
        <v>0</v>
      </c>
      <c r="BM691" s="61" t="str">
        <f aca="false">SUBSTITUTE(SUBSTITUTE(SUBSTITUTE(SUBSTITUTE(SUBSTITUTE(SUBSTITUTE(SUBSTITUTE(SUBSTITUTE(SUBSTITUTE(LOWER(Z691&amp;""),"1","0"),"2","0"),"3","0"),"4","0"),"5","0"),"6","0"),"7","0"),"8","0"),"9","0")</f>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691,"jan",""),"feb",""),"mar",""),"apr",""),"may",""),"jun",""),"jul",""),"aug",""),"sep",""),"oct",""),"nov",""),"dec",""),"hrs",""),"hr",""),"lt",""),"utc",""),"am",""),"pm",""),"rev",""),"ver",""),"b","a"),"c","a"),"d","a"),"e","a"),"f","a"),"g","a"),"h","a"),"i","a"),"j","a"),"k","a"),"l","a"),"m","a"),"n","a"),"o","a"),"p","a"),"q","a"),"r","a"),"s","a"),"t","a"),"u","a"),"v","a"),"w","a"),"x","a"),"y","a"),"z","a")</f>
        <v/>
      </c>
      <c r="BO691" s="61" t="str">
        <f aca="false">SUBSTITUTE(SUBSTITUTE(SUBSTITUTE(SUBSTITUTE(SUBSTITUTE(SUBSTITUTE(SUBSTITUTE(SUBSTITUTE(SUBSTITUTE(LOWER(W691&amp;""),"1","0"),"2","0"),"3","0"),"4","0"),"5","0"),"6","0"),"7","0"),"8","0"),"9","0")</f>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c>
      <c r="BQ691" s="61" t="n">
        <f aca="false">IFERROR(IF(AND(ISERROR(SEARCH(" mh"," "&amp;LOWER(W691))),ISNA(MATCH(LEFT(TRIM(BP691),255),{"0000a","000a","00a","0000aa","000aa","00.00.0000","00/00/0000","00-00-0000","0000-00-00","00.00.00","00/00/00","00-00-00","0.00.0000","0/00/0000","0-00-0000"},0)),OR(SUMPRODUCT(--ISNUMBER(SEARCH({"a0","a-0","a_0","a/0","a.0","a#0","0a","0-a","0_a","0/a"},BP691)))&gt;0,ISNUMBER(SEARCH("000000",BP691)))),1,0),0)</f>
        <v>0</v>
      </c>
      <c r="BR6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691,"supervisor",""),"inspector",""),"controller",""),"executive",""),"catering",""),"manager",""),"officer",""),"caterer",""),"station",""),"captain",""),"verified",""),"verifier",""),"checked",""),"senior",""),"leader",""),"cabin",""),"staff",""),"crew",""),"team",""),"duty",""),"lead",""),"head",""),"chef",""),"pasb",""),"mcat",""),"magcs",""),"qaqc",""),"ccic",""),"cic",""),"csm",""),"ops",""),"pic",""),"self",""),"qa",""),"qc",""),"by",""),"sr",""))</f>
        <v>0</v>
      </c>
      <c r="BS6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691,"supervisor",""),"inspector",""),"controller",""),"executive",""),"catering",""),"manager",""),"officer",""),"caterer",""),"station",""),"captain",""),"verified",""),"verifier",""),"checked",""),"senior",""),"leader",""),"cabin",""),"staff",""),"crew",""),"team",""),"duty",""),"lead",""),"head",""),"chef",""),"pasb",""),"mcat",""),"magcs",""),"qaqc",""),"ccic",""),"cic",""),"csm",""),"ops",""),"pic",""),"self",""),"qa",""),"qc",""),"by",""),"sr",""))</f>
        <v>0</v>
      </c>
      <c r="BT691" s="61"/>
      <c r="BU691" s="61"/>
      <c r="BV691" s="61" t="n">
        <f aca="false">IFERROR(IF(OR(SUMPRODUCT((LEN(BC691)-LEN(SUBSTITUTE(BC691," "&amp;L_NotLoaded&amp;" "," ")))/(LEN(L_NotLoaded)+1))&gt;SUMPRODUCT((LEN(BC691)-LEN(SUBSTITUTE(BC691," "&amp;L_NotLoadedNeg&amp;" "," ")))/(LEN(L_NotLoadedNeg)+1)),SUMPRODUCT((LEN(BD691)-LEN(SUBSTITUTE(BD691," "&amp;L_NotLoaded&amp;" "," ")))/(LEN(L_NotLoaded)+1))&gt;SUMPRODUCT((LEN(BD691)-LEN(SUBSTITUTE(BD691," "&amp;L_NotLoadedNeg&amp;" "," ")))/(LEN(L_NotLoadedNeg)+1))),1,0),0)</f>
        <v>0</v>
      </c>
      <c r="BW691" s="61"/>
      <c r="BX691" s="61"/>
      <c r="BY691" s="62" t="n">
        <f aca="false">IF(ISNUMBER(Flights!$AZ$25),MAX(Q691-UpliftWindowH/24,Flights!$AZ$25),Q691-UpliftWindowH/24)</f>
        <v>46325.03125</v>
      </c>
      <c r="BZ691" s="61" t="n">
        <f aca="false">IFERROR(IF(IF(TRIM(S691)="Link / file path",AND(LEN(TRIM(Z691))&gt;=5,SUMPRODUCT(--ISNUMBER(SEARCH({"http","www.","\\",":\",".pdf",".jpg",".jpeg",".png",".heic",".xls",".doc",".msg",".eml",".ppt",".txt",".zip"},Z691)))&gt;0),AND(ISERROR(FIND(" ",TRIM(Z691))),NOT(OR(LOWER(TRIM(Z691))=LOWER(Flights!$F$25),AND(LEFT(LOWER(TRIM(Z691)),2)="mh",(LEN(BN691)-LEN(SUBSTITUTE(BN691,"a","")))&lt;=2))),NOT(ISNUMBER(MATCH(LEFT(BN691,255),{"0000a","000a","00a","0000aa","000aa","00.00.0000","00/00/0000","00-00-0000","0000-00-00","00.00.00","00/00/00","00-00-00","0.00.0000","0/00/0000","0-00-0000"},0))),OR(AND((LEN(BN691)-LEN(SUBSTITUTE(BN691,"a","")))&gt;=1,(LEN(BN691)-LEN(SUBSTITUTE(BN691,"0","")))&gt;=2,SUMPRODUCT(--ISNUMBER(SEARCH({"a0","a-0","a_0","a/0","a.0","a#0","0a","0-a","0_a","0/a"},BN691)))&gt;0),AND((LEN(BN691)-LEN(SUBSTITUTE(BN691,"a","")))=0,(LEN(BN691)-LEN(SUBSTITUTE(BN691,"0","")))&gt;=5)))),1,0),0)</f>
        <v>0</v>
      </c>
    </row>
    <row r="692" customFormat="false" ht="39.75" hidden="false" customHeight="true" outlineLevel="0" collapsed="false">
      <c r="A692" s="57" t="s">
        <v>1424</v>
      </c>
      <c r="B692" s="57" t="s">
        <v>310</v>
      </c>
      <c r="C692" s="57" t="str">
        <f aca="false">Flights!$F$25</f>
        <v>MH1437</v>
      </c>
      <c r="D692" s="58" t="n">
        <f aca="false">Flights!$D$25</f>
        <v>46325</v>
      </c>
      <c r="E692" s="57" t="str">
        <f aca="false">Flights!$G$25&amp;"-"&amp;Flights!$H$25</f>
        <v>LGK-KUL</v>
      </c>
      <c r="F692" s="57" t="str">
        <f aca="false">Flights!$K$25</f>
        <v>BC</v>
      </c>
      <c r="G692" s="57" t="s">
        <v>459</v>
      </c>
      <c r="H692" s="57" t="s">
        <v>460</v>
      </c>
      <c r="I692" s="57" t="s">
        <v>428</v>
      </c>
      <c r="J692" s="57" t="s">
        <v>465</v>
      </c>
      <c r="K692" s="67" t="s">
        <v>426</v>
      </c>
      <c r="L692" s="67" t="s">
        <v>462</v>
      </c>
      <c r="M692" s="67"/>
      <c r="N692" s="67" t="s">
        <v>383</v>
      </c>
      <c r="O692" s="67" t="s">
        <v>463</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60"/>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open",IF(AND(NOT(OR(LEN(AZ692)&lt;15,ISNUMBER(MATCH(AZ692,L_Placeholder,0)))),BK692=0,NOT(OR(LEN(AU692)&lt;2,ISNUMBER(MATCH(AU692,L_Placeholder,0)))),NOT(OR(LEN(AX692)&lt;2,ISNUMBER(MATCH(AX692,L_Placeholder,0)))),TRIM(AE692)&lt;&gt;TRIM(T692)),"N/A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missing",IF(OR(OR(LEN(AU692)&lt;2,ISNUMBER(MATCH(AU692,L_Placeholder,0))),BR692&lt;3),"INVALID – PIC missing or not a named person (a role such as QA / CSM is not a name)",IF(OR(LEN(AV692)&lt;2,ISNUMBER(MATCH(AV692,L_Placeholder,0))),"INVALID – result / assessment missing",IF(OR(OR(LEN(AW692)&lt;3,ISNUMBER(MATCH(AW692,L_Placeholder,0))),SUMPRODUCT(--ISNUMBER(SEARCH(" "&amp;L_EvidencePhrase&amp;" ",BD692)))&gt;0,BI692=1),"INVALID – evidence missing, placeholder or not yet on file",IF(ISNA(MATCH(TRIM(S692),L_EvidenceType,0)),"INVALID – choose the evidence type from the list (column S)",IF(BL692=0,"INVALID – evidence ID must be the record's ID only (e.g. SF-2210, IMG_2231, 1045521), or a link / path for links",IF(OR(OR(LEN(AX692)&lt;2,ISNUMBER(MATCH(AX692,L_Placeholder,0))),BS692&lt;3),"INVALID – verifier missing or not a named person (a role such as QA / CSM is not a name)",IF(OR(AX692=AU692,AND(LEN(AU692)&gt;=4,ISNUMBER(SEARCH(AU692,AX692))),AND(LEN(AX692)&gt;=4,ISNUMBER(SEARCH(AX692,AU692)))),"INVALID – verifier must be a different, named person (not the PIC or a role)",IF(BH692=1,"INVALID – result not yet available (awaiting / TBC)",IF(BV692=1,"INVALID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future",IF(AND(ISNUMBER(BY692),AG692&lt;BY692),IF(H692="Physical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IF(ISNA(MATCH(TRIM(S692),L_EvidenceType,0)),0,BZ692)</f>
        <v>0</v>
      </c>
      <c r="BM692" s="61" t="str">
        <f aca="false">SUBSTITUTE(SUBSTITUTE(SUBSTITUTE(SUBSTITUTE(SUBSTITUTE(SUBSTITUTE(SUBSTITUTE(SUBSTITUTE(SUBSTITUTE(LOWER(Z692&amp;""),"1","0"),"2","0"),"3","0"),"4","0"),"5","0"),"6","0"),"7","0"),"8","0"),"9","0")</f>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692,"jan",""),"feb",""),"mar",""),"apr",""),"may",""),"jun",""),"jul",""),"aug",""),"sep",""),"oct",""),"nov",""),"dec",""),"hrs",""),"hr",""),"lt",""),"utc",""),"am",""),"pm",""),"rev",""),"ver",""),"b","a"),"c","a"),"d","a"),"e","a"),"f","a"),"g","a"),"h","a"),"i","a"),"j","a"),"k","a"),"l","a"),"m","a"),"n","a"),"o","a"),"p","a"),"q","a"),"r","a"),"s","a"),"t","a"),"u","a"),"v","a"),"w","a"),"x","a"),"y","a"),"z","a")</f>
        <v/>
      </c>
      <c r="BO692" s="61" t="str">
        <f aca="false">SUBSTITUTE(SUBSTITUTE(SUBSTITUTE(SUBSTITUTE(SUBSTITUTE(SUBSTITUTE(SUBSTITUTE(SUBSTITUTE(SUBSTITUTE(LOWER(W692&amp;""),"1","0"),"2","0"),"3","0"),"4","0"),"5","0"),"6","0"),"7","0"),"8","0"),"9","0")</f>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c>
      <c r="BQ692" s="61" t="n">
        <f aca="false">IFERROR(IF(AND(ISERROR(SEARCH(" mh"," "&amp;LOWER(W692))),ISNA(MATCH(LEFT(TRIM(BP692),255),{"0000a","000a","00a","0000aa","000aa","00.00.0000","00/00/0000","00-00-0000","0000-00-00","00.00.00","00/00/00","00-00-00","0.00.0000","0/00/0000","0-00-0000"},0)),OR(SUMPRODUCT(--ISNUMBER(SEARCH({"a0","a-0","a_0","a/0","a.0","a#0","0a","0-a","0_a","0/a"},BP692)))&gt;0,ISNUMBER(SEARCH("000000",BP692)))),1,0),0)</f>
        <v>0</v>
      </c>
      <c r="BR6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692,"supervisor",""),"inspector",""),"controller",""),"executive",""),"catering",""),"manager",""),"officer",""),"caterer",""),"station",""),"captain",""),"verified",""),"verifier",""),"checked",""),"senior",""),"leader",""),"cabin",""),"staff",""),"crew",""),"team",""),"duty",""),"lead",""),"head",""),"chef",""),"pasb",""),"mcat",""),"magcs",""),"qaqc",""),"ccic",""),"cic",""),"csm",""),"ops",""),"pic",""),"self",""),"qa",""),"qc",""),"by",""),"sr",""))</f>
        <v>0</v>
      </c>
      <c r="BS6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692,"supervisor",""),"inspector",""),"controller",""),"executive",""),"catering",""),"manager",""),"officer",""),"caterer",""),"station",""),"captain",""),"verified",""),"verifier",""),"checked",""),"senior",""),"leader",""),"cabin",""),"staff",""),"crew",""),"team",""),"duty",""),"lead",""),"head",""),"chef",""),"pasb",""),"mcat",""),"magcs",""),"qaqc",""),"ccic",""),"cic",""),"csm",""),"ops",""),"pic",""),"self",""),"qa",""),"qc",""),"by",""),"sr",""))</f>
        <v>0</v>
      </c>
      <c r="BT692" s="61"/>
      <c r="BU692" s="61"/>
      <c r="BV692" s="61" t="n">
        <f aca="false">IFERROR(IF(OR(SUMPRODUCT((LEN(BC692)-LEN(SUBSTITUTE(BC692," "&amp;L_NotLoaded&amp;" "," ")))/(LEN(L_NotLoaded)+1))&gt;SUMPRODUCT((LEN(BC692)-LEN(SUBSTITUTE(BC692," "&amp;L_NotLoadedNeg&amp;" "," ")))/(LEN(L_NotLoadedNeg)+1)),SUMPRODUCT((LEN(BD692)-LEN(SUBSTITUTE(BD692," "&amp;L_NotLoaded&amp;" "," ")))/(LEN(L_NotLoaded)+1))&gt;SUMPRODUCT((LEN(BD692)-LEN(SUBSTITUTE(BD692," "&amp;L_NotLoadedNeg&amp;" "," ")))/(LEN(L_NotLoadedNeg)+1))),1,0),0)</f>
        <v>0</v>
      </c>
      <c r="BW692" s="61"/>
      <c r="BX692" s="61"/>
      <c r="BY692" s="62" t="n">
        <f aca="false">IF(ISNUMBER(Flights!$AZ$25),MAX(Q692-UpliftWindowH/24,Flights!$AZ$25),Q692-UpliftWindowH/24)</f>
        <v>46325.03125</v>
      </c>
      <c r="BZ692" s="61" t="n">
        <f aca="false">IFERROR(IF(IF(TRIM(S692)="Link / file path",AND(LEN(TRIM(Z692))&gt;=5,SUMPRODUCT(--ISNUMBER(SEARCH({"http","www.","\\",":\",".pdf",".jpg",".jpeg",".png",".heic",".xls",".doc",".msg",".eml",".ppt",".txt",".zip"},Z692)))&gt;0),AND(ISERROR(FIND(" ",TRIM(Z692))),NOT(OR(LOWER(TRIM(Z692))=LOWER(Flights!$F$25),AND(LEFT(LOWER(TRIM(Z692)),2)="mh",(LEN(BN692)-LEN(SUBSTITUTE(BN692,"a","")))&lt;=2))),NOT(ISNUMBER(MATCH(LEFT(BN692,255),{"0000a","000a","00a","0000aa","000aa","00.00.0000","00/00/0000","00-00-0000","0000-00-00","00.00.00","00/00/00","00-00-00","0.00.0000","0/00/0000","0-00-0000"},0))),OR(AND((LEN(BN692)-LEN(SUBSTITUTE(BN692,"a","")))&gt;=1,(LEN(BN692)-LEN(SUBSTITUTE(BN692,"0","")))&gt;=2,SUMPRODUCT(--ISNUMBER(SEARCH({"a0","a-0","a_0","a/0","a.0","a#0","0a","0-a","0_a","0/a"},BN692)))&gt;0),AND((LEN(BN692)-LEN(SUBSTITUTE(BN692,"a","")))=0,(LEN(BN692)-LEN(SUBSTITUTE(BN692,"0","")))&gt;=5)))),1,0),0)</f>
        <v>0</v>
      </c>
    </row>
    <row r="693" customFormat="false" ht="78.75" hidden="false" customHeight="true" outlineLevel="0" collapsed="false">
      <c r="A693" s="57" t="s">
        <v>1425</v>
      </c>
      <c r="B693" s="57" t="s">
        <v>310</v>
      </c>
      <c r="C693" s="57" t="str">
        <f aca="false">Flights!$F$25</f>
        <v>MH1437</v>
      </c>
      <c r="D693" s="58" t="n">
        <f aca="false">Flights!$D$25</f>
        <v>46325</v>
      </c>
      <c r="E693" s="57" t="str">
        <f aca="false">Flights!$G$25&amp;"-"&amp;Flights!$H$25</f>
        <v>LGK-KUL</v>
      </c>
      <c r="F693" s="57" t="str">
        <f aca="false">Flights!$K$25</f>
        <v>BC</v>
      </c>
      <c r="G693" s="57" t="s">
        <v>459</v>
      </c>
      <c r="H693" s="57" t="s">
        <v>460</v>
      </c>
      <c r="I693" s="57" t="s">
        <v>411</v>
      </c>
      <c r="J693" s="57" t="s">
        <v>1426</v>
      </c>
      <c r="K693" s="67" t="s">
        <v>1427</v>
      </c>
      <c r="L693" s="67" t="s">
        <v>990</v>
      </c>
      <c r="M693" s="67"/>
      <c r="N693" s="67" t="s">
        <v>383</v>
      </c>
      <c r="O693" s="67" t="s">
        <v>991</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60"/>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open",IF(AND(NOT(OR(LEN(AZ693)&lt;15,ISNUMBER(MATCH(AZ693,L_Placeholder,0)))),BK693=0,NOT(OR(LEN(AU693)&lt;2,ISNUMBER(MATCH(AU693,L_Placeholder,0)))),NOT(OR(LEN(AX693)&lt;2,ISNUMBER(MATCH(AX693,L_Placeholder,0)))),TRIM(AE693)&lt;&gt;TRIM(T693)),"N/A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missing",IF(OR(OR(LEN(AU693)&lt;2,ISNUMBER(MATCH(AU693,L_Placeholder,0))),BR693&lt;3),"INVALID – PIC missing or not a named person (a role such as QA / CSM is not a name)",IF(OR(LEN(AV693)&lt;2,ISNUMBER(MATCH(AV693,L_Placeholder,0))),"INVALID – result / assessment missing",IF(OR(OR(LEN(AW693)&lt;3,ISNUMBER(MATCH(AW693,L_Placeholder,0))),SUMPRODUCT(--ISNUMBER(SEARCH(" "&amp;L_EvidencePhrase&amp;" ",BD693)))&gt;0,BI693=1),"INVALID – evidence missing, placeholder or not yet on file",IF(ISNA(MATCH(TRIM(S693),L_EvidenceType,0)),"INVALID – choose the evidence type from the list (column S)",IF(BL693=0,"INVALID – evidence ID must be the record's ID only (e.g. SF-2210, IMG_2231, 1045521), or a link / path for links",IF(OR(OR(LEN(AX693)&lt;2,ISNUMBER(MATCH(AX693,L_Placeholder,0))),BS693&lt;3),"INVALID – verifier missing or not a named person (a role such as QA / CSM is not a name)",IF(OR(AX693=AU693,AND(LEN(AU693)&gt;=4,ISNUMBER(SEARCH(AU693,AX693))),AND(LEN(AX693)&gt;=4,ISNUMBER(SEARCH(AX693,AU693)))),"INVALID – verifier must be a different, named person (not the PIC or a role)",IF(BH693=1,"INVALID – result not yet available (awaiting / TBC)",IF(BV693=1,"INVALID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future",IF(AND(ISNUMBER(BY693),AG693&lt;BY693),IF(H693="Physical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IF(ISNA(MATCH(TRIM(S693),L_EvidenceType,0)),0,BZ693)</f>
        <v>0</v>
      </c>
      <c r="BM693" s="61" t="str">
        <f aca="false">SUBSTITUTE(SUBSTITUTE(SUBSTITUTE(SUBSTITUTE(SUBSTITUTE(SUBSTITUTE(SUBSTITUTE(SUBSTITUTE(SUBSTITUTE(LOWER(Z693&amp;""),"1","0"),"2","0"),"3","0"),"4","0"),"5","0"),"6","0"),"7","0"),"8","0"),"9","0")</f>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693,"jan",""),"feb",""),"mar",""),"apr",""),"may",""),"jun",""),"jul",""),"aug",""),"sep",""),"oct",""),"nov",""),"dec",""),"hrs",""),"hr",""),"lt",""),"utc",""),"am",""),"pm",""),"rev",""),"ver",""),"b","a"),"c","a"),"d","a"),"e","a"),"f","a"),"g","a"),"h","a"),"i","a"),"j","a"),"k","a"),"l","a"),"m","a"),"n","a"),"o","a"),"p","a"),"q","a"),"r","a"),"s","a"),"t","a"),"u","a"),"v","a"),"w","a"),"x","a"),"y","a"),"z","a")</f>
        <v/>
      </c>
      <c r="BO693" s="61" t="str">
        <f aca="false">SUBSTITUTE(SUBSTITUTE(SUBSTITUTE(SUBSTITUTE(SUBSTITUTE(SUBSTITUTE(SUBSTITUTE(SUBSTITUTE(SUBSTITUTE(LOWER(W693&amp;""),"1","0"),"2","0"),"3","0"),"4","0"),"5","0"),"6","0"),"7","0"),"8","0"),"9","0")</f>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c>
      <c r="BQ693" s="61" t="n">
        <f aca="false">IFERROR(IF(AND(ISERROR(SEARCH(" mh"," "&amp;LOWER(W693))),ISNA(MATCH(LEFT(TRIM(BP693),255),{"0000a","000a","00a","0000aa","000aa","00.00.0000","00/00/0000","00-00-0000","0000-00-00","00.00.00","00/00/00","00-00-00","0.00.0000","0/00/0000","0-00-0000"},0)),OR(SUMPRODUCT(--ISNUMBER(SEARCH({"a0","a-0","a_0","a/0","a.0","a#0","0a","0-a","0_a","0/a"},BP693)))&gt;0,ISNUMBER(SEARCH("000000",BP693)))),1,0),0)</f>
        <v>0</v>
      </c>
      <c r="BR6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693,"supervisor",""),"inspector",""),"controller",""),"executive",""),"catering",""),"manager",""),"officer",""),"caterer",""),"station",""),"captain",""),"verified",""),"verifier",""),"checked",""),"senior",""),"leader",""),"cabin",""),"staff",""),"crew",""),"team",""),"duty",""),"lead",""),"head",""),"chef",""),"pasb",""),"mcat",""),"magcs",""),"qaqc",""),"ccic",""),"cic",""),"csm",""),"ops",""),"pic",""),"self",""),"qa",""),"qc",""),"by",""),"sr",""))</f>
        <v>0</v>
      </c>
      <c r="BS6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693,"supervisor",""),"inspector",""),"controller",""),"executive",""),"catering",""),"manager",""),"officer",""),"caterer",""),"station",""),"captain",""),"verified",""),"verifier",""),"checked",""),"senior",""),"leader",""),"cabin",""),"staff",""),"crew",""),"team",""),"duty",""),"lead",""),"head",""),"chef",""),"pasb",""),"mcat",""),"magcs",""),"qaqc",""),"ccic",""),"cic",""),"csm",""),"ops",""),"pic",""),"self",""),"qa",""),"qc",""),"by",""),"sr",""))</f>
        <v>0</v>
      </c>
      <c r="BT693" s="61"/>
      <c r="BU693" s="61"/>
      <c r="BV693" s="61" t="n">
        <f aca="false">IFERROR(IF(OR(SUMPRODUCT((LEN(BC693)-LEN(SUBSTITUTE(BC693," "&amp;L_NotLoaded&amp;" "," ")))/(LEN(L_NotLoaded)+1))&gt;SUMPRODUCT((LEN(BC693)-LEN(SUBSTITUTE(BC693," "&amp;L_NotLoadedNeg&amp;" "," ")))/(LEN(L_NotLoadedNeg)+1)),SUMPRODUCT((LEN(BD693)-LEN(SUBSTITUTE(BD693," "&amp;L_NotLoaded&amp;" "," ")))/(LEN(L_NotLoaded)+1))&gt;SUMPRODUCT((LEN(BD693)-LEN(SUBSTITUTE(BD693," "&amp;L_NotLoadedNeg&amp;" "," ")))/(LEN(L_NotLoadedNeg)+1))),1,0),0)</f>
        <v>0</v>
      </c>
      <c r="BW693" s="61"/>
      <c r="BX693" s="61"/>
      <c r="BY693" s="62" t="n">
        <f aca="false">Q693-UpliftWindowH/24</f>
        <v>46324.1875</v>
      </c>
      <c r="BZ693" s="61" t="n">
        <f aca="false">IFERROR(IF(IF(TRIM(S693)="Link / file path",AND(LEN(TRIM(Z693))&gt;=5,SUMPRODUCT(--ISNUMBER(SEARCH({"http","www.","\\",":\",".pdf",".jpg",".jpeg",".png",".heic",".xls",".doc",".msg",".eml",".ppt",".txt",".zip"},Z693)))&gt;0),AND(ISERROR(FIND(" ",TRIM(Z693))),NOT(OR(LOWER(TRIM(Z693))=LOWER(Flights!$F$25),AND(LEFT(LOWER(TRIM(Z693)),2)="mh",(LEN(BN693)-LEN(SUBSTITUTE(BN693,"a","")))&lt;=2))),NOT(ISNUMBER(MATCH(LEFT(BN693,255),{"0000a","000a","00a","0000aa","000aa","00.00.0000","00/00/0000","00-00-0000","0000-00-00","00.00.00","00/00/00","00-00-00","0.00.0000","0/00/0000","0-00-0000"},0))),OR(AND((LEN(BN693)-LEN(SUBSTITUTE(BN693,"a","")))&gt;=1,(LEN(BN693)-LEN(SUBSTITUTE(BN693,"0","")))&gt;=2,SUMPRODUCT(--ISNUMBER(SEARCH({"a0","a-0","a_0","a/0","a.0","a#0","0a","0-a","0_a","0/a"},BN693)))&gt;0),AND((LEN(BN693)-LEN(SUBSTITUTE(BN693,"a","")))=0,(LEN(BN693)-LEN(SUBSTITUTE(BN693,"0","")))&gt;=5)))),1,0),0)</f>
        <v>0</v>
      </c>
    </row>
    <row r="694" customFormat="false" ht="41.25" hidden="false" customHeight="true" outlineLevel="0" collapsed="false">
      <c r="A694" s="57" t="s">
        <v>1428</v>
      </c>
      <c r="B694" s="57" t="s">
        <v>310</v>
      </c>
      <c r="C694" s="57" t="str">
        <f aca="false">Flights!$F$25</f>
        <v>MH1437</v>
      </c>
      <c r="D694" s="58" t="n">
        <f aca="false">Flights!$D$25</f>
        <v>46325</v>
      </c>
      <c r="E694" s="57" t="str">
        <f aca="false">Flights!$G$25&amp;"-"&amp;Flights!$H$25</f>
        <v>LGK-KUL</v>
      </c>
      <c r="F694" s="57" t="str">
        <f aca="false">Flights!$K$25</f>
        <v>BC</v>
      </c>
      <c r="G694" s="57" t="s">
        <v>459</v>
      </c>
      <c r="H694" s="57" t="s">
        <v>460</v>
      </c>
      <c r="I694" s="57" t="s">
        <v>440</v>
      </c>
      <c r="J694" s="57" t="s">
        <v>534</v>
      </c>
      <c r="K694" s="67" t="s">
        <v>495</v>
      </c>
      <c r="L694" s="67" t="s">
        <v>1406</v>
      </c>
      <c r="M694" s="67" t="s">
        <v>451</v>
      </c>
      <c r="N694" s="67" t="s">
        <v>383</v>
      </c>
      <c r="O694" s="67" t="s">
        <v>535</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60"/>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open",IF(AND(NOT(OR(LEN(AZ694)&lt;15,ISNUMBER(MATCH(AZ694,L_Placeholder,0)))),BK694=0,NOT(OR(LEN(AU694)&lt;2,ISNUMBER(MATCH(AU694,L_Placeholder,0)))),NOT(OR(LEN(AX694)&lt;2,ISNUMBER(MATCH(AX694,L_Placeholder,0)))),TRIM(AE694)&lt;&gt;TRIM(T694)),"N/A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missing",IF(OR(OR(LEN(AU694)&lt;2,ISNUMBER(MATCH(AU694,L_Placeholder,0))),BR694&lt;3),"INVALID – PIC missing or not a named person (a role such as QA / CSM is not a name)",IF(OR(LEN(AV694)&lt;2,ISNUMBER(MATCH(AV694,L_Placeholder,0))),"INVALID – result / assessment missing",IF(OR(OR(LEN(AW694)&lt;3,ISNUMBER(MATCH(AW694,L_Placeholder,0))),SUMPRODUCT(--ISNUMBER(SEARCH(" "&amp;L_EvidencePhrase&amp;" ",BD694)))&gt;0,BI694=1),"INVALID – evidence missing, placeholder or not yet on file",IF(ISNA(MATCH(TRIM(S694),L_EvidenceType,0)),"INVALID – choose the evidence type from the list (column S)",IF(BL694=0,"INVALID – evidence ID must be the record's ID only (e.g. SF-2210, IMG_2231, 1045521), or a link / path for links",IF(OR(OR(LEN(AX694)&lt;2,ISNUMBER(MATCH(AX694,L_Placeholder,0))),BS694&lt;3),"INVALID – verifier missing or not a named person (a role such as QA / CSM is not a name)",IF(OR(AX694=AU694,AND(LEN(AU694)&gt;=4,ISNUMBER(SEARCH(AU694,AX694))),AND(LEN(AX694)&gt;=4,ISNUMBER(SEARCH(AX694,AU694)))),"INVALID – verifier must be a different, named person (not the PIC or a role)",IF(BH694=1,"INVALID – result not yet available (awaiting / TBC)",IF(BV694=1,"INVALID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future",IF(AND(ISNUMBER(BY694),AG694&lt;BY694),IF(H694="Physical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IF(ISNA(MATCH(TRIM(S694),L_EvidenceType,0)),0,BZ694)</f>
        <v>0</v>
      </c>
      <c r="BM694" s="61" t="str">
        <f aca="false">SUBSTITUTE(SUBSTITUTE(SUBSTITUTE(SUBSTITUTE(SUBSTITUTE(SUBSTITUTE(SUBSTITUTE(SUBSTITUTE(SUBSTITUTE(LOWER(Z694&amp;""),"1","0"),"2","0"),"3","0"),"4","0"),"5","0"),"6","0"),"7","0"),"8","0"),"9","0")</f>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694,"jan",""),"feb",""),"mar",""),"apr",""),"may",""),"jun",""),"jul",""),"aug",""),"sep",""),"oct",""),"nov",""),"dec",""),"hrs",""),"hr",""),"lt",""),"utc",""),"am",""),"pm",""),"rev",""),"ver",""),"b","a"),"c","a"),"d","a"),"e","a"),"f","a"),"g","a"),"h","a"),"i","a"),"j","a"),"k","a"),"l","a"),"m","a"),"n","a"),"o","a"),"p","a"),"q","a"),"r","a"),"s","a"),"t","a"),"u","a"),"v","a"),"w","a"),"x","a"),"y","a"),"z","a")</f>
        <v/>
      </c>
      <c r="BO694" s="61" t="str">
        <f aca="false">SUBSTITUTE(SUBSTITUTE(SUBSTITUTE(SUBSTITUTE(SUBSTITUTE(SUBSTITUTE(SUBSTITUTE(SUBSTITUTE(SUBSTITUTE(LOWER(W694&amp;""),"1","0"),"2","0"),"3","0"),"4","0"),"5","0"),"6","0"),"7","0"),"8","0"),"9","0")</f>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c>
      <c r="BQ694" s="61" t="n">
        <f aca="false">IFERROR(IF(AND(ISERROR(SEARCH(" mh"," "&amp;LOWER(W694))),ISNA(MATCH(LEFT(TRIM(BP694),255),{"0000a","000a","00a","0000aa","000aa","00.00.0000","00/00/0000","00-00-0000","0000-00-00","00.00.00","00/00/00","00-00-00","0.00.0000","0/00/0000","0-00-0000"},0)),OR(SUMPRODUCT(--ISNUMBER(SEARCH({"a0","a-0","a_0","a/0","a.0","a#0","0a","0-a","0_a","0/a"},BP694)))&gt;0,ISNUMBER(SEARCH("000000",BP694)))),1,0),0)</f>
        <v>0</v>
      </c>
      <c r="BR6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694,"supervisor",""),"inspector",""),"controller",""),"executive",""),"catering",""),"manager",""),"officer",""),"caterer",""),"station",""),"captain",""),"verified",""),"verifier",""),"checked",""),"senior",""),"leader",""),"cabin",""),"staff",""),"crew",""),"team",""),"duty",""),"lead",""),"head",""),"chef",""),"pasb",""),"mcat",""),"magcs",""),"qaqc",""),"ccic",""),"cic",""),"csm",""),"ops",""),"pic",""),"self",""),"qa",""),"qc",""),"by",""),"sr",""))</f>
        <v>0</v>
      </c>
      <c r="BS6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694,"supervisor",""),"inspector",""),"controller",""),"executive",""),"catering",""),"manager",""),"officer",""),"caterer",""),"station",""),"captain",""),"verified",""),"verifier",""),"checked",""),"senior",""),"leader",""),"cabin",""),"staff",""),"crew",""),"team",""),"duty",""),"lead",""),"head",""),"chef",""),"pasb",""),"mcat",""),"magcs",""),"qaqc",""),"ccic",""),"cic",""),"csm",""),"ops",""),"pic",""),"self",""),"qa",""),"qc",""),"by",""),"sr",""))</f>
        <v>0</v>
      </c>
      <c r="BT694" s="61"/>
      <c r="BU694" s="61"/>
      <c r="BV694" s="61" t="n">
        <f aca="false">IFERROR(IF(OR(SUMPRODUCT((LEN(BC694)-LEN(SUBSTITUTE(BC694," "&amp;L_NotLoaded&amp;" "," ")))/(LEN(L_NotLoaded)+1))&gt;SUMPRODUCT((LEN(BC694)-LEN(SUBSTITUTE(BC694," "&amp;L_NotLoadedNeg&amp;" "," ")))/(LEN(L_NotLoadedNeg)+1)),SUMPRODUCT((LEN(BD694)-LEN(SUBSTITUTE(BD694," "&amp;L_NotLoaded&amp;" "," ")))/(LEN(L_NotLoaded)+1))&gt;SUMPRODUCT((LEN(BD694)-LEN(SUBSTITUTE(BD694," "&amp;L_NotLoadedNeg&amp;" "," ")))/(LEN(L_NotLoadedNeg)+1))),1,0),0)</f>
        <v>0</v>
      </c>
      <c r="BW694" s="61"/>
      <c r="BX694" s="61"/>
      <c r="BY694" s="62" t="n">
        <f aca="false">IF(ISNUMBER(Flights!$AZ$25),MAX(Q694-UpliftWindowH/24,Flights!$AZ$25),Q694-UpliftWindowH/24)</f>
        <v>46325.03125</v>
      </c>
      <c r="BZ694" s="61" t="n">
        <f aca="false">IFERROR(IF(IF(TRIM(S694)="Link / file path",AND(LEN(TRIM(Z694))&gt;=5,SUMPRODUCT(--ISNUMBER(SEARCH({"http","www.","\\",":\",".pdf",".jpg",".jpeg",".png",".heic",".xls",".doc",".msg",".eml",".ppt",".txt",".zip"},Z694)))&gt;0),AND(ISERROR(FIND(" ",TRIM(Z694))),NOT(OR(LOWER(TRIM(Z694))=LOWER(Flights!$F$25),AND(LEFT(LOWER(TRIM(Z694)),2)="mh",(LEN(BN694)-LEN(SUBSTITUTE(BN694,"a","")))&lt;=2))),NOT(ISNUMBER(MATCH(LEFT(BN694,255),{"0000a","000a","00a","0000aa","000aa","00.00.0000","00/00/0000","00-00-0000","0000-00-00","00.00.00","00/00/00","00-00-00","0.00.0000","0/00/0000","0-00-0000"},0))),OR(AND((LEN(BN694)-LEN(SUBSTITUTE(BN694,"a","")))&gt;=1,(LEN(BN694)-LEN(SUBSTITUTE(BN694,"0","")))&gt;=2,SUMPRODUCT(--ISNUMBER(SEARCH({"a0","a-0","a_0","a/0","a.0","a#0","0a","0-a","0_a","0/a"},BN694)))&gt;0),AND((LEN(BN694)-LEN(SUBSTITUTE(BN694,"a","")))=0,(LEN(BN694)-LEN(SUBSTITUTE(BN694,"0","")))&gt;=5)))),1,0),0)</f>
        <v>0</v>
      </c>
    </row>
    <row r="695" customFormat="false" ht="39.75" hidden="false" customHeight="true" outlineLevel="0" collapsed="false">
      <c r="A695" s="57" t="s">
        <v>1429</v>
      </c>
      <c r="B695" s="57" t="s">
        <v>310</v>
      </c>
      <c r="C695" s="57" t="str">
        <f aca="false">Flights!$F$25</f>
        <v>MH1437</v>
      </c>
      <c r="D695" s="58" t="n">
        <f aca="false">Flights!$D$25</f>
        <v>46325</v>
      </c>
      <c r="E695" s="57" t="str">
        <f aca="false">Flights!$G$25&amp;"-"&amp;Flights!$H$25</f>
        <v>LGK-KUL</v>
      </c>
      <c r="F695" s="57" t="str">
        <f aca="false">Flights!$K$25</f>
        <v>BC</v>
      </c>
      <c r="G695" s="57" t="s">
        <v>459</v>
      </c>
      <c r="H695" s="57" t="s">
        <v>460</v>
      </c>
      <c r="I695" s="57" t="s">
        <v>499</v>
      </c>
      <c r="J695" s="57" t="s">
        <v>537</v>
      </c>
      <c r="K695" s="67" t="s">
        <v>501</v>
      </c>
      <c r="L695" s="67" t="s">
        <v>1409</v>
      </c>
      <c r="M695" s="67" t="s">
        <v>451</v>
      </c>
      <c r="N695" s="67" t="s">
        <v>383</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60"/>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open",IF(AND(NOT(OR(LEN(AZ695)&lt;15,ISNUMBER(MATCH(AZ695,L_Placeholder,0)))),BK695=0,NOT(OR(LEN(AU695)&lt;2,ISNUMBER(MATCH(AU695,L_Placeholder,0)))),NOT(OR(LEN(AX695)&lt;2,ISNUMBER(MATCH(AX695,L_Placeholder,0)))),TRIM(AE695)&lt;&gt;TRIM(T695)),"N/A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missing",IF(OR(OR(LEN(AU695)&lt;2,ISNUMBER(MATCH(AU695,L_Placeholder,0))),BR695&lt;3),"INVALID – PIC missing or not a named person (a role such as QA / CSM is not a name)",IF(OR(LEN(AV695)&lt;2,ISNUMBER(MATCH(AV695,L_Placeholder,0))),"INVALID – result / assessment missing",IF(OR(OR(LEN(AW695)&lt;3,ISNUMBER(MATCH(AW695,L_Placeholder,0))),SUMPRODUCT(--ISNUMBER(SEARCH(" "&amp;L_EvidencePhrase&amp;" ",BD695)))&gt;0,BI695=1),"INVALID – evidence missing, placeholder or not yet on file",IF(ISNA(MATCH(TRIM(S695),L_EvidenceType,0)),"INVALID – choose the evidence type from the list (column S)",IF(BL695=0,"INVALID – evidence ID must be the record's ID only (e.g. SF-2210, IMG_2231, 1045521), or a link / path for links",IF(OR(OR(LEN(AX695)&lt;2,ISNUMBER(MATCH(AX695,L_Placeholder,0))),BS695&lt;3),"INVALID – verifier missing or not a named person (a role such as QA / CSM is not a name)",IF(OR(AX695=AU695,AND(LEN(AU695)&gt;=4,ISNUMBER(SEARCH(AU695,AX695))),AND(LEN(AX695)&gt;=4,ISNUMBER(SEARCH(AX695,AU695)))),"INVALID – verifier must be a different, named person (not the PIC or a role)",IF(BH695=1,"INVALID – result not yet available (awaiting / TBC)",IF(BV695=1,"INVALID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future",IF(AND(ISNUMBER(BY695),AG695&lt;BY695),IF(H695="Physical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IF(ISNA(MATCH(TRIM(S695),L_EvidenceType,0)),0,BZ695)</f>
        <v>0</v>
      </c>
      <c r="BM695" s="61" t="str">
        <f aca="false">SUBSTITUTE(SUBSTITUTE(SUBSTITUTE(SUBSTITUTE(SUBSTITUTE(SUBSTITUTE(SUBSTITUTE(SUBSTITUTE(SUBSTITUTE(LOWER(Z695&amp;""),"1","0"),"2","0"),"3","0"),"4","0"),"5","0"),"6","0"),"7","0"),"8","0"),"9","0")</f>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695,"jan",""),"feb",""),"mar",""),"apr",""),"may",""),"jun",""),"jul",""),"aug",""),"sep",""),"oct",""),"nov",""),"dec",""),"hrs",""),"hr",""),"lt",""),"utc",""),"am",""),"pm",""),"rev",""),"ver",""),"b","a"),"c","a"),"d","a"),"e","a"),"f","a"),"g","a"),"h","a"),"i","a"),"j","a"),"k","a"),"l","a"),"m","a"),"n","a"),"o","a"),"p","a"),"q","a"),"r","a"),"s","a"),"t","a"),"u","a"),"v","a"),"w","a"),"x","a"),"y","a"),"z","a")</f>
        <v/>
      </c>
      <c r="BO695" s="61" t="str">
        <f aca="false">SUBSTITUTE(SUBSTITUTE(SUBSTITUTE(SUBSTITUTE(SUBSTITUTE(SUBSTITUTE(SUBSTITUTE(SUBSTITUTE(SUBSTITUTE(LOWER(W695&amp;""),"1","0"),"2","0"),"3","0"),"4","0"),"5","0"),"6","0"),"7","0"),"8","0"),"9","0")</f>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c>
      <c r="BQ695" s="61" t="n">
        <f aca="false">IFERROR(IF(AND(ISERROR(SEARCH(" mh"," "&amp;LOWER(W695))),ISNA(MATCH(LEFT(TRIM(BP695),255),{"0000a","000a","00a","0000aa","000aa","00.00.0000","00/00/0000","00-00-0000","0000-00-00","00.00.00","00/00/00","00-00-00","0.00.0000","0/00/0000","0-00-0000"},0)),OR(SUMPRODUCT(--ISNUMBER(SEARCH({"a0","a-0","a_0","a/0","a.0","a#0","0a","0-a","0_a","0/a"},BP695)))&gt;0,ISNUMBER(SEARCH("000000",BP695)))),1,0),0)</f>
        <v>0</v>
      </c>
      <c r="BR6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695,"supervisor",""),"inspector",""),"controller",""),"executive",""),"catering",""),"manager",""),"officer",""),"caterer",""),"station",""),"captain",""),"verified",""),"verifier",""),"checked",""),"senior",""),"leader",""),"cabin",""),"staff",""),"crew",""),"team",""),"duty",""),"lead",""),"head",""),"chef",""),"pasb",""),"mcat",""),"magcs",""),"qaqc",""),"ccic",""),"cic",""),"csm",""),"ops",""),"pic",""),"self",""),"qa",""),"qc",""),"by",""),"sr",""))</f>
        <v>0</v>
      </c>
      <c r="BS6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695,"supervisor",""),"inspector",""),"controller",""),"executive",""),"catering",""),"manager",""),"officer",""),"caterer",""),"station",""),"captain",""),"verified",""),"verifier",""),"checked",""),"senior",""),"leader",""),"cabin",""),"staff",""),"crew",""),"team",""),"duty",""),"lead",""),"head",""),"chef",""),"pasb",""),"mcat",""),"magcs",""),"qaqc",""),"ccic",""),"cic",""),"csm",""),"ops",""),"pic",""),"self",""),"qa",""),"qc",""),"by",""),"sr",""))</f>
        <v>0</v>
      </c>
      <c r="BT695" s="61"/>
      <c r="BU695" s="61"/>
      <c r="BV695" s="61" t="n">
        <f aca="false">IFERROR(IF(OR(SUMPRODUCT((LEN(BC695)-LEN(SUBSTITUTE(BC695," "&amp;L_NotLoaded&amp;" "," ")))/(LEN(L_NotLoaded)+1))&gt;SUMPRODUCT((LEN(BC695)-LEN(SUBSTITUTE(BC695," "&amp;L_NotLoadedNeg&amp;" "," ")))/(LEN(L_NotLoadedNeg)+1)),SUMPRODUCT((LEN(BD695)-LEN(SUBSTITUTE(BD695," "&amp;L_NotLoaded&amp;" "," ")))/(LEN(L_NotLoaded)+1))&gt;SUMPRODUCT((LEN(BD695)-LEN(SUBSTITUTE(BD695," "&amp;L_NotLoadedNeg&amp;" "," ")))/(LEN(L_NotLoadedNeg)+1))),1,0),0)</f>
        <v>0</v>
      </c>
      <c r="BW695" s="61"/>
      <c r="BX695" s="61"/>
      <c r="BY695" s="62" t="n">
        <f aca="false">IF(ISNUMBER(Flights!$AZ$25),MAX(Q695-UpliftWindowH/24,Flights!$AZ$25),Q695-UpliftWindowH/24)</f>
        <v>46325.03125</v>
      </c>
      <c r="BZ695" s="61" t="n">
        <f aca="false">IFERROR(IF(IF(TRIM(S695)="Link / file path",AND(LEN(TRIM(Z695))&gt;=5,SUMPRODUCT(--ISNUMBER(SEARCH({"http","www.","\\",":\",".pdf",".jpg",".jpeg",".png",".heic",".xls",".doc",".msg",".eml",".ppt",".txt",".zip"},Z695)))&gt;0),AND(ISERROR(FIND(" ",TRIM(Z695))),NOT(OR(LOWER(TRIM(Z695))=LOWER(Flights!$F$25),AND(LEFT(LOWER(TRIM(Z695)),2)="mh",(LEN(BN695)-LEN(SUBSTITUTE(BN695,"a","")))&lt;=2))),NOT(ISNUMBER(MATCH(LEFT(BN695,255),{"0000a","000a","00a","0000aa","000aa","00.00.0000","00/00/0000","00-00-0000","0000-00-00","00.00.00","00/00/00","00-00-00","0.00.0000","0/00/0000","0-00-0000"},0))),OR(AND((LEN(BN695)-LEN(SUBSTITUTE(BN695,"a","")))&gt;=1,(LEN(BN695)-LEN(SUBSTITUTE(BN695,"0","")))&gt;=2,SUMPRODUCT(--ISNUMBER(SEARCH({"a0","a-0","a_0","a/0","a.0","a#0","0a","0-a","0_a","0/a"},BN695)))&gt;0),AND((LEN(BN695)-LEN(SUBSTITUTE(BN695,"a","")))=0,(LEN(BN695)-LEN(SUBSTITUTE(BN695,"0","")))&gt;=5)))),1,0),0)</f>
        <v>0</v>
      </c>
    </row>
    <row r="696" customFormat="false" ht="39.75" hidden="false" customHeight="true" outlineLevel="0" collapsed="false">
      <c r="A696" s="57" t="s">
        <v>1430</v>
      </c>
      <c r="B696" s="57" t="s">
        <v>310</v>
      </c>
      <c r="C696" s="57" t="str">
        <f aca="false">Flights!$F$25</f>
        <v>MH1437</v>
      </c>
      <c r="D696" s="58" t="n">
        <f aca="false">Flights!$D$25</f>
        <v>46325</v>
      </c>
      <c r="E696" s="57" t="str">
        <f aca="false">Flights!$G$25&amp;"-"&amp;Flights!$H$25</f>
        <v>LGK-KUL</v>
      </c>
      <c r="F696" s="57" t="str">
        <f aca="false">Flights!$K$25</f>
        <v>BC</v>
      </c>
      <c r="G696" s="57" t="s">
        <v>459</v>
      </c>
      <c r="H696" s="57" t="s">
        <v>460</v>
      </c>
      <c r="I696" s="57" t="s">
        <v>499</v>
      </c>
      <c r="J696" s="57" t="s">
        <v>539</v>
      </c>
      <c r="K696" s="67" t="s">
        <v>501</v>
      </c>
      <c r="L696" s="67" t="s">
        <v>1411</v>
      </c>
      <c r="M696" s="67" t="s">
        <v>451</v>
      </c>
      <c r="N696" s="67" t="s">
        <v>383</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60"/>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open",IF(AND(NOT(OR(LEN(AZ696)&lt;15,ISNUMBER(MATCH(AZ696,L_Placeholder,0)))),BK696=0,NOT(OR(LEN(AU696)&lt;2,ISNUMBER(MATCH(AU696,L_Placeholder,0)))),NOT(OR(LEN(AX696)&lt;2,ISNUMBER(MATCH(AX696,L_Placeholder,0)))),TRIM(AE696)&lt;&gt;TRIM(T696)),"N/A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missing",IF(OR(OR(LEN(AU696)&lt;2,ISNUMBER(MATCH(AU696,L_Placeholder,0))),BR696&lt;3),"INVALID – PIC missing or not a named person (a role such as QA / CSM is not a name)",IF(OR(LEN(AV696)&lt;2,ISNUMBER(MATCH(AV696,L_Placeholder,0))),"INVALID – result / assessment missing",IF(OR(OR(LEN(AW696)&lt;3,ISNUMBER(MATCH(AW696,L_Placeholder,0))),SUMPRODUCT(--ISNUMBER(SEARCH(" "&amp;L_EvidencePhrase&amp;" ",BD696)))&gt;0,BI696=1),"INVALID – evidence missing, placeholder or not yet on file",IF(ISNA(MATCH(TRIM(S696),L_EvidenceType,0)),"INVALID – choose the evidence type from the list (column S)",IF(BL696=0,"INVALID – evidence ID must be the record's ID only (e.g. SF-2210, IMG_2231, 1045521), or a link / path for links",IF(OR(OR(LEN(AX696)&lt;2,ISNUMBER(MATCH(AX696,L_Placeholder,0))),BS696&lt;3),"INVALID – verifier missing or not a named person (a role such as QA / CSM is not a name)",IF(OR(AX696=AU696,AND(LEN(AU696)&gt;=4,ISNUMBER(SEARCH(AU696,AX696))),AND(LEN(AX696)&gt;=4,ISNUMBER(SEARCH(AX696,AU696)))),"INVALID – verifier must be a different, named person (not the PIC or a role)",IF(BH696=1,"INVALID – result not yet available (awaiting / TBC)",IF(BV696=1,"INVALID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future",IF(AND(ISNUMBER(BY696),AG696&lt;BY696),IF(H696="Physical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IF(ISNA(MATCH(TRIM(S696),L_EvidenceType,0)),0,BZ696)</f>
        <v>0</v>
      </c>
      <c r="BM696" s="61" t="str">
        <f aca="false">SUBSTITUTE(SUBSTITUTE(SUBSTITUTE(SUBSTITUTE(SUBSTITUTE(SUBSTITUTE(SUBSTITUTE(SUBSTITUTE(SUBSTITUTE(LOWER(Z696&amp;""),"1","0"),"2","0"),"3","0"),"4","0"),"5","0"),"6","0"),"7","0"),"8","0"),"9","0")</f>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696,"jan",""),"feb",""),"mar",""),"apr",""),"may",""),"jun",""),"jul",""),"aug",""),"sep",""),"oct",""),"nov",""),"dec",""),"hrs",""),"hr",""),"lt",""),"utc",""),"am",""),"pm",""),"rev",""),"ver",""),"b","a"),"c","a"),"d","a"),"e","a"),"f","a"),"g","a"),"h","a"),"i","a"),"j","a"),"k","a"),"l","a"),"m","a"),"n","a"),"o","a"),"p","a"),"q","a"),"r","a"),"s","a"),"t","a"),"u","a"),"v","a"),"w","a"),"x","a"),"y","a"),"z","a")</f>
        <v/>
      </c>
      <c r="BO696" s="61" t="str">
        <f aca="false">SUBSTITUTE(SUBSTITUTE(SUBSTITUTE(SUBSTITUTE(SUBSTITUTE(SUBSTITUTE(SUBSTITUTE(SUBSTITUTE(SUBSTITUTE(LOWER(W696&amp;""),"1","0"),"2","0"),"3","0"),"4","0"),"5","0"),"6","0"),"7","0"),"8","0"),"9","0")</f>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c>
      <c r="BQ696" s="61" t="n">
        <f aca="false">IFERROR(IF(AND(ISERROR(SEARCH(" mh"," "&amp;LOWER(W696))),ISNA(MATCH(LEFT(TRIM(BP696),255),{"0000a","000a","00a","0000aa","000aa","00.00.0000","00/00/0000","00-00-0000","0000-00-00","00.00.00","00/00/00","00-00-00","0.00.0000","0/00/0000","0-00-0000"},0)),OR(SUMPRODUCT(--ISNUMBER(SEARCH({"a0","a-0","a_0","a/0","a.0","a#0","0a","0-a","0_a","0/a"},BP696)))&gt;0,ISNUMBER(SEARCH("000000",BP696)))),1,0),0)</f>
        <v>0</v>
      </c>
      <c r="BR6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696,"supervisor",""),"inspector",""),"controller",""),"executive",""),"catering",""),"manager",""),"officer",""),"caterer",""),"station",""),"captain",""),"verified",""),"verifier",""),"checked",""),"senior",""),"leader",""),"cabin",""),"staff",""),"crew",""),"team",""),"duty",""),"lead",""),"head",""),"chef",""),"pasb",""),"mcat",""),"magcs",""),"qaqc",""),"ccic",""),"cic",""),"csm",""),"ops",""),"pic",""),"self",""),"qa",""),"qc",""),"by",""),"sr",""))</f>
        <v>0</v>
      </c>
      <c r="BS6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696,"supervisor",""),"inspector",""),"controller",""),"executive",""),"catering",""),"manager",""),"officer",""),"caterer",""),"station",""),"captain",""),"verified",""),"verifier",""),"checked",""),"senior",""),"leader",""),"cabin",""),"staff",""),"crew",""),"team",""),"duty",""),"lead",""),"head",""),"chef",""),"pasb",""),"mcat",""),"magcs",""),"qaqc",""),"ccic",""),"cic",""),"csm",""),"ops",""),"pic",""),"self",""),"qa",""),"qc",""),"by",""),"sr",""))</f>
        <v>0</v>
      </c>
      <c r="BT696" s="61"/>
      <c r="BU696" s="61"/>
      <c r="BV696" s="61" t="n">
        <f aca="false">IFERROR(IF(OR(SUMPRODUCT((LEN(BC696)-LEN(SUBSTITUTE(BC696," "&amp;L_NotLoaded&amp;" "," ")))/(LEN(L_NotLoaded)+1))&gt;SUMPRODUCT((LEN(BC696)-LEN(SUBSTITUTE(BC696," "&amp;L_NotLoadedNeg&amp;" "," ")))/(LEN(L_NotLoadedNeg)+1)),SUMPRODUCT((LEN(BD696)-LEN(SUBSTITUTE(BD696," "&amp;L_NotLoaded&amp;" "," ")))/(LEN(L_NotLoaded)+1))&gt;SUMPRODUCT((LEN(BD696)-LEN(SUBSTITUTE(BD696," "&amp;L_NotLoadedNeg&amp;" "," ")))/(LEN(L_NotLoadedNeg)+1))),1,0),0)</f>
        <v>0</v>
      </c>
      <c r="BW696" s="61"/>
      <c r="BX696" s="61"/>
      <c r="BY696" s="62" t="n">
        <f aca="false">IF(ISNUMBER(Flights!$AZ$25),MAX(Q696-UpliftWindowH/24,Flights!$AZ$25),Q696-UpliftWindowH/24)</f>
        <v>46325.03125</v>
      </c>
      <c r="BZ696" s="61" t="n">
        <f aca="false">IFERROR(IF(IF(TRIM(S696)="Link / file path",AND(LEN(TRIM(Z696))&gt;=5,SUMPRODUCT(--ISNUMBER(SEARCH({"http","www.","\\",":\",".pdf",".jpg",".jpeg",".png",".heic",".xls",".doc",".msg",".eml",".ppt",".txt",".zip"},Z696)))&gt;0),AND(ISERROR(FIND(" ",TRIM(Z696))),NOT(OR(LOWER(TRIM(Z696))=LOWER(Flights!$F$25),AND(LEFT(LOWER(TRIM(Z696)),2)="mh",(LEN(BN696)-LEN(SUBSTITUTE(BN696,"a","")))&lt;=2))),NOT(ISNUMBER(MATCH(LEFT(BN696,255),{"0000a","000a","00a","0000aa","000aa","00.00.0000","00/00/0000","00-00-0000","0000-00-00","00.00.00","00/00/00","00-00-00","0.00.0000","0/00/0000","0-00-0000"},0))),OR(AND((LEN(BN696)-LEN(SUBSTITUTE(BN696,"a","")))&gt;=1,(LEN(BN696)-LEN(SUBSTITUTE(BN696,"0","")))&gt;=2,SUMPRODUCT(--ISNUMBER(SEARCH({"a0","a-0","a_0","a/0","a.0","a#0","0a","0-a","0_a","0/a"},BN696)))&gt;0),AND((LEN(BN696)-LEN(SUBSTITUTE(BN696,"a","")))=0,(LEN(BN696)-LEN(SUBSTITUTE(BN696,"0","")))&gt;=5)))),1,0),0)</f>
        <v>0</v>
      </c>
    </row>
    <row r="697" customFormat="false" ht="39.75" hidden="false" customHeight="true" outlineLevel="0" collapsed="false">
      <c r="A697" s="57" t="s">
        <v>1431</v>
      </c>
      <c r="B697" s="57" t="s">
        <v>310</v>
      </c>
      <c r="C697" s="57" t="str">
        <f aca="false">Flights!$F$25</f>
        <v>MH1437</v>
      </c>
      <c r="D697" s="58" t="n">
        <f aca="false">Flights!$D$25</f>
        <v>46325</v>
      </c>
      <c r="E697" s="57" t="str">
        <f aca="false">Flights!$G$25&amp;"-"&amp;Flights!$H$25</f>
        <v>LGK-KUL</v>
      </c>
      <c r="F697" s="57" t="str">
        <f aca="false">Flights!$K$25</f>
        <v>BC</v>
      </c>
      <c r="G697" s="57" t="s">
        <v>459</v>
      </c>
      <c r="H697" s="57" t="s">
        <v>460</v>
      </c>
      <c r="I697" s="57" t="s">
        <v>499</v>
      </c>
      <c r="J697" s="57" t="s">
        <v>541</v>
      </c>
      <c r="K697" s="67" t="s">
        <v>501</v>
      </c>
      <c r="L697" s="67" t="s">
        <v>1413</v>
      </c>
      <c r="M697" s="67" t="s">
        <v>451</v>
      </c>
      <c r="N697" s="67" t="s">
        <v>383</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60"/>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open",IF(AND(NOT(OR(LEN(AZ697)&lt;15,ISNUMBER(MATCH(AZ697,L_Placeholder,0)))),BK697=0,NOT(OR(LEN(AU697)&lt;2,ISNUMBER(MATCH(AU697,L_Placeholder,0)))),NOT(OR(LEN(AX697)&lt;2,ISNUMBER(MATCH(AX697,L_Placeholder,0)))),TRIM(AE697)&lt;&gt;TRIM(T697)),"N/A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missing",IF(OR(OR(LEN(AU697)&lt;2,ISNUMBER(MATCH(AU697,L_Placeholder,0))),BR697&lt;3),"INVALID – PIC missing or not a named person (a role such as QA / CSM is not a name)",IF(OR(LEN(AV697)&lt;2,ISNUMBER(MATCH(AV697,L_Placeholder,0))),"INVALID – result / assessment missing",IF(OR(OR(LEN(AW697)&lt;3,ISNUMBER(MATCH(AW697,L_Placeholder,0))),SUMPRODUCT(--ISNUMBER(SEARCH(" "&amp;L_EvidencePhrase&amp;" ",BD697)))&gt;0,BI697=1),"INVALID – evidence missing, placeholder or not yet on file",IF(ISNA(MATCH(TRIM(S697),L_EvidenceType,0)),"INVALID – choose the evidence type from the list (column S)",IF(BL697=0,"INVALID – evidence ID must be the record's ID only (e.g. SF-2210, IMG_2231, 1045521), or a link / path for links",IF(OR(OR(LEN(AX697)&lt;2,ISNUMBER(MATCH(AX697,L_Placeholder,0))),BS697&lt;3),"INVALID – verifier missing or not a named person (a role such as QA / CSM is not a name)",IF(OR(AX697=AU697,AND(LEN(AU697)&gt;=4,ISNUMBER(SEARCH(AU697,AX697))),AND(LEN(AX697)&gt;=4,ISNUMBER(SEARCH(AX697,AU697)))),"INVALID – verifier must be a different, named person (not the PIC or a role)",IF(BH697=1,"INVALID – result not yet available (awaiting / TBC)",IF(BV697=1,"INVALID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future",IF(AND(ISNUMBER(BY697),AG697&lt;BY697),IF(H697="Physical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IF(ISNA(MATCH(TRIM(S697),L_EvidenceType,0)),0,BZ697)</f>
        <v>0</v>
      </c>
      <c r="BM697" s="61" t="str">
        <f aca="false">SUBSTITUTE(SUBSTITUTE(SUBSTITUTE(SUBSTITUTE(SUBSTITUTE(SUBSTITUTE(SUBSTITUTE(SUBSTITUTE(SUBSTITUTE(LOWER(Z697&amp;""),"1","0"),"2","0"),"3","0"),"4","0"),"5","0"),"6","0"),"7","0"),"8","0"),"9","0")</f>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697,"jan",""),"feb",""),"mar",""),"apr",""),"may",""),"jun",""),"jul",""),"aug",""),"sep",""),"oct",""),"nov",""),"dec",""),"hrs",""),"hr",""),"lt",""),"utc",""),"am",""),"pm",""),"rev",""),"ver",""),"b","a"),"c","a"),"d","a"),"e","a"),"f","a"),"g","a"),"h","a"),"i","a"),"j","a"),"k","a"),"l","a"),"m","a"),"n","a"),"o","a"),"p","a"),"q","a"),"r","a"),"s","a"),"t","a"),"u","a"),"v","a"),"w","a"),"x","a"),"y","a"),"z","a")</f>
        <v/>
      </c>
      <c r="BO697" s="61" t="str">
        <f aca="false">SUBSTITUTE(SUBSTITUTE(SUBSTITUTE(SUBSTITUTE(SUBSTITUTE(SUBSTITUTE(SUBSTITUTE(SUBSTITUTE(SUBSTITUTE(LOWER(W697&amp;""),"1","0"),"2","0"),"3","0"),"4","0"),"5","0"),"6","0"),"7","0"),"8","0"),"9","0")</f>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c>
      <c r="BQ697" s="61" t="n">
        <f aca="false">IFERROR(IF(AND(ISERROR(SEARCH(" mh"," "&amp;LOWER(W697))),ISNA(MATCH(LEFT(TRIM(BP697),255),{"0000a","000a","00a","0000aa","000aa","00.00.0000","00/00/0000","00-00-0000","0000-00-00","00.00.00","00/00/00","00-00-00","0.00.0000","0/00/0000","0-00-0000"},0)),OR(SUMPRODUCT(--ISNUMBER(SEARCH({"a0","a-0","a_0","a/0","a.0","a#0","0a","0-a","0_a","0/a"},BP697)))&gt;0,ISNUMBER(SEARCH("000000",BP697)))),1,0),0)</f>
        <v>0</v>
      </c>
      <c r="BR6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697,"supervisor",""),"inspector",""),"controller",""),"executive",""),"catering",""),"manager",""),"officer",""),"caterer",""),"station",""),"captain",""),"verified",""),"verifier",""),"checked",""),"senior",""),"leader",""),"cabin",""),"staff",""),"crew",""),"team",""),"duty",""),"lead",""),"head",""),"chef",""),"pasb",""),"mcat",""),"magcs",""),"qaqc",""),"ccic",""),"cic",""),"csm",""),"ops",""),"pic",""),"self",""),"qa",""),"qc",""),"by",""),"sr",""))</f>
        <v>0</v>
      </c>
      <c r="BS6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697,"supervisor",""),"inspector",""),"controller",""),"executive",""),"catering",""),"manager",""),"officer",""),"caterer",""),"station",""),"captain",""),"verified",""),"verifier",""),"checked",""),"senior",""),"leader",""),"cabin",""),"staff",""),"crew",""),"team",""),"duty",""),"lead",""),"head",""),"chef",""),"pasb",""),"mcat",""),"magcs",""),"qaqc",""),"ccic",""),"cic",""),"csm",""),"ops",""),"pic",""),"self",""),"qa",""),"qc",""),"by",""),"sr",""))</f>
        <v>0</v>
      </c>
      <c r="BT697" s="61"/>
      <c r="BU697" s="61"/>
      <c r="BV697" s="61" t="n">
        <f aca="false">IFERROR(IF(OR(SUMPRODUCT((LEN(BC697)-LEN(SUBSTITUTE(BC697," "&amp;L_NotLoaded&amp;" "," ")))/(LEN(L_NotLoaded)+1))&gt;SUMPRODUCT((LEN(BC697)-LEN(SUBSTITUTE(BC697," "&amp;L_NotLoadedNeg&amp;" "," ")))/(LEN(L_NotLoadedNeg)+1)),SUMPRODUCT((LEN(BD697)-LEN(SUBSTITUTE(BD697," "&amp;L_NotLoaded&amp;" "," ")))/(LEN(L_NotLoaded)+1))&gt;SUMPRODUCT((LEN(BD697)-LEN(SUBSTITUTE(BD697," "&amp;L_NotLoadedNeg&amp;" "," ")))/(LEN(L_NotLoadedNeg)+1))),1,0),0)</f>
        <v>0</v>
      </c>
      <c r="BW697" s="61"/>
      <c r="BX697" s="61"/>
      <c r="BY697" s="62" t="n">
        <f aca="false">IF(ISNUMBER(Flights!$AZ$25),MAX(Q697-UpliftWindowH/24,Flights!$AZ$25),Q697-UpliftWindowH/24)</f>
        <v>46325.03125</v>
      </c>
      <c r="BZ697" s="61" t="n">
        <f aca="false">IFERROR(IF(IF(TRIM(S697)="Link / file path",AND(LEN(TRIM(Z697))&gt;=5,SUMPRODUCT(--ISNUMBER(SEARCH({"http","www.","\\",":\",".pdf",".jpg",".jpeg",".png",".heic",".xls",".doc",".msg",".eml",".ppt",".txt",".zip"},Z697)))&gt;0),AND(ISERROR(FIND(" ",TRIM(Z697))),NOT(OR(LOWER(TRIM(Z697))=LOWER(Flights!$F$25),AND(LEFT(LOWER(TRIM(Z697)),2)="mh",(LEN(BN697)-LEN(SUBSTITUTE(BN697,"a","")))&lt;=2))),NOT(ISNUMBER(MATCH(LEFT(BN697,255),{"0000a","000a","00a","0000aa","000aa","00.00.0000","00/00/0000","00-00-0000","0000-00-00","00.00.00","00/00/00","00-00-00","0.00.0000","0/00/0000","0-00-0000"},0))),OR(AND((LEN(BN697)-LEN(SUBSTITUTE(BN697,"a","")))&gt;=1,(LEN(BN697)-LEN(SUBSTITUTE(BN697,"0","")))&gt;=2,SUMPRODUCT(--ISNUMBER(SEARCH({"a0","a-0","a_0","a/0","a.0","a#0","0a","0-a","0_a","0/a"},BN697)))&gt;0),AND((LEN(BN697)-LEN(SUBSTITUTE(BN697,"a","")))=0,(LEN(BN697)-LEN(SUBSTITUTE(BN697,"0","")))&gt;=5)))),1,0),0)</f>
        <v>0</v>
      </c>
    </row>
    <row r="698" customFormat="false" ht="39.75" hidden="false" customHeight="true" outlineLevel="0" collapsed="false">
      <c r="A698" s="57" t="s">
        <v>1432</v>
      </c>
      <c r="B698" s="57" t="s">
        <v>310</v>
      </c>
      <c r="C698" s="57" t="str">
        <f aca="false">Flights!$F$25</f>
        <v>MH1437</v>
      </c>
      <c r="D698" s="58" t="n">
        <f aca="false">Flights!$D$25</f>
        <v>46325</v>
      </c>
      <c r="E698" s="57" t="str">
        <f aca="false">Flights!$G$25&amp;"-"&amp;Flights!$H$25</f>
        <v>LGK-KUL</v>
      </c>
      <c r="F698" s="57" t="str">
        <f aca="false">Flights!$K$25</f>
        <v>BC</v>
      </c>
      <c r="G698" s="57" t="s">
        <v>459</v>
      </c>
      <c r="H698" s="57" t="s">
        <v>460</v>
      </c>
      <c r="I698" s="57" t="s">
        <v>499</v>
      </c>
      <c r="J698" s="57" t="s">
        <v>548</v>
      </c>
      <c r="K698" s="67" t="s">
        <v>519</v>
      </c>
      <c r="L698" s="67" t="s">
        <v>1415</v>
      </c>
      <c r="M698" s="67" t="s">
        <v>451</v>
      </c>
      <c r="N698" s="67" t="s">
        <v>383</v>
      </c>
      <c r="O698" s="67" t="s">
        <v>549</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60"/>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open",IF(AND(NOT(OR(LEN(AZ698)&lt;15,ISNUMBER(MATCH(AZ698,L_Placeholder,0)))),BK698=0,NOT(OR(LEN(AU698)&lt;2,ISNUMBER(MATCH(AU698,L_Placeholder,0)))),NOT(OR(LEN(AX698)&lt;2,ISNUMBER(MATCH(AX698,L_Placeholder,0)))),TRIM(AE698)&lt;&gt;TRIM(T698)),"N/A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missing",IF(OR(OR(LEN(AU698)&lt;2,ISNUMBER(MATCH(AU698,L_Placeholder,0))),BR698&lt;3),"INVALID – PIC missing or not a named person (a role such as QA / CSM is not a name)",IF(OR(LEN(AV698)&lt;2,ISNUMBER(MATCH(AV698,L_Placeholder,0))),"INVALID – result / assessment missing",IF(OR(OR(LEN(AW698)&lt;3,ISNUMBER(MATCH(AW698,L_Placeholder,0))),SUMPRODUCT(--ISNUMBER(SEARCH(" "&amp;L_EvidencePhrase&amp;" ",BD698)))&gt;0,BI698=1),"INVALID – evidence missing, placeholder or not yet on file",IF(ISNA(MATCH(TRIM(S698),L_EvidenceType,0)),"INVALID – choose the evidence type from the list (column S)",IF(BL698=0,"INVALID – evidence ID must be the record's ID only (e.g. SF-2210, IMG_2231, 1045521), or a link / path for links",IF(OR(OR(LEN(AX698)&lt;2,ISNUMBER(MATCH(AX698,L_Placeholder,0))),BS698&lt;3),"INVALID – verifier missing or not a named person (a role such as QA / CSM is not a name)",IF(OR(AX698=AU698,AND(LEN(AU698)&gt;=4,ISNUMBER(SEARCH(AU698,AX698))),AND(LEN(AX698)&gt;=4,ISNUMBER(SEARCH(AX698,AU698)))),"INVALID – verifier must be a different, named person (not the PIC or a role)",IF(BH698=1,"INVALID – result not yet available (awaiting / TBC)",IF(BV698=1,"INVALID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future",IF(AND(ISNUMBER(BY698),AG698&lt;BY698),IF(H698="Physical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IF(ISNA(MATCH(TRIM(S698),L_EvidenceType,0)),0,BZ698)</f>
        <v>0</v>
      </c>
      <c r="BM698" s="61" t="str">
        <f aca="false">SUBSTITUTE(SUBSTITUTE(SUBSTITUTE(SUBSTITUTE(SUBSTITUTE(SUBSTITUTE(SUBSTITUTE(SUBSTITUTE(SUBSTITUTE(LOWER(Z698&amp;""),"1","0"),"2","0"),"3","0"),"4","0"),"5","0"),"6","0"),"7","0"),"8","0"),"9","0")</f>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698,"jan",""),"feb",""),"mar",""),"apr",""),"may",""),"jun",""),"jul",""),"aug",""),"sep",""),"oct",""),"nov",""),"dec",""),"hrs",""),"hr",""),"lt",""),"utc",""),"am",""),"pm",""),"rev",""),"ver",""),"b","a"),"c","a"),"d","a"),"e","a"),"f","a"),"g","a"),"h","a"),"i","a"),"j","a"),"k","a"),"l","a"),"m","a"),"n","a"),"o","a"),"p","a"),"q","a"),"r","a"),"s","a"),"t","a"),"u","a"),"v","a"),"w","a"),"x","a"),"y","a"),"z","a")</f>
        <v/>
      </c>
      <c r="BO698" s="61" t="str">
        <f aca="false">SUBSTITUTE(SUBSTITUTE(SUBSTITUTE(SUBSTITUTE(SUBSTITUTE(SUBSTITUTE(SUBSTITUTE(SUBSTITUTE(SUBSTITUTE(LOWER(W698&amp;""),"1","0"),"2","0"),"3","0"),"4","0"),"5","0"),"6","0"),"7","0"),"8","0"),"9","0")</f>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c>
      <c r="BQ698" s="61" t="n">
        <f aca="false">IFERROR(IF(AND(ISERROR(SEARCH(" mh"," "&amp;LOWER(W698))),ISNA(MATCH(LEFT(TRIM(BP698),255),{"0000a","000a","00a","0000aa","000aa","00.00.0000","00/00/0000","00-00-0000","0000-00-00","00.00.00","00/00/00","00-00-00","0.00.0000","0/00/0000","0-00-0000"},0)),OR(SUMPRODUCT(--ISNUMBER(SEARCH({"a0","a-0","a_0","a/0","a.0","a#0","0a","0-a","0_a","0/a"},BP698)))&gt;0,ISNUMBER(SEARCH("000000",BP698)))),1,0),0)</f>
        <v>0</v>
      </c>
      <c r="BR6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698,"supervisor",""),"inspector",""),"controller",""),"executive",""),"catering",""),"manager",""),"officer",""),"caterer",""),"station",""),"captain",""),"verified",""),"verifier",""),"checked",""),"senior",""),"leader",""),"cabin",""),"staff",""),"crew",""),"team",""),"duty",""),"lead",""),"head",""),"chef",""),"pasb",""),"mcat",""),"magcs",""),"qaqc",""),"ccic",""),"cic",""),"csm",""),"ops",""),"pic",""),"self",""),"qa",""),"qc",""),"by",""),"sr",""))</f>
        <v>0</v>
      </c>
      <c r="BS6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698,"supervisor",""),"inspector",""),"controller",""),"executive",""),"catering",""),"manager",""),"officer",""),"caterer",""),"station",""),"captain",""),"verified",""),"verifier",""),"checked",""),"senior",""),"leader",""),"cabin",""),"staff",""),"crew",""),"team",""),"duty",""),"lead",""),"head",""),"chef",""),"pasb",""),"mcat",""),"magcs",""),"qaqc",""),"ccic",""),"cic",""),"csm",""),"ops",""),"pic",""),"self",""),"qa",""),"qc",""),"by",""),"sr",""))</f>
        <v>0</v>
      </c>
      <c r="BT698" s="61"/>
      <c r="BU698" s="61"/>
      <c r="BV698" s="61" t="n">
        <f aca="false">IFERROR(IF(OR(SUMPRODUCT((LEN(BC698)-LEN(SUBSTITUTE(BC698," "&amp;L_NotLoaded&amp;" "," ")))/(LEN(L_NotLoaded)+1))&gt;SUMPRODUCT((LEN(BC698)-LEN(SUBSTITUTE(BC698," "&amp;L_NotLoadedNeg&amp;" "," ")))/(LEN(L_NotLoadedNeg)+1)),SUMPRODUCT((LEN(BD698)-LEN(SUBSTITUTE(BD698," "&amp;L_NotLoaded&amp;" "," ")))/(LEN(L_NotLoaded)+1))&gt;SUMPRODUCT((LEN(BD698)-LEN(SUBSTITUTE(BD698," "&amp;L_NotLoadedNeg&amp;" "," ")))/(LEN(L_NotLoadedNeg)+1))),1,0),0)</f>
        <v>0</v>
      </c>
      <c r="BW698" s="61"/>
      <c r="BX698" s="61"/>
      <c r="BY698" s="62" t="n">
        <f aca="false">IF(ISNUMBER(Flights!$AZ$25),MAX(Q698-UpliftWindowH/24,Flights!$AZ$25),Q698-UpliftWindowH/24)</f>
        <v>46325.03125</v>
      </c>
      <c r="BZ698" s="61" t="n">
        <f aca="false">IFERROR(IF(IF(TRIM(S698)="Link / file path",AND(LEN(TRIM(Z698))&gt;=5,SUMPRODUCT(--ISNUMBER(SEARCH({"http","www.","\\",":\",".pdf",".jpg",".jpeg",".png",".heic",".xls",".doc",".msg",".eml",".ppt",".txt",".zip"},Z698)))&gt;0),AND(ISERROR(FIND(" ",TRIM(Z698))),NOT(OR(LOWER(TRIM(Z698))=LOWER(Flights!$F$25),AND(LEFT(LOWER(TRIM(Z698)),2)="mh",(LEN(BN698)-LEN(SUBSTITUTE(BN698,"a","")))&lt;=2))),NOT(ISNUMBER(MATCH(LEFT(BN698,255),{"0000a","000a","00a","0000aa","000aa","00.00.0000","00/00/0000","00-00-0000","0000-00-00","00.00.00","00/00/00","00-00-00","0.00.0000","0/00/0000","0-00-0000"},0))),OR(AND((LEN(BN698)-LEN(SUBSTITUTE(BN698,"a","")))&gt;=1,(LEN(BN698)-LEN(SUBSTITUTE(BN698,"0","")))&gt;=2,SUMPRODUCT(--ISNUMBER(SEARCH({"a0","a-0","a_0","a/0","a.0","a#0","0a","0-a","0_a","0/a"},BN698)))&gt;0),AND((LEN(BN698)-LEN(SUBSTITUTE(BN698,"a","")))=0,(LEN(BN698)-LEN(SUBSTITUTE(BN698,"0","")))&gt;=5)))),1,0),0)</f>
        <v>0</v>
      </c>
    </row>
    <row r="699" customFormat="false" ht="39.75" hidden="false" customHeight="true" outlineLevel="0" collapsed="false">
      <c r="A699" s="57" t="s">
        <v>1433</v>
      </c>
      <c r="B699" s="57" t="s">
        <v>310</v>
      </c>
      <c r="C699" s="57" t="str">
        <f aca="false">Flights!$F$25</f>
        <v>MH1437</v>
      </c>
      <c r="D699" s="58" t="n">
        <f aca="false">Flights!$D$25</f>
        <v>46325</v>
      </c>
      <c r="E699" s="57" t="str">
        <f aca="false">Flights!$G$25&amp;"-"&amp;Flights!$H$25</f>
        <v>LGK-KUL</v>
      </c>
      <c r="F699" s="57" t="str">
        <f aca="false">Flights!$K$25</f>
        <v>BC</v>
      </c>
      <c r="G699" s="57" t="s">
        <v>459</v>
      </c>
      <c r="H699" s="57" t="s">
        <v>460</v>
      </c>
      <c r="I699" s="57" t="s">
        <v>499</v>
      </c>
      <c r="J699" s="57" t="s">
        <v>551</v>
      </c>
      <c r="K699" s="67" t="s">
        <v>501</v>
      </c>
      <c r="L699" s="67" t="s">
        <v>1418</v>
      </c>
      <c r="M699" s="67" t="s">
        <v>451</v>
      </c>
      <c r="N699" s="67" t="s">
        <v>383</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60"/>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open",IF(AND(NOT(OR(LEN(AZ699)&lt;15,ISNUMBER(MATCH(AZ699,L_Placeholder,0)))),BK699=0,NOT(OR(LEN(AU699)&lt;2,ISNUMBER(MATCH(AU699,L_Placeholder,0)))),NOT(OR(LEN(AX699)&lt;2,ISNUMBER(MATCH(AX699,L_Placeholder,0)))),TRIM(AE699)&lt;&gt;TRIM(T699)),"N/A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missing",IF(OR(OR(LEN(AU699)&lt;2,ISNUMBER(MATCH(AU699,L_Placeholder,0))),BR699&lt;3),"INVALID – PIC missing or not a named person (a role such as QA / CSM is not a name)",IF(OR(LEN(AV699)&lt;2,ISNUMBER(MATCH(AV699,L_Placeholder,0))),"INVALID – result / assessment missing",IF(OR(OR(LEN(AW699)&lt;3,ISNUMBER(MATCH(AW699,L_Placeholder,0))),SUMPRODUCT(--ISNUMBER(SEARCH(" "&amp;L_EvidencePhrase&amp;" ",BD699)))&gt;0,BI699=1),"INVALID – evidence missing, placeholder or not yet on file",IF(ISNA(MATCH(TRIM(S699),L_EvidenceType,0)),"INVALID – choose the evidence type from the list (column S)",IF(BL699=0,"INVALID – evidence ID must be the record's ID only (e.g. SF-2210, IMG_2231, 1045521), or a link / path for links",IF(OR(OR(LEN(AX699)&lt;2,ISNUMBER(MATCH(AX699,L_Placeholder,0))),BS699&lt;3),"INVALID – verifier missing or not a named person (a role such as QA / CSM is not a name)",IF(OR(AX699=AU699,AND(LEN(AU699)&gt;=4,ISNUMBER(SEARCH(AU699,AX699))),AND(LEN(AX699)&gt;=4,ISNUMBER(SEARCH(AX699,AU699)))),"INVALID – verifier must be a different, named person (not the PIC or a role)",IF(BH699=1,"INVALID – result not yet available (awaiting / TBC)",IF(BV699=1,"INVALID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future",IF(AND(ISNUMBER(BY699),AG699&lt;BY699),IF(H699="Physical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IF(ISNA(MATCH(TRIM(S699),L_EvidenceType,0)),0,BZ699)</f>
        <v>0</v>
      </c>
      <c r="BM699" s="61" t="str">
        <f aca="false">SUBSTITUTE(SUBSTITUTE(SUBSTITUTE(SUBSTITUTE(SUBSTITUTE(SUBSTITUTE(SUBSTITUTE(SUBSTITUTE(SUBSTITUTE(LOWER(Z699&amp;""),"1","0"),"2","0"),"3","0"),"4","0"),"5","0"),"6","0"),"7","0"),"8","0"),"9","0")</f>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699,"jan",""),"feb",""),"mar",""),"apr",""),"may",""),"jun",""),"jul",""),"aug",""),"sep",""),"oct",""),"nov",""),"dec",""),"hrs",""),"hr",""),"lt",""),"utc",""),"am",""),"pm",""),"rev",""),"ver",""),"b","a"),"c","a"),"d","a"),"e","a"),"f","a"),"g","a"),"h","a"),"i","a"),"j","a"),"k","a"),"l","a"),"m","a"),"n","a"),"o","a"),"p","a"),"q","a"),"r","a"),"s","a"),"t","a"),"u","a"),"v","a"),"w","a"),"x","a"),"y","a"),"z","a")</f>
        <v/>
      </c>
      <c r="BO699" s="61" t="str">
        <f aca="false">SUBSTITUTE(SUBSTITUTE(SUBSTITUTE(SUBSTITUTE(SUBSTITUTE(SUBSTITUTE(SUBSTITUTE(SUBSTITUTE(SUBSTITUTE(LOWER(W699&amp;""),"1","0"),"2","0"),"3","0"),"4","0"),"5","0"),"6","0"),"7","0"),"8","0"),"9","0")</f>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c>
      <c r="BQ699" s="61" t="n">
        <f aca="false">IFERROR(IF(AND(ISERROR(SEARCH(" mh"," "&amp;LOWER(W699))),ISNA(MATCH(LEFT(TRIM(BP699),255),{"0000a","000a","00a","0000aa","000aa","00.00.0000","00/00/0000","00-00-0000","0000-00-00","00.00.00","00/00/00","00-00-00","0.00.0000","0/00/0000","0-00-0000"},0)),OR(SUMPRODUCT(--ISNUMBER(SEARCH({"a0","a-0","a_0","a/0","a.0","a#0","0a","0-a","0_a","0/a"},BP699)))&gt;0,ISNUMBER(SEARCH("000000",BP699)))),1,0),0)</f>
        <v>0</v>
      </c>
      <c r="BR6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699,"supervisor",""),"inspector",""),"controller",""),"executive",""),"catering",""),"manager",""),"officer",""),"caterer",""),"station",""),"captain",""),"verified",""),"verifier",""),"checked",""),"senior",""),"leader",""),"cabin",""),"staff",""),"crew",""),"team",""),"duty",""),"lead",""),"head",""),"chef",""),"pasb",""),"mcat",""),"magcs",""),"qaqc",""),"ccic",""),"cic",""),"csm",""),"ops",""),"pic",""),"self",""),"qa",""),"qc",""),"by",""),"sr",""))</f>
        <v>0</v>
      </c>
      <c r="BS6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699,"supervisor",""),"inspector",""),"controller",""),"executive",""),"catering",""),"manager",""),"officer",""),"caterer",""),"station",""),"captain",""),"verified",""),"verifier",""),"checked",""),"senior",""),"leader",""),"cabin",""),"staff",""),"crew",""),"team",""),"duty",""),"lead",""),"head",""),"chef",""),"pasb",""),"mcat",""),"magcs",""),"qaqc",""),"ccic",""),"cic",""),"csm",""),"ops",""),"pic",""),"self",""),"qa",""),"qc",""),"by",""),"sr",""))</f>
        <v>0</v>
      </c>
      <c r="BT699" s="61"/>
      <c r="BU699" s="61"/>
      <c r="BV699" s="61" t="n">
        <f aca="false">IFERROR(IF(OR(SUMPRODUCT((LEN(BC699)-LEN(SUBSTITUTE(BC699," "&amp;L_NotLoaded&amp;" "," ")))/(LEN(L_NotLoaded)+1))&gt;SUMPRODUCT((LEN(BC699)-LEN(SUBSTITUTE(BC699," "&amp;L_NotLoadedNeg&amp;" "," ")))/(LEN(L_NotLoadedNeg)+1)),SUMPRODUCT((LEN(BD699)-LEN(SUBSTITUTE(BD699," "&amp;L_NotLoaded&amp;" "," ")))/(LEN(L_NotLoaded)+1))&gt;SUMPRODUCT((LEN(BD699)-LEN(SUBSTITUTE(BD699," "&amp;L_NotLoadedNeg&amp;" "," ")))/(LEN(L_NotLoadedNeg)+1))),1,0),0)</f>
        <v>0</v>
      </c>
      <c r="BW699" s="61"/>
      <c r="BX699" s="61"/>
      <c r="BY699" s="62" t="n">
        <f aca="false">IF(ISNUMBER(Flights!$AZ$25),MAX(Q699-UpliftWindowH/24,Flights!$AZ$25),Q699-UpliftWindowH/24)</f>
        <v>46325.03125</v>
      </c>
      <c r="BZ699" s="61" t="n">
        <f aca="false">IFERROR(IF(IF(TRIM(S699)="Link / file path",AND(LEN(TRIM(Z699))&gt;=5,SUMPRODUCT(--ISNUMBER(SEARCH({"http","www.","\\",":\",".pdf",".jpg",".jpeg",".png",".heic",".xls",".doc",".msg",".eml",".ppt",".txt",".zip"},Z699)))&gt;0),AND(ISERROR(FIND(" ",TRIM(Z699))),NOT(OR(LOWER(TRIM(Z699))=LOWER(Flights!$F$25),AND(LEFT(LOWER(TRIM(Z699)),2)="mh",(LEN(BN699)-LEN(SUBSTITUTE(BN699,"a","")))&lt;=2))),NOT(ISNUMBER(MATCH(LEFT(BN699,255),{"0000a","000a","00a","0000aa","000aa","00.00.0000","00/00/0000","00-00-0000","0000-00-00","00.00.00","00/00/00","00-00-00","0.00.0000","0/00/0000","0-00-0000"},0))),OR(AND((LEN(BN699)-LEN(SUBSTITUTE(BN699,"a","")))&gt;=1,(LEN(BN699)-LEN(SUBSTITUTE(BN699,"0","")))&gt;=2,SUMPRODUCT(--ISNUMBER(SEARCH({"a0","a-0","a_0","a/0","a.0","a#0","0a","0-a","0_a","0/a"},BN699)))&gt;0),AND((LEN(BN699)-LEN(SUBSTITUTE(BN699,"a","")))=0,(LEN(BN699)-LEN(SUBSTITUTE(BN699,"0","")))&gt;=5)))),1,0),0)</f>
        <v>0</v>
      </c>
    </row>
    <row r="700" customFormat="false" ht="39.75" hidden="false" customHeight="true" outlineLevel="0" collapsed="false">
      <c r="A700" s="57" t="s">
        <v>1434</v>
      </c>
      <c r="B700" s="57" t="s">
        <v>310</v>
      </c>
      <c r="C700" s="57" t="str">
        <f aca="false">Flights!$F$25</f>
        <v>MH1437</v>
      </c>
      <c r="D700" s="58" t="n">
        <f aca="false">Flights!$D$25</f>
        <v>46325</v>
      </c>
      <c r="E700" s="57" t="str">
        <f aca="false">Flights!$G$25&amp;"-"&amp;Flights!$H$25</f>
        <v>LGK-KUL</v>
      </c>
      <c r="F700" s="57" t="str">
        <f aca="false">Flights!$K$25</f>
        <v>BC</v>
      </c>
      <c r="G700" s="57" t="s">
        <v>459</v>
      </c>
      <c r="H700" s="57" t="s">
        <v>460</v>
      </c>
      <c r="I700" s="57" t="s">
        <v>447</v>
      </c>
      <c r="J700" s="57" t="s">
        <v>553</v>
      </c>
      <c r="K700" s="67" t="s">
        <v>449</v>
      </c>
      <c r="L700" s="67" t="s">
        <v>1420</v>
      </c>
      <c r="M700" s="67" t="s">
        <v>451</v>
      </c>
      <c r="N700" s="67" t="s">
        <v>383</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60"/>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open",IF(AND(NOT(OR(LEN(AZ700)&lt;15,ISNUMBER(MATCH(AZ700,L_Placeholder,0)))),BK700=0,NOT(OR(LEN(AU700)&lt;2,ISNUMBER(MATCH(AU700,L_Placeholder,0)))),NOT(OR(LEN(AX700)&lt;2,ISNUMBER(MATCH(AX700,L_Placeholder,0)))),TRIM(AE700)&lt;&gt;TRIM(T700)),"N/A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missing",IF(OR(OR(LEN(AU700)&lt;2,ISNUMBER(MATCH(AU700,L_Placeholder,0))),BR700&lt;3),"INVALID – PIC missing or not a named person (a role such as QA / CSM is not a name)",IF(OR(LEN(AV700)&lt;2,ISNUMBER(MATCH(AV700,L_Placeholder,0))),"INVALID – result / assessment missing",IF(OR(OR(LEN(AW700)&lt;3,ISNUMBER(MATCH(AW700,L_Placeholder,0))),SUMPRODUCT(--ISNUMBER(SEARCH(" "&amp;L_EvidencePhrase&amp;" ",BD700)))&gt;0,BI700=1),"INVALID – evidence missing, placeholder or not yet on file",IF(ISNA(MATCH(TRIM(S700),L_EvidenceType,0)),"INVALID – choose the evidence type from the list (column S)",IF(BL700=0,"INVALID – evidence ID must be the record's ID only (e.g. SF-2210, IMG_2231, 1045521), or a link / path for links",IF(OR(OR(LEN(AX700)&lt;2,ISNUMBER(MATCH(AX700,L_Placeholder,0))),BS700&lt;3),"INVALID – verifier missing or not a named person (a role such as QA / CSM is not a name)",IF(OR(AX700=AU700,AND(LEN(AU700)&gt;=4,ISNUMBER(SEARCH(AU700,AX700))),AND(LEN(AX700)&gt;=4,ISNUMBER(SEARCH(AX700,AU700)))),"INVALID – verifier must be a different, named person (not the PIC or a role)",IF(BH700=1,"INVALID – result not yet available (awaiting / TBC)",IF(BV700=1,"INVALID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future",IF(AND(ISNUMBER(BY700),AG700&lt;BY700),IF(H700="Physical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IF(ISNA(MATCH(TRIM(S700),L_EvidenceType,0)),0,BZ700)</f>
        <v>0</v>
      </c>
      <c r="BM700" s="61" t="str">
        <f aca="false">SUBSTITUTE(SUBSTITUTE(SUBSTITUTE(SUBSTITUTE(SUBSTITUTE(SUBSTITUTE(SUBSTITUTE(SUBSTITUTE(SUBSTITUTE(LOWER(Z700&amp;""),"1","0"),"2","0"),"3","0"),"4","0"),"5","0"),"6","0"),"7","0"),"8","0"),"9","0")</f>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700,"jan",""),"feb",""),"mar",""),"apr",""),"may",""),"jun",""),"jul",""),"aug",""),"sep",""),"oct",""),"nov",""),"dec",""),"hrs",""),"hr",""),"lt",""),"utc",""),"am",""),"pm",""),"rev",""),"ver",""),"b","a"),"c","a"),"d","a"),"e","a"),"f","a"),"g","a"),"h","a"),"i","a"),"j","a"),"k","a"),"l","a"),"m","a"),"n","a"),"o","a"),"p","a"),"q","a"),"r","a"),"s","a"),"t","a"),"u","a"),"v","a"),"w","a"),"x","a"),"y","a"),"z","a")</f>
        <v/>
      </c>
      <c r="BO700" s="61" t="str">
        <f aca="false">SUBSTITUTE(SUBSTITUTE(SUBSTITUTE(SUBSTITUTE(SUBSTITUTE(SUBSTITUTE(SUBSTITUTE(SUBSTITUTE(SUBSTITUTE(LOWER(W700&amp;""),"1","0"),"2","0"),"3","0"),"4","0"),"5","0"),"6","0"),"7","0"),"8","0"),"9","0")</f>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c>
      <c r="BQ700" s="61" t="n">
        <f aca="false">IFERROR(IF(AND(ISERROR(SEARCH(" mh"," "&amp;LOWER(W700))),ISNA(MATCH(LEFT(TRIM(BP700),255),{"0000a","000a","00a","0000aa","000aa","00.00.0000","00/00/0000","00-00-0000","0000-00-00","00.00.00","00/00/00","00-00-00","0.00.0000","0/00/0000","0-00-0000"},0)),OR(SUMPRODUCT(--ISNUMBER(SEARCH({"a0","a-0","a_0","a/0","a.0","a#0","0a","0-a","0_a","0/a"},BP700)))&gt;0,ISNUMBER(SEARCH("000000",BP700)))),1,0),0)</f>
        <v>0</v>
      </c>
      <c r="BR7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700,"supervisor",""),"inspector",""),"controller",""),"executive",""),"catering",""),"manager",""),"officer",""),"caterer",""),"station",""),"captain",""),"verified",""),"verifier",""),"checked",""),"senior",""),"leader",""),"cabin",""),"staff",""),"crew",""),"team",""),"duty",""),"lead",""),"head",""),"chef",""),"pasb",""),"mcat",""),"magcs",""),"qaqc",""),"ccic",""),"cic",""),"csm",""),"ops",""),"pic",""),"self",""),"qa",""),"qc",""),"by",""),"sr",""))</f>
        <v>0</v>
      </c>
      <c r="BS7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700,"supervisor",""),"inspector",""),"controller",""),"executive",""),"catering",""),"manager",""),"officer",""),"caterer",""),"station",""),"captain",""),"verified",""),"verifier",""),"checked",""),"senior",""),"leader",""),"cabin",""),"staff",""),"crew",""),"team",""),"duty",""),"lead",""),"head",""),"chef",""),"pasb",""),"mcat",""),"magcs",""),"qaqc",""),"ccic",""),"cic",""),"csm",""),"ops",""),"pic",""),"self",""),"qa",""),"qc",""),"by",""),"sr",""))</f>
        <v>0</v>
      </c>
      <c r="BT700" s="61"/>
      <c r="BU700" s="61"/>
      <c r="BV700" s="61" t="n">
        <f aca="false">IFERROR(IF(OR(SUMPRODUCT((LEN(BC700)-LEN(SUBSTITUTE(BC700," "&amp;L_NotLoaded&amp;" "," ")))/(LEN(L_NotLoaded)+1))&gt;SUMPRODUCT((LEN(BC700)-LEN(SUBSTITUTE(BC700," "&amp;L_NotLoadedNeg&amp;" "," ")))/(LEN(L_NotLoadedNeg)+1)),SUMPRODUCT((LEN(BD700)-LEN(SUBSTITUTE(BD700," "&amp;L_NotLoaded&amp;" "," ")))/(LEN(L_NotLoaded)+1))&gt;SUMPRODUCT((LEN(BD700)-LEN(SUBSTITUTE(BD700," "&amp;L_NotLoadedNeg&amp;" "," ")))/(LEN(L_NotLoadedNeg)+1))),1,0),0)</f>
        <v>0</v>
      </c>
      <c r="BW700" s="61"/>
      <c r="BX700" s="61"/>
      <c r="BY700" s="62" t="n">
        <f aca="false">IF(ISNUMBER(Flights!$AZ$25),MAX(Q700-UpliftWindowH/24,Flights!$AZ$25),Q700-UpliftWindowH/24)</f>
        <v>46325.03125</v>
      </c>
      <c r="BZ700" s="61" t="n">
        <f aca="false">IFERROR(IF(IF(TRIM(S700)="Link / file path",AND(LEN(TRIM(Z700))&gt;=5,SUMPRODUCT(--ISNUMBER(SEARCH({"http","www.","\\",":\",".pdf",".jpg",".jpeg",".png",".heic",".xls",".doc",".msg",".eml",".ppt",".txt",".zip"},Z700)))&gt;0),AND(ISERROR(FIND(" ",TRIM(Z700))),NOT(OR(LOWER(TRIM(Z700))=LOWER(Flights!$F$25),AND(LEFT(LOWER(TRIM(Z700)),2)="mh",(LEN(BN700)-LEN(SUBSTITUTE(BN700,"a","")))&lt;=2))),NOT(ISNUMBER(MATCH(LEFT(BN700,255),{"0000a","000a","00a","0000aa","000aa","00.00.0000","00/00/0000","00-00-0000","0000-00-00","00.00.00","00/00/00","00-00-00","0.00.0000","0/00/0000","0-00-0000"},0))),OR(AND((LEN(BN700)-LEN(SUBSTITUTE(BN700,"a","")))&gt;=1,(LEN(BN700)-LEN(SUBSTITUTE(BN700,"0","")))&gt;=2,SUMPRODUCT(--ISNUMBER(SEARCH({"a0","a-0","a_0","a/0","a.0","a#0","0a","0-a","0_a","0/a"},BN700)))&gt;0),AND((LEN(BN700)-LEN(SUBSTITUTE(BN700,"a","")))=0,(LEN(BN700)-LEN(SUBSTITUTE(BN700,"0","")))&gt;=5)))),1,0),0)</f>
        <v>0</v>
      </c>
    </row>
    <row r="701" customFormat="false" ht="39.75" hidden="false" customHeight="true" outlineLevel="0" collapsed="false">
      <c r="A701" s="57" t="s">
        <v>1435</v>
      </c>
      <c r="B701" s="57" t="s">
        <v>310</v>
      </c>
      <c r="C701" s="57" t="str">
        <f aca="false">Flights!$F$25</f>
        <v>MH1437</v>
      </c>
      <c r="D701" s="58" t="n">
        <f aca="false">Flights!$D$25</f>
        <v>46325</v>
      </c>
      <c r="E701" s="57" t="str">
        <f aca="false">Flights!$G$25&amp;"-"&amp;Flights!$H$25</f>
        <v>LGK-KUL</v>
      </c>
      <c r="F701" s="57" t="str">
        <f aca="false">Flights!$K$25</f>
        <v>BC</v>
      </c>
      <c r="G701" s="57" t="s">
        <v>459</v>
      </c>
      <c r="H701" s="57" t="s">
        <v>460</v>
      </c>
      <c r="I701" s="57" t="s">
        <v>447</v>
      </c>
      <c r="J701" s="57" t="s">
        <v>555</v>
      </c>
      <c r="K701" s="67" t="s">
        <v>449</v>
      </c>
      <c r="L701" s="67" t="s">
        <v>1422</v>
      </c>
      <c r="M701" s="67" t="s">
        <v>451</v>
      </c>
      <c r="N701" s="67" t="s">
        <v>383</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60"/>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open",IF(AND(NOT(OR(LEN(AZ701)&lt;15,ISNUMBER(MATCH(AZ701,L_Placeholder,0)))),BK701=0,NOT(OR(LEN(AU701)&lt;2,ISNUMBER(MATCH(AU701,L_Placeholder,0)))),NOT(OR(LEN(AX701)&lt;2,ISNUMBER(MATCH(AX701,L_Placeholder,0)))),TRIM(AE701)&lt;&gt;TRIM(T701)),"N/A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missing",IF(OR(OR(LEN(AU701)&lt;2,ISNUMBER(MATCH(AU701,L_Placeholder,0))),BR701&lt;3),"INVALID – PIC missing or not a named person (a role such as QA / CSM is not a name)",IF(OR(LEN(AV701)&lt;2,ISNUMBER(MATCH(AV701,L_Placeholder,0))),"INVALID – result / assessment missing",IF(OR(OR(LEN(AW701)&lt;3,ISNUMBER(MATCH(AW701,L_Placeholder,0))),SUMPRODUCT(--ISNUMBER(SEARCH(" "&amp;L_EvidencePhrase&amp;" ",BD701)))&gt;0,BI701=1),"INVALID – evidence missing, placeholder or not yet on file",IF(ISNA(MATCH(TRIM(S701),L_EvidenceType,0)),"INVALID – choose the evidence type from the list (column S)",IF(BL701=0,"INVALID – evidence ID must be the record's ID only (e.g. SF-2210, IMG_2231, 1045521), or a link / path for links",IF(OR(OR(LEN(AX701)&lt;2,ISNUMBER(MATCH(AX701,L_Placeholder,0))),BS701&lt;3),"INVALID – verifier missing or not a named person (a role such as QA / CSM is not a name)",IF(OR(AX701=AU701,AND(LEN(AU701)&gt;=4,ISNUMBER(SEARCH(AU701,AX701))),AND(LEN(AX701)&gt;=4,ISNUMBER(SEARCH(AX701,AU701)))),"INVALID – verifier must be a different, named person (not the PIC or a role)",IF(BH701=1,"INVALID – result not yet available (awaiting / TBC)",IF(BV701=1,"INVALID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future",IF(AND(ISNUMBER(BY701),AG701&lt;BY701),IF(H701="Physical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IF(ISNA(MATCH(TRIM(S701),L_EvidenceType,0)),0,BZ701)</f>
        <v>0</v>
      </c>
      <c r="BM701" s="61" t="str">
        <f aca="false">SUBSTITUTE(SUBSTITUTE(SUBSTITUTE(SUBSTITUTE(SUBSTITUTE(SUBSTITUTE(SUBSTITUTE(SUBSTITUTE(SUBSTITUTE(LOWER(Z701&amp;""),"1","0"),"2","0"),"3","0"),"4","0"),"5","0"),"6","0"),"7","0"),"8","0"),"9","0")</f>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701,"jan",""),"feb",""),"mar",""),"apr",""),"may",""),"jun",""),"jul",""),"aug",""),"sep",""),"oct",""),"nov",""),"dec",""),"hrs",""),"hr",""),"lt",""),"utc",""),"am",""),"pm",""),"rev",""),"ver",""),"b","a"),"c","a"),"d","a"),"e","a"),"f","a"),"g","a"),"h","a"),"i","a"),"j","a"),"k","a"),"l","a"),"m","a"),"n","a"),"o","a"),"p","a"),"q","a"),"r","a"),"s","a"),"t","a"),"u","a"),"v","a"),"w","a"),"x","a"),"y","a"),"z","a")</f>
        <v/>
      </c>
      <c r="BO701" s="61" t="str">
        <f aca="false">SUBSTITUTE(SUBSTITUTE(SUBSTITUTE(SUBSTITUTE(SUBSTITUTE(SUBSTITUTE(SUBSTITUTE(SUBSTITUTE(SUBSTITUTE(LOWER(W701&amp;""),"1","0"),"2","0"),"3","0"),"4","0"),"5","0"),"6","0"),"7","0"),"8","0"),"9","0")</f>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c>
      <c r="BQ701" s="61" t="n">
        <f aca="false">IFERROR(IF(AND(ISERROR(SEARCH(" mh"," "&amp;LOWER(W701))),ISNA(MATCH(LEFT(TRIM(BP701),255),{"0000a","000a","00a","0000aa","000aa","00.00.0000","00/00/0000","00-00-0000","0000-00-00","00.00.00","00/00/00","00-00-00","0.00.0000","0/00/0000","0-00-0000"},0)),OR(SUMPRODUCT(--ISNUMBER(SEARCH({"a0","a-0","a_0","a/0","a.0","a#0","0a","0-a","0_a","0/a"},BP701)))&gt;0,ISNUMBER(SEARCH("000000",BP701)))),1,0),0)</f>
        <v>0</v>
      </c>
      <c r="BR7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701,"supervisor",""),"inspector",""),"controller",""),"executive",""),"catering",""),"manager",""),"officer",""),"caterer",""),"station",""),"captain",""),"verified",""),"verifier",""),"checked",""),"senior",""),"leader",""),"cabin",""),"staff",""),"crew",""),"team",""),"duty",""),"lead",""),"head",""),"chef",""),"pasb",""),"mcat",""),"magcs",""),"qaqc",""),"ccic",""),"cic",""),"csm",""),"ops",""),"pic",""),"self",""),"qa",""),"qc",""),"by",""),"sr",""))</f>
        <v>0</v>
      </c>
      <c r="BS7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701,"supervisor",""),"inspector",""),"controller",""),"executive",""),"catering",""),"manager",""),"officer",""),"caterer",""),"station",""),"captain",""),"verified",""),"verifier",""),"checked",""),"senior",""),"leader",""),"cabin",""),"staff",""),"crew",""),"team",""),"duty",""),"lead",""),"head",""),"chef",""),"pasb",""),"mcat",""),"magcs",""),"qaqc",""),"ccic",""),"cic",""),"csm",""),"ops",""),"pic",""),"self",""),"qa",""),"qc",""),"by",""),"sr",""))</f>
        <v>0</v>
      </c>
      <c r="BT701" s="61"/>
      <c r="BU701" s="61"/>
      <c r="BV701" s="61" t="n">
        <f aca="false">IFERROR(IF(OR(SUMPRODUCT((LEN(BC701)-LEN(SUBSTITUTE(BC701," "&amp;L_NotLoaded&amp;" "," ")))/(LEN(L_NotLoaded)+1))&gt;SUMPRODUCT((LEN(BC701)-LEN(SUBSTITUTE(BC701," "&amp;L_NotLoadedNeg&amp;" "," ")))/(LEN(L_NotLoadedNeg)+1)),SUMPRODUCT((LEN(BD701)-LEN(SUBSTITUTE(BD701," "&amp;L_NotLoaded&amp;" "," ")))/(LEN(L_NotLoaded)+1))&gt;SUMPRODUCT((LEN(BD701)-LEN(SUBSTITUTE(BD701," "&amp;L_NotLoadedNeg&amp;" "," ")))/(LEN(L_NotLoadedNeg)+1))),1,0),0)</f>
        <v>0</v>
      </c>
      <c r="BW701" s="61"/>
      <c r="BX701" s="61"/>
      <c r="BY701" s="62" t="n">
        <f aca="false">IF(ISNUMBER(Flights!$AZ$25),MAX(Q701-UpliftWindowH/24,Flights!$AZ$25),Q701-UpliftWindowH/24)</f>
        <v>46325.03125</v>
      </c>
      <c r="BZ701" s="61" t="n">
        <f aca="false">IFERROR(IF(IF(TRIM(S701)="Link / file path",AND(LEN(TRIM(Z701))&gt;=5,SUMPRODUCT(--ISNUMBER(SEARCH({"http","www.","\\",":\",".pdf",".jpg",".jpeg",".png",".heic",".xls",".doc",".msg",".eml",".ppt",".txt",".zip"},Z701)))&gt;0),AND(ISERROR(FIND(" ",TRIM(Z701))),NOT(OR(LOWER(TRIM(Z701))=LOWER(Flights!$F$25),AND(LEFT(LOWER(TRIM(Z701)),2)="mh",(LEN(BN701)-LEN(SUBSTITUTE(BN701,"a","")))&lt;=2))),NOT(ISNUMBER(MATCH(LEFT(BN701,255),{"0000a","000a","00a","0000aa","000aa","00.00.0000","00/00/0000","00-00-0000","0000-00-00","00.00.00","00/00/00","00-00-00","0.00.0000","0/00/0000","0-00-0000"},0))),OR(AND((LEN(BN701)-LEN(SUBSTITUTE(BN701,"a","")))&gt;=1,(LEN(BN701)-LEN(SUBSTITUTE(BN701,"0","")))&gt;=2,SUMPRODUCT(--ISNUMBER(SEARCH({"a0","a-0","a_0","a/0","a.0","a#0","0a","0-a","0_a","0/a"},BN701)))&gt;0),AND((LEN(BN701)-LEN(SUBSTITUTE(BN701,"a","")))=0,(LEN(BN701)-LEN(SUBSTITUTE(BN701,"0","")))&gt;=5)))),1,0),0)</f>
        <v>0</v>
      </c>
    </row>
    <row r="702" customFormat="false" ht="39.75" hidden="false" customHeight="true" outlineLevel="0" collapsed="false">
      <c r="A702" s="57" t="s">
        <v>1436</v>
      </c>
      <c r="B702" s="57" t="s">
        <v>312</v>
      </c>
      <c r="C702" s="57" t="str">
        <f aca="false">Flights!$F$26</f>
        <v>MH0002</v>
      </c>
      <c r="D702" s="58" t="n">
        <f aca="false">Flights!$D$26</f>
        <v>46325</v>
      </c>
      <c r="E702" s="57" t="str">
        <f aca="false">Flights!$G$26&amp;"-"&amp;Flights!$H$26</f>
        <v>KUL-LHR</v>
      </c>
      <c r="F702" s="57" t="str">
        <f aca="false">Flights!$K$26</f>
        <v>BC</v>
      </c>
      <c r="G702" s="57" t="s">
        <v>81</v>
      </c>
      <c r="H702" s="57" t="s">
        <v>378</v>
      </c>
      <c r="I702" s="57" t="s">
        <v>379</v>
      </c>
      <c r="J702" s="57" t="s">
        <v>380</v>
      </c>
      <c r="K702" s="67" t="s">
        <v>381</v>
      </c>
      <c r="L702" s="67" t="s">
        <v>382</v>
      </c>
      <c r="M702" s="67"/>
      <c r="N702" s="67" t="s">
        <v>383</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60"/>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open",IF(AND(NOT(OR(LEN(AZ702)&lt;15,ISNUMBER(MATCH(AZ702,L_Placeholder,0)))),BK702=0,NOT(OR(LEN(AU702)&lt;2,ISNUMBER(MATCH(AU702,L_Placeholder,0)))),NOT(OR(LEN(AX702)&lt;2,ISNUMBER(MATCH(AX702,L_Placeholder,0)))),TRIM(AE702)&lt;&gt;TRIM(T702)),"N/A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missing",IF(OR(OR(LEN(AU702)&lt;2,ISNUMBER(MATCH(AU702,L_Placeholder,0))),BR702&lt;3),"INVALID – PIC missing or not a named person (a role such as QA / CSM is not a name)",IF(OR(LEN(AV702)&lt;2,ISNUMBER(MATCH(AV702,L_Placeholder,0))),"INVALID – result / assessment missing",IF(OR(OR(LEN(AW702)&lt;3,ISNUMBER(MATCH(AW702,L_Placeholder,0))),SUMPRODUCT(--ISNUMBER(SEARCH(" "&amp;L_EvidencePhrase&amp;" ",BD702)))&gt;0,BI702=1),"INVALID – evidence missing, placeholder or not yet on file",IF(ISNA(MATCH(TRIM(S702),L_EvidenceType,0)),"INVALID – choose the evidence type from the list (column S)",IF(BL702=0,"INVALID – evidence ID must be the record's ID only (e.g. SF-2210, IMG_2231, 1045521), or a link / path for links",IF(OR(OR(LEN(AX702)&lt;2,ISNUMBER(MATCH(AX702,L_Placeholder,0))),BS702&lt;3),"INVALID – verifier missing or not a named person (a role such as QA / CSM is not a name)",IF(OR(AX702=AU702,AND(LEN(AU702)&gt;=4,ISNUMBER(SEARCH(AU702,AX702))),AND(LEN(AX702)&gt;=4,ISNUMBER(SEARCH(AX702,AU702)))),"INVALID – verifier must be a different, named person (not the PIC or a role)",IF(BH702=1,"INVALID – result not yet available (awaiting / TBC)",IF(BV702=1,"INVALID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future",IF(AND(ISNUMBER(BY702),AG702&lt;BY702),IF(H702="Physical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t="n">
        <f aca="false">IF(ISNA(MATCH(TRIM(S702),L_EvidenceType,0)),0,BZ702)</f>
        <v>0</v>
      </c>
      <c r="BM702" s="61" t="str">
        <f aca="false">SUBSTITUTE(SUBSTITUTE(SUBSTITUTE(SUBSTITUTE(SUBSTITUTE(SUBSTITUTE(SUBSTITUTE(SUBSTITUTE(SUBSTITUTE(LOWER(Z702&amp;""),"1","0"),"2","0"),"3","0"),"4","0"),"5","0"),"6","0"),"7","0"),"8","0"),"9","0")</f>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702,"jan",""),"feb",""),"mar",""),"apr",""),"may",""),"jun",""),"jul",""),"aug",""),"sep",""),"oct",""),"nov",""),"dec",""),"hrs",""),"hr",""),"lt",""),"utc",""),"am",""),"pm",""),"rev",""),"ver",""),"b","a"),"c","a"),"d","a"),"e","a"),"f","a"),"g","a"),"h","a"),"i","a"),"j","a"),"k","a"),"l","a"),"m","a"),"n","a"),"o","a"),"p","a"),"q","a"),"r","a"),"s","a"),"t","a"),"u","a"),"v","a"),"w","a"),"x","a"),"y","a"),"z","a")</f>
        <v/>
      </c>
      <c r="BO702" s="61" t="str">
        <f aca="false">SUBSTITUTE(SUBSTITUTE(SUBSTITUTE(SUBSTITUTE(SUBSTITUTE(SUBSTITUTE(SUBSTITUTE(SUBSTITUTE(SUBSTITUTE(LOWER(W702&amp;""),"1","0"),"2","0"),"3","0"),"4","0"),"5","0"),"6","0"),"7","0"),"8","0"),"9","0")</f>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c>
      <c r="BQ702" s="61" t="n">
        <f aca="false">IFERROR(IF(AND(ISERROR(SEARCH(" mh"," "&amp;LOWER(W702))),ISNA(MATCH(LEFT(TRIM(BP702),255),{"0000a","000a","00a","0000aa","000aa","00.00.0000","00/00/0000","00-00-0000","0000-00-00","00.00.00","00/00/00","00-00-00","0.00.0000","0/00/0000","0-00-0000"},0)),OR(SUMPRODUCT(--ISNUMBER(SEARCH({"a0","a-0","a_0","a/0","a.0","a#0","0a","0-a","0_a","0/a"},BP702)))&gt;0,ISNUMBER(SEARCH("000000",BP702)))),1,0),0)</f>
        <v>0</v>
      </c>
      <c r="BR7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702,"supervisor",""),"inspector",""),"controller",""),"executive",""),"catering",""),"manager",""),"officer",""),"caterer",""),"station",""),"captain",""),"verified",""),"verifier",""),"checked",""),"senior",""),"leader",""),"cabin",""),"staff",""),"crew",""),"team",""),"duty",""),"lead",""),"head",""),"chef",""),"pasb",""),"mcat",""),"magcs",""),"qaqc",""),"ccic",""),"cic",""),"csm",""),"ops",""),"pic",""),"self",""),"qa",""),"qc",""),"by",""),"sr",""))</f>
        <v>0</v>
      </c>
      <c r="BS7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702,"supervisor",""),"inspector",""),"controller",""),"executive",""),"catering",""),"manager",""),"officer",""),"caterer",""),"station",""),"captain",""),"verified",""),"verifier",""),"checked",""),"senior",""),"leader",""),"cabin",""),"staff",""),"crew",""),"team",""),"duty",""),"lead",""),"head",""),"chef",""),"pasb",""),"mcat",""),"magcs",""),"qaqc",""),"ccic",""),"cic",""),"csm",""),"ops",""),"pic",""),"self",""),"qa",""),"qc",""),"by",""),"sr",""))</f>
        <v>0</v>
      </c>
      <c r="BT702" s="61"/>
      <c r="BU702" s="61"/>
      <c r="BV702" s="61" t="n">
        <f aca="false">0</f>
        <v>0</v>
      </c>
      <c r="BW702" s="61"/>
      <c r="BX702" s="61"/>
      <c r="BY702" s="62" t="n">
        <f aca="false">Q702-T7EarlyD*24/24</f>
        <v>46304.6388888889</v>
      </c>
      <c r="BZ702" s="61" t="n">
        <f aca="false">IFERROR(IF(IF(TRIM(S702)="Link / file path",AND(LEN(TRIM(Z702))&gt;=5,SUMPRODUCT(--ISNUMBER(SEARCH({"http","www.","\\",":\",".pdf",".jpg",".jpeg",".png",".heic",".xls",".doc",".msg",".eml",".ppt",".txt",".zip"},Z702)))&gt;0),AND(ISERROR(FIND(" ",TRIM(Z702))),NOT(OR(LOWER(TRIM(Z702))=LOWER(Flights!$F$26),AND(LEFT(LOWER(TRIM(Z702)),2)="mh",(LEN(BN702)-LEN(SUBSTITUTE(BN702,"a","")))&lt;=2))),NOT(ISNUMBER(MATCH(LEFT(BN702,255),{"0000a","000a","00a","0000aa","000aa","00.00.0000","00/00/0000","00-00-0000","0000-00-00","00.00.00","00/00/00","00-00-00","0.00.0000","0/00/0000","0-00-0000"},0))),OR(AND((LEN(BN702)-LEN(SUBSTITUTE(BN702,"a","")))&gt;=1,(LEN(BN702)-LEN(SUBSTITUTE(BN702,"0","")))&gt;=2,SUMPRODUCT(--ISNUMBER(SEARCH({"a0","a-0","a_0","a/0","a.0","a#0","0a","0-a","0_a","0/a"},BN702)))&gt;0),AND((LEN(BN702)-LEN(SUBSTITUTE(BN702,"a","")))=0,(LEN(BN702)-LEN(SUBSTITUTE(BN702,"0","")))&gt;=5)))),1,0),0)</f>
        <v>0</v>
      </c>
    </row>
    <row r="703" customFormat="false" ht="39.75" hidden="false" customHeight="true" outlineLevel="0" collapsed="false">
      <c r="A703" s="57" t="s">
        <v>1437</v>
      </c>
      <c r="B703" s="57" t="s">
        <v>312</v>
      </c>
      <c r="C703" s="57" t="str">
        <f aca="false">Flights!$F$26</f>
        <v>MH0002</v>
      </c>
      <c r="D703" s="58" t="n">
        <f aca="false">Flights!$D$26</f>
        <v>46325</v>
      </c>
      <c r="E703" s="57" t="str">
        <f aca="false">Flights!$G$26&amp;"-"&amp;Flights!$H$26</f>
        <v>KUL-LHR</v>
      </c>
      <c r="F703" s="57" t="str">
        <f aca="false">Flights!$K$26</f>
        <v>BC</v>
      </c>
      <c r="G703" s="57" t="s">
        <v>81</v>
      </c>
      <c r="H703" s="57" t="s">
        <v>378</v>
      </c>
      <c r="I703" s="57" t="s">
        <v>385</v>
      </c>
      <c r="J703" s="57" t="s">
        <v>386</v>
      </c>
      <c r="K703" s="67" t="s">
        <v>387</v>
      </c>
      <c r="L703" s="67" t="s">
        <v>382</v>
      </c>
      <c r="M703" s="67"/>
      <c r="N703" s="67" t="s">
        <v>383</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60"/>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open",IF(AND(NOT(OR(LEN(AZ703)&lt;15,ISNUMBER(MATCH(AZ703,L_Placeholder,0)))),BK703=0,NOT(OR(LEN(AU703)&lt;2,ISNUMBER(MATCH(AU703,L_Placeholder,0)))),NOT(OR(LEN(AX703)&lt;2,ISNUMBER(MATCH(AX703,L_Placeholder,0)))),TRIM(AE703)&lt;&gt;TRIM(T703)),"N/A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missing",IF(OR(OR(LEN(AU703)&lt;2,ISNUMBER(MATCH(AU703,L_Placeholder,0))),BR703&lt;3),"INVALID – PIC missing or not a named person (a role such as QA / CSM is not a name)",IF(OR(LEN(AV703)&lt;2,ISNUMBER(MATCH(AV703,L_Placeholder,0))),"INVALID – result / assessment missing",IF(OR(OR(LEN(AW703)&lt;3,ISNUMBER(MATCH(AW703,L_Placeholder,0))),SUMPRODUCT(--ISNUMBER(SEARCH(" "&amp;L_EvidencePhrase&amp;" ",BD703)))&gt;0,BI703=1),"INVALID – evidence missing, placeholder or not yet on file",IF(ISNA(MATCH(TRIM(S703),L_EvidenceType,0)),"INVALID – choose the evidence type from the list (column S)",IF(BL703=0,"INVALID – evidence ID must be the record's ID only (e.g. SF-2210, IMG_2231, 1045521), or a link / path for links",IF(OR(OR(LEN(AX703)&lt;2,ISNUMBER(MATCH(AX703,L_Placeholder,0))),BS703&lt;3),"INVALID – verifier missing or not a named person (a role such as QA / CSM is not a name)",IF(OR(AX703=AU703,AND(LEN(AU703)&gt;=4,ISNUMBER(SEARCH(AU703,AX703))),AND(LEN(AX703)&gt;=4,ISNUMBER(SEARCH(AX703,AU703)))),"INVALID – verifier must be a different, named person (not the PIC or a role)",IF(BH703=1,"INVALID – result not yet available (awaiting / TBC)",IF(BV703=1,"INVALID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future",IF(AND(ISNUMBER(BY703),AG703&lt;BY703),IF(H703="Physical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t="n">
        <f aca="false">IF(ISNA(MATCH(TRIM(S703),L_EvidenceType,0)),0,BZ703)</f>
        <v>0</v>
      </c>
      <c r="BM703" s="61" t="str">
        <f aca="false">SUBSTITUTE(SUBSTITUTE(SUBSTITUTE(SUBSTITUTE(SUBSTITUTE(SUBSTITUTE(SUBSTITUTE(SUBSTITUTE(SUBSTITUTE(LOWER(Z703&amp;""),"1","0"),"2","0"),"3","0"),"4","0"),"5","0"),"6","0"),"7","0"),"8","0"),"9","0")</f>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703,"jan",""),"feb",""),"mar",""),"apr",""),"may",""),"jun",""),"jul",""),"aug",""),"sep",""),"oct",""),"nov",""),"dec",""),"hrs",""),"hr",""),"lt",""),"utc",""),"am",""),"pm",""),"rev",""),"ver",""),"b","a"),"c","a"),"d","a"),"e","a"),"f","a"),"g","a"),"h","a"),"i","a"),"j","a"),"k","a"),"l","a"),"m","a"),"n","a"),"o","a"),"p","a"),"q","a"),"r","a"),"s","a"),"t","a"),"u","a"),"v","a"),"w","a"),"x","a"),"y","a"),"z","a")</f>
        <v/>
      </c>
      <c r="BO703" s="61" t="str">
        <f aca="false">SUBSTITUTE(SUBSTITUTE(SUBSTITUTE(SUBSTITUTE(SUBSTITUTE(SUBSTITUTE(SUBSTITUTE(SUBSTITUTE(SUBSTITUTE(LOWER(W703&amp;""),"1","0"),"2","0"),"3","0"),"4","0"),"5","0"),"6","0"),"7","0"),"8","0"),"9","0")</f>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c>
      <c r="BQ703" s="61" t="n">
        <f aca="false">IFERROR(IF(AND(ISERROR(SEARCH(" mh"," "&amp;LOWER(W703))),ISNA(MATCH(LEFT(TRIM(BP703),255),{"0000a","000a","00a","0000aa","000aa","00.00.0000","00/00/0000","00-00-0000","0000-00-00","00.00.00","00/00/00","00-00-00","0.00.0000","0/00/0000","0-00-0000"},0)),OR(SUMPRODUCT(--ISNUMBER(SEARCH({"a0","a-0","a_0","a/0","a.0","a#0","0a","0-a","0_a","0/a"},BP703)))&gt;0,ISNUMBER(SEARCH("000000",BP703)))),1,0),0)</f>
        <v>0</v>
      </c>
      <c r="BR7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703,"supervisor",""),"inspector",""),"controller",""),"executive",""),"catering",""),"manager",""),"officer",""),"caterer",""),"station",""),"captain",""),"verified",""),"verifier",""),"checked",""),"senior",""),"leader",""),"cabin",""),"staff",""),"crew",""),"team",""),"duty",""),"lead",""),"head",""),"chef",""),"pasb",""),"mcat",""),"magcs",""),"qaqc",""),"ccic",""),"cic",""),"csm",""),"ops",""),"pic",""),"self",""),"qa",""),"qc",""),"by",""),"sr",""))</f>
        <v>0</v>
      </c>
      <c r="BS7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703,"supervisor",""),"inspector",""),"controller",""),"executive",""),"catering",""),"manager",""),"officer",""),"caterer",""),"station",""),"captain",""),"verified",""),"verifier",""),"checked",""),"senior",""),"leader",""),"cabin",""),"staff",""),"crew",""),"team",""),"duty",""),"lead",""),"head",""),"chef",""),"pasb",""),"mcat",""),"magcs",""),"qaqc",""),"ccic",""),"cic",""),"csm",""),"ops",""),"pic",""),"self",""),"qa",""),"qc",""),"by",""),"sr",""))</f>
        <v>0</v>
      </c>
      <c r="BT703" s="61"/>
      <c r="BU703" s="61"/>
      <c r="BV703" s="61" t="n">
        <f aca="false">0</f>
        <v>0</v>
      </c>
      <c r="BW703" s="61"/>
      <c r="BX703" s="61"/>
      <c r="BY703" s="62" t="n">
        <f aca="false">Q703-T7EarlyD*24/24</f>
        <v>46304.6388888889</v>
      </c>
      <c r="BZ703" s="61" t="n">
        <f aca="false">IFERROR(IF(IF(TRIM(S703)="Link / file path",AND(LEN(TRIM(Z703))&gt;=5,SUMPRODUCT(--ISNUMBER(SEARCH({"http","www.","\\",":\",".pdf",".jpg",".jpeg",".png",".heic",".xls",".doc",".msg",".eml",".ppt",".txt",".zip"},Z703)))&gt;0),AND(ISERROR(FIND(" ",TRIM(Z703))),NOT(OR(LOWER(TRIM(Z703))=LOWER(Flights!$F$26),AND(LEFT(LOWER(TRIM(Z703)),2)="mh",(LEN(BN703)-LEN(SUBSTITUTE(BN703,"a","")))&lt;=2))),NOT(ISNUMBER(MATCH(LEFT(BN703,255),{"0000a","000a","00a","0000aa","000aa","00.00.0000","00/00/0000","00-00-0000","0000-00-00","00.00.00","00/00/00","00-00-00","0.00.0000","0/00/0000","0-00-0000"},0))),OR(AND((LEN(BN703)-LEN(SUBSTITUTE(BN703,"a","")))&gt;=1,(LEN(BN703)-LEN(SUBSTITUTE(BN703,"0","")))&gt;=2,SUMPRODUCT(--ISNUMBER(SEARCH({"a0","a-0","a_0","a/0","a.0","a#0","0a","0-a","0_a","0/a"},BN703)))&gt;0),AND((LEN(BN703)-LEN(SUBSTITUTE(BN703,"a","")))=0,(LEN(BN703)-LEN(SUBSTITUTE(BN703,"0","")))&gt;=5)))),1,0),0)</f>
        <v>0</v>
      </c>
    </row>
    <row r="704" customFormat="false" ht="41.25" hidden="false" customHeight="true" outlineLevel="0" collapsed="false">
      <c r="A704" s="57" t="s">
        <v>1438</v>
      </c>
      <c r="B704" s="57" t="s">
        <v>312</v>
      </c>
      <c r="C704" s="57" t="str">
        <f aca="false">Flights!$F$26</f>
        <v>MH0002</v>
      </c>
      <c r="D704" s="58" t="n">
        <f aca="false">Flights!$D$26</f>
        <v>46325</v>
      </c>
      <c r="E704" s="57" t="str">
        <f aca="false">Flights!$G$26&amp;"-"&amp;Flights!$H$26</f>
        <v>KUL-LHR</v>
      </c>
      <c r="F704" s="57" t="str">
        <f aca="false">Flights!$K$26</f>
        <v>BC</v>
      </c>
      <c r="G704" s="57" t="s">
        <v>81</v>
      </c>
      <c r="H704" s="57" t="s">
        <v>378</v>
      </c>
      <c r="I704" s="57" t="s">
        <v>389</v>
      </c>
      <c r="J704" s="57" t="s">
        <v>390</v>
      </c>
      <c r="K704" s="67" t="s">
        <v>391</v>
      </c>
      <c r="L704" s="67" t="s">
        <v>382</v>
      </c>
      <c r="M704" s="67"/>
      <c r="N704" s="67" t="str">
        <f aca="false">IF(TRIM(Flights!$L$26)="A339","Required","N/A – rule")</f>
        <v>N/A – rule</v>
      </c>
      <c r="O704" s="67" t="s">
        <v>392</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60"/>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open",IF(AND(NOT(OR(LEN(AZ704)&lt;15,ISNUMBER(MATCH(AZ704,L_Placeholder,0)))),BK704=0,NOT(OR(LEN(AU704)&lt;2,ISNUMBER(MATCH(AU704,L_Placeholder,0)))),NOT(OR(LEN(AX704)&lt;2,ISNUMBER(MATCH(AX704,L_Placeholder,0)))),TRIM(AE704)&lt;&gt;TRIM(T704)),"N/A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missing",IF(OR(OR(LEN(AU704)&lt;2,ISNUMBER(MATCH(AU704,L_Placeholder,0))),BR704&lt;3),"INVALID – PIC missing or not a named person (a role such as QA / CSM is not a name)",IF(OR(LEN(AV704)&lt;2,ISNUMBER(MATCH(AV704,L_Placeholder,0))),"INVALID – result / assessment missing",IF(OR(OR(LEN(AW704)&lt;3,ISNUMBER(MATCH(AW704,L_Placeholder,0))),SUMPRODUCT(--ISNUMBER(SEARCH(" "&amp;L_EvidencePhrase&amp;" ",BD704)))&gt;0,BI704=1),"INVALID – evidence missing, placeholder or not yet on file",IF(ISNA(MATCH(TRIM(S704),L_EvidenceType,0)),"INVALID – choose the evidence type from the list (column S)",IF(BL704=0,"INVALID – evidence ID must be the record's ID only (e.g. SF-2210, IMG_2231, 1045521), or a link / path for links",IF(OR(OR(LEN(AX704)&lt;2,ISNUMBER(MATCH(AX704,L_Placeholder,0))),BS704&lt;3),"INVALID – verifier missing or not a named person (a role such as QA / CSM is not a name)",IF(OR(AX704=AU704,AND(LEN(AU704)&gt;=4,ISNUMBER(SEARCH(AU704,AX704))),AND(LEN(AX704)&gt;=4,ISNUMBER(SEARCH(AX704,AU704)))),"INVALID – verifier must be a different, named person (not the PIC or a role)",IF(BH704=1,"INVALID – result not yet available (awaiting / TBC)",IF(BV704=1,"INVALID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future",IF(AND(ISNUMBER(BY704),AG704&lt;BY704),IF(H704="Physical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t="n">
        <f aca="false">IF(ISNA(MATCH(TRIM(S704),L_EvidenceType,0)),0,BZ704)</f>
        <v>0</v>
      </c>
      <c r="BM704" s="61" t="str">
        <f aca="false">SUBSTITUTE(SUBSTITUTE(SUBSTITUTE(SUBSTITUTE(SUBSTITUTE(SUBSTITUTE(SUBSTITUTE(SUBSTITUTE(SUBSTITUTE(LOWER(Z704&amp;""),"1","0"),"2","0"),"3","0"),"4","0"),"5","0"),"6","0"),"7","0"),"8","0"),"9","0")</f>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704,"jan",""),"feb",""),"mar",""),"apr",""),"may",""),"jun",""),"jul",""),"aug",""),"sep",""),"oct",""),"nov",""),"dec",""),"hrs",""),"hr",""),"lt",""),"utc",""),"am",""),"pm",""),"rev",""),"ver",""),"b","a"),"c","a"),"d","a"),"e","a"),"f","a"),"g","a"),"h","a"),"i","a"),"j","a"),"k","a"),"l","a"),"m","a"),"n","a"),"o","a"),"p","a"),"q","a"),"r","a"),"s","a"),"t","a"),"u","a"),"v","a"),"w","a"),"x","a"),"y","a"),"z","a")</f>
        <v/>
      </c>
      <c r="BO704" s="61" t="str">
        <f aca="false">SUBSTITUTE(SUBSTITUTE(SUBSTITUTE(SUBSTITUTE(SUBSTITUTE(SUBSTITUTE(SUBSTITUTE(SUBSTITUTE(SUBSTITUTE(LOWER(W704&amp;""),"1","0"),"2","0"),"3","0"),"4","0"),"5","0"),"6","0"),"7","0"),"8","0"),"9","0")</f>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c>
      <c r="BQ704" s="61" t="n">
        <f aca="false">IFERROR(IF(AND(ISERROR(SEARCH(" mh"," "&amp;LOWER(W704))),ISNA(MATCH(LEFT(TRIM(BP704),255),{"0000a","000a","00a","0000aa","000aa","00.00.0000","00/00/0000","00-00-0000","0000-00-00","00.00.00","00/00/00","00-00-00","0.00.0000","0/00/0000","0-00-0000"},0)),OR(SUMPRODUCT(--ISNUMBER(SEARCH({"a0","a-0","a_0","a/0","a.0","a#0","0a","0-a","0_a","0/a"},BP704)))&gt;0,ISNUMBER(SEARCH("000000",BP704)))),1,0),0)</f>
        <v>0</v>
      </c>
      <c r="BR7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704,"supervisor",""),"inspector",""),"controller",""),"executive",""),"catering",""),"manager",""),"officer",""),"caterer",""),"station",""),"captain",""),"verified",""),"verifier",""),"checked",""),"senior",""),"leader",""),"cabin",""),"staff",""),"crew",""),"team",""),"duty",""),"lead",""),"head",""),"chef",""),"pasb",""),"mcat",""),"magcs",""),"qaqc",""),"ccic",""),"cic",""),"csm",""),"ops",""),"pic",""),"self",""),"qa",""),"qc",""),"by",""),"sr",""))</f>
        <v>0</v>
      </c>
      <c r="BS7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704,"supervisor",""),"inspector",""),"controller",""),"executive",""),"catering",""),"manager",""),"officer",""),"caterer",""),"station",""),"captain",""),"verified",""),"verifier",""),"checked",""),"senior",""),"leader",""),"cabin",""),"staff",""),"crew",""),"team",""),"duty",""),"lead",""),"head",""),"chef",""),"pasb",""),"mcat",""),"magcs",""),"qaqc",""),"ccic",""),"cic",""),"csm",""),"ops",""),"pic",""),"self",""),"qa",""),"qc",""),"by",""),"sr",""))</f>
        <v>0</v>
      </c>
      <c r="BT704" s="61"/>
      <c r="BU704" s="61"/>
      <c r="BV704" s="61" t="n">
        <f aca="false">0</f>
        <v>0</v>
      </c>
      <c r="BW704" s="61"/>
      <c r="BX704" s="61"/>
      <c r="BY704" s="62" t="n">
        <f aca="false">Q704-T7EarlyD*24/24</f>
        <v>46304.6388888889</v>
      </c>
      <c r="BZ704" s="61" t="n">
        <f aca="false">IFERROR(IF(IF(TRIM(S704)="Link / file path",AND(LEN(TRIM(Z704))&gt;=5,SUMPRODUCT(--ISNUMBER(SEARCH({"http","www.","\\",":\",".pdf",".jpg",".jpeg",".png",".heic",".xls",".doc",".msg",".eml",".ppt",".txt",".zip"},Z704)))&gt;0),AND(ISERROR(FIND(" ",TRIM(Z704))),NOT(OR(LOWER(TRIM(Z704))=LOWER(Flights!$F$26),AND(LEFT(LOWER(TRIM(Z704)),2)="mh",(LEN(BN704)-LEN(SUBSTITUTE(BN704,"a","")))&lt;=2))),NOT(ISNUMBER(MATCH(LEFT(BN704,255),{"0000a","000a","00a","0000aa","000aa","00.00.0000","00/00/0000","00-00-0000","0000-00-00","00.00.00","00/00/00","00-00-00","0.00.0000","0/00/0000","0-00-0000"},0))),OR(AND((LEN(BN704)-LEN(SUBSTITUTE(BN704,"a","")))&gt;=1,(LEN(BN704)-LEN(SUBSTITUTE(BN704,"0","")))&gt;=2,SUMPRODUCT(--ISNUMBER(SEARCH({"a0","a-0","a_0","a/0","a.0","a#0","0a","0-a","0_a","0/a"},BN704)))&gt;0),AND((LEN(BN704)-LEN(SUBSTITUTE(BN704,"a","")))=0,(LEN(BN704)-LEN(SUBSTITUTE(BN704,"0","")))&gt;=5)))),1,0),0)</f>
        <v>0</v>
      </c>
    </row>
    <row r="705" customFormat="false" ht="39.75" hidden="false" customHeight="true" outlineLevel="0" collapsed="false">
      <c r="A705" s="57" t="s">
        <v>1439</v>
      </c>
      <c r="B705" s="57" t="s">
        <v>312</v>
      </c>
      <c r="C705" s="57" t="str">
        <f aca="false">Flights!$F$26</f>
        <v>MH0002</v>
      </c>
      <c r="D705" s="58" t="n">
        <f aca="false">Flights!$D$26</f>
        <v>46325</v>
      </c>
      <c r="E705" s="57" t="str">
        <f aca="false">Flights!$G$26&amp;"-"&amp;Flights!$H$26</f>
        <v>KUL-LHR</v>
      </c>
      <c r="F705" s="57" t="str">
        <f aca="false">Flights!$K$26</f>
        <v>BC</v>
      </c>
      <c r="G705" s="57" t="s">
        <v>81</v>
      </c>
      <c r="H705" s="57" t="s">
        <v>378</v>
      </c>
      <c r="I705" s="57" t="s">
        <v>394</v>
      </c>
      <c r="J705" s="57" t="s">
        <v>395</v>
      </c>
      <c r="K705" s="67" t="s">
        <v>396</v>
      </c>
      <c r="L705" s="67" t="s">
        <v>382</v>
      </c>
      <c r="M705" s="67"/>
      <c r="N705" s="67" t="s">
        <v>383</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60"/>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open",IF(AND(NOT(OR(LEN(AZ705)&lt;15,ISNUMBER(MATCH(AZ705,L_Placeholder,0)))),BK705=0,NOT(OR(LEN(AU705)&lt;2,ISNUMBER(MATCH(AU705,L_Placeholder,0)))),NOT(OR(LEN(AX705)&lt;2,ISNUMBER(MATCH(AX705,L_Placeholder,0)))),TRIM(AE705)&lt;&gt;TRIM(T705)),"N/A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missing",IF(OR(OR(LEN(AU705)&lt;2,ISNUMBER(MATCH(AU705,L_Placeholder,0))),BR705&lt;3),"INVALID – PIC missing or not a named person (a role such as QA / CSM is not a name)",IF(OR(LEN(AV705)&lt;2,ISNUMBER(MATCH(AV705,L_Placeholder,0))),"INVALID – result / assessment missing",IF(OR(OR(LEN(AW705)&lt;3,ISNUMBER(MATCH(AW705,L_Placeholder,0))),SUMPRODUCT(--ISNUMBER(SEARCH(" "&amp;L_EvidencePhrase&amp;" ",BD705)))&gt;0,BI705=1),"INVALID – evidence missing, placeholder or not yet on file",IF(ISNA(MATCH(TRIM(S705),L_EvidenceType,0)),"INVALID – choose the evidence type from the list (column S)",IF(BL705=0,"INVALID – evidence ID must be the record's ID only (e.g. SF-2210, IMG_2231, 1045521), or a link / path for links",IF(OR(OR(LEN(AX705)&lt;2,ISNUMBER(MATCH(AX705,L_Placeholder,0))),BS705&lt;3),"INVALID – verifier missing or not a named person (a role such as QA / CSM is not a name)",IF(OR(AX705=AU705,AND(LEN(AU705)&gt;=4,ISNUMBER(SEARCH(AU705,AX705))),AND(LEN(AX705)&gt;=4,ISNUMBER(SEARCH(AX705,AU705)))),"INVALID – verifier must be a different, named person (not the PIC or a role)",IF(BH705=1,"INVALID – result not yet available (awaiting / TBC)",IF(BV705=1,"INVALID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future",IF(AND(ISNUMBER(BY705),AG705&lt;BY705),IF(H705="Physical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t="n">
        <f aca="false">IF(ISNA(MATCH(TRIM(S705),L_EvidenceType,0)),0,BZ705)</f>
        <v>0</v>
      </c>
      <c r="BM705" s="61" t="str">
        <f aca="false">SUBSTITUTE(SUBSTITUTE(SUBSTITUTE(SUBSTITUTE(SUBSTITUTE(SUBSTITUTE(SUBSTITUTE(SUBSTITUTE(SUBSTITUTE(LOWER(Z705&amp;""),"1","0"),"2","0"),"3","0"),"4","0"),"5","0"),"6","0"),"7","0"),"8","0"),"9","0")</f>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705,"jan",""),"feb",""),"mar",""),"apr",""),"may",""),"jun",""),"jul",""),"aug",""),"sep",""),"oct",""),"nov",""),"dec",""),"hrs",""),"hr",""),"lt",""),"utc",""),"am",""),"pm",""),"rev",""),"ver",""),"b","a"),"c","a"),"d","a"),"e","a"),"f","a"),"g","a"),"h","a"),"i","a"),"j","a"),"k","a"),"l","a"),"m","a"),"n","a"),"o","a"),"p","a"),"q","a"),"r","a"),"s","a"),"t","a"),"u","a"),"v","a"),"w","a"),"x","a"),"y","a"),"z","a")</f>
        <v/>
      </c>
      <c r="BO705" s="61" t="str">
        <f aca="false">SUBSTITUTE(SUBSTITUTE(SUBSTITUTE(SUBSTITUTE(SUBSTITUTE(SUBSTITUTE(SUBSTITUTE(SUBSTITUTE(SUBSTITUTE(LOWER(W705&amp;""),"1","0"),"2","0"),"3","0"),"4","0"),"5","0"),"6","0"),"7","0"),"8","0"),"9","0")</f>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c>
      <c r="BQ705" s="61" t="n">
        <f aca="false">IFERROR(IF(AND(ISERROR(SEARCH(" mh"," "&amp;LOWER(W705))),ISNA(MATCH(LEFT(TRIM(BP705),255),{"0000a","000a","00a","0000aa","000aa","00.00.0000","00/00/0000","00-00-0000","0000-00-00","00.00.00","00/00/00","00-00-00","0.00.0000","0/00/0000","0-00-0000"},0)),OR(SUMPRODUCT(--ISNUMBER(SEARCH({"a0","a-0","a_0","a/0","a.0","a#0","0a","0-a","0_a","0/a"},BP705)))&gt;0,ISNUMBER(SEARCH("000000",BP705)))),1,0),0)</f>
        <v>0</v>
      </c>
      <c r="BR7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705,"supervisor",""),"inspector",""),"controller",""),"executive",""),"catering",""),"manager",""),"officer",""),"caterer",""),"station",""),"captain",""),"verified",""),"verifier",""),"checked",""),"senior",""),"leader",""),"cabin",""),"staff",""),"crew",""),"team",""),"duty",""),"lead",""),"head",""),"chef",""),"pasb",""),"mcat",""),"magcs",""),"qaqc",""),"ccic",""),"cic",""),"csm",""),"ops",""),"pic",""),"self",""),"qa",""),"qc",""),"by",""),"sr",""))</f>
        <v>0</v>
      </c>
      <c r="BS7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705,"supervisor",""),"inspector",""),"controller",""),"executive",""),"catering",""),"manager",""),"officer",""),"caterer",""),"station",""),"captain",""),"verified",""),"verifier",""),"checked",""),"senior",""),"leader",""),"cabin",""),"staff",""),"crew",""),"team",""),"duty",""),"lead",""),"head",""),"chef",""),"pasb",""),"mcat",""),"magcs",""),"qaqc",""),"ccic",""),"cic",""),"csm",""),"ops",""),"pic",""),"self",""),"qa",""),"qc",""),"by",""),"sr",""))</f>
        <v>0</v>
      </c>
      <c r="BT705" s="61"/>
      <c r="BU705" s="61"/>
      <c r="BV705" s="61" t="n">
        <f aca="false">0</f>
        <v>0</v>
      </c>
      <c r="BW705" s="61"/>
      <c r="BX705" s="61"/>
      <c r="BY705" s="62" t="n">
        <f aca="false">Q705-T7EarlyD*24/24</f>
        <v>46304.6388888889</v>
      </c>
      <c r="BZ705" s="61" t="n">
        <f aca="false">IFERROR(IF(IF(TRIM(S705)="Link / file path",AND(LEN(TRIM(Z705))&gt;=5,SUMPRODUCT(--ISNUMBER(SEARCH({"http","www.","\\",":\",".pdf",".jpg",".jpeg",".png",".heic",".xls",".doc",".msg",".eml",".ppt",".txt",".zip"},Z705)))&gt;0),AND(ISERROR(FIND(" ",TRIM(Z705))),NOT(OR(LOWER(TRIM(Z705))=LOWER(Flights!$F$26),AND(LEFT(LOWER(TRIM(Z705)),2)="mh",(LEN(BN705)-LEN(SUBSTITUTE(BN705,"a","")))&lt;=2))),NOT(ISNUMBER(MATCH(LEFT(BN705,255),{"0000a","000a","00a","0000aa","000aa","00.00.0000","00/00/0000","00-00-0000","0000-00-00","00.00.00","00/00/00","00-00-00","0.00.0000","0/00/0000","0-00-0000"},0))),OR(AND((LEN(BN705)-LEN(SUBSTITUTE(BN705,"a","")))&gt;=1,(LEN(BN705)-LEN(SUBSTITUTE(BN705,"0","")))&gt;=2,SUMPRODUCT(--ISNUMBER(SEARCH({"a0","a-0","a_0","a/0","a.0","a#0","0a","0-a","0_a","0/a"},BN705)))&gt;0),AND((LEN(BN705)-LEN(SUBSTITUTE(BN705,"a","")))=0,(LEN(BN705)-LEN(SUBSTITUTE(BN705,"0","")))&gt;=5)))),1,0),0)</f>
        <v>0</v>
      </c>
    </row>
    <row r="706" customFormat="false" ht="39.75" hidden="false" customHeight="true" outlineLevel="0" collapsed="false">
      <c r="A706" s="57" t="s">
        <v>1440</v>
      </c>
      <c r="B706" s="57" t="s">
        <v>312</v>
      </c>
      <c r="C706" s="57" t="str">
        <f aca="false">Flights!$F$26</f>
        <v>MH0002</v>
      </c>
      <c r="D706" s="58" t="n">
        <f aca="false">Flights!$D$26</f>
        <v>46325</v>
      </c>
      <c r="E706" s="57" t="str">
        <f aca="false">Flights!$G$26&amp;"-"&amp;Flights!$H$26</f>
        <v>KUL-LHR</v>
      </c>
      <c r="F706" s="57" t="str">
        <f aca="false">Flights!$K$26</f>
        <v>BC</v>
      </c>
      <c r="G706" s="57" t="s">
        <v>81</v>
      </c>
      <c r="H706" s="57" t="s">
        <v>378</v>
      </c>
      <c r="I706" s="57" t="s">
        <v>398</v>
      </c>
      <c r="J706" s="57" t="s">
        <v>399</v>
      </c>
      <c r="K706" s="67" t="s">
        <v>400</v>
      </c>
      <c r="L706" s="67" t="s">
        <v>382</v>
      </c>
      <c r="M706" s="67"/>
      <c r="N706" s="67" t="s">
        <v>383</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60"/>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open",IF(AND(NOT(OR(LEN(AZ706)&lt;15,ISNUMBER(MATCH(AZ706,L_Placeholder,0)))),BK706=0,NOT(OR(LEN(AU706)&lt;2,ISNUMBER(MATCH(AU706,L_Placeholder,0)))),NOT(OR(LEN(AX706)&lt;2,ISNUMBER(MATCH(AX706,L_Placeholder,0)))),TRIM(AE706)&lt;&gt;TRIM(T706)),"N/A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missing",IF(OR(OR(LEN(AU706)&lt;2,ISNUMBER(MATCH(AU706,L_Placeholder,0))),BR706&lt;3),"INVALID – PIC missing or not a named person (a role such as QA / CSM is not a name)",IF(OR(LEN(AV706)&lt;2,ISNUMBER(MATCH(AV706,L_Placeholder,0))),"INVALID – result / assessment missing",IF(OR(OR(LEN(AW706)&lt;3,ISNUMBER(MATCH(AW706,L_Placeholder,0))),SUMPRODUCT(--ISNUMBER(SEARCH(" "&amp;L_EvidencePhrase&amp;" ",BD706)))&gt;0,BI706=1),"INVALID – evidence missing, placeholder or not yet on file",IF(ISNA(MATCH(TRIM(S706),L_EvidenceType,0)),"INVALID – choose the evidence type from the list (column S)",IF(BL706=0,"INVALID – evidence ID must be the record's ID only (e.g. SF-2210, IMG_2231, 1045521), or a link / path for links",IF(OR(OR(LEN(AX706)&lt;2,ISNUMBER(MATCH(AX706,L_Placeholder,0))),BS706&lt;3),"INVALID – verifier missing or not a named person (a role such as QA / CSM is not a name)",IF(OR(AX706=AU706,AND(LEN(AU706)&gt;=4,ISNUMBER(SEARCH(AU706,AX706))),AND(LEN(AX706)&gt;=4,ISNUMBER(SEARCH(AX706,AU706)))),"INVALID – verifier must be a different, named person (not the PIC or a role)",IF(BH706=1,"INVALID – result not yet available (awaiting / TBC)",IF(BV706=1,"INVALID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future",IF(AND(ISNUMBER(BY706),AG706&lt;BY706),IF(H706="Physical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t="n">
        <f aca="false">IF(ISNA(MATCH(TRIM(S706),L_EvidenceType,0)),0,BZ706)</f>
        <v>0</v>
      </c>
      <c r="BM706" s="61" t="str">
        <f aca="false">SUBSTITUTE(SUBSTITUTE(SUBSTITUTE(SUBSTITUTE(SUBSTITUTE(SUBSTITUTE(SUBSTITUTE(SUBSTITUTE(SUBSTITUTE(LOWER(Z706&amp;""),"1","0"),"2","0"),"3","0"),"4","0"),"5","0"),"6","0"),"7","0"),"8","0"),"9","0")</f>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706,"jan",""),"feb",""),"mar",""),"apr",""),"may",""),"jun",""),"jul",""),"aug",""),"sep",""),"oct",""),"nov",""),"dec",""),"hrs",""),"hr",""),"lt",""),"utc",""),"am",""),"pm",""),"rev",""),"ver",""),"b","a"),"c","a"),"d","a"),"e","a"),"f","a"),"g","a"),"h","a"),"i","a"),"j","a"),"k","a"),"l","a"),"m","a"),"n","a"),"o","a"),"p","a"),"q","a"),"r","a"),"s","a"),"t","a"),"u","a"),"v","a"),"w","a"),"x","a"),"y","a"),"z","a")</f>
        <v/>
      </c>
      <c r="BO706" s="61" t="str">
        <f aca="false">SUBSTITUTE(SUBSTITUTE(SUBSTITUTE(SUBSTITUTE(SUBSTITUTE(SUBSTITUTE(SUBSTITUTE(SUBSTITUTE(SUBSTITUTE(LOWER(W706&amp;""),"1","0"),"2","0"),"3","0"),"4","0"),"5","0"),"6","0"),"7","0"),"8","0"),"9","0")</f>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c>
      <c r="BQ706" s="61" t="n">
        <f aca="false">IFERROR(IF(AND(ISERROR(SEARCH(" mh"," "&amp;LOWER(W706))),ISNA(MATCH(LEFT(TRIM(BP706),255),{"0000a","000a","00a","0000aa","000aa","00.00.0000","00/00/0000","00-00-0000","0000-00-00","00.00.00","00/00/00","00-00-00","0.00.0000","0/00/0000","0-00-0000"},0)),OR(SUMPRODUCT(--ISNUMBER(SEARCH({"a0","a-0","a_0","a/0","a.0","a#0","0a","0-a","0_a","0/a"},BP706)))&gt;0,ISNUMBER(SEARCH("000000",BP706)))),1,0),0)</f>
        <v>0</v>
      </c>
      <c r="BR7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706,"supervisor",""),"inspector",""),"controller",""),"executive",""),"catering",""),"manager",""),"officer",""),"caterer",""),"station",""),"captain",""),"verified",""),"verifier",""),"checked",""),"senior",""),"leader",""),"cabin",""),"staff",""),"crew",""),"team",""),"duty",""),"lead",""),"head",""),"chef",""),"pasb",""),"mcat",""),"magcs",""),"qaqc",""),"ccic",""),"cic",""),"csm",""),"ops",""),"pic",""),"self",""),"qa",""),"qc",""),"by",""),"sr",""))</f>
        <v>0</v>
      </c>
      <c r="BS7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706,"supervisor",""),"inspector",""),"controller",""),"executive",""),"catering",""),"manager",""),"officer",""),"caterer",""),"station",""),"captain",""),"verified",""),"verifier",""),"checked",""),"senior",""),"leader",""),"cabin",""),"staff",""),"crew",""),"team",""),"duty",""),"lead",""),"head",""),"chef",""),"pasb",""),"mcat",""),"magcs",""),"qaqc",""),"ccic",""),"cic",""),"csm",""),"ops",""),"pic",""),"self",""),"qa",""),"qc",""),"by",""),"sr",""))</f>
        <v>0</v>
      </c>
      <c r="BT706" s="61"/>
      <c r="BU706" s="61"/>
      <c r="BV706" s="61" t="n">
        <f aca="false">0</f>
        <v>0</v>
      </c>
      <c r="BW706" s="61"/>
      <c r="BX706" s="61"/>
      <c r="BY706" s="62" t="n">
        <f aca="false">Q706-T7EarlyD*24/24</f>
        <v>46304.6388888889</v>
      </c>
      <c r="BZ706" s="61" t="n">
        <f aca="false">IFERROR(IF(IF(TRIM(S706)="Link / file path",AND(LEN(TRIM(Z706))&gt;=5,SUMPRODUCT(--ISNUMBER(SEARCH({"http","www.","\\",":\",".pdf",".jpg",".jpeg",".png",".heic",".xls",".doc",".msg",".eml",".ppt",".txt",".zip"},Z706)))&gt;0),AND(ISERROR(FIND(" ",TRIM(Z706))),NOT(OR(LOWER(TRIM(Z706))=LOWER(Flights!$F$26),AND(LEFT(LOWER(TRIM(Z706)),2)="mh",(LEN(BN706)-LEN(SUBSTITUTE(BN706,"a","")))&lt;=2))),NOT(ISNUMBER(MATCH(LEFT(BN706,255),{"0000a","000a","00a","0000aa","000aa","00.00.0000","00/00/0000","00-00-0000","0000-00-00","00.00.00","00/00/00","00-00-00","0.00.0000","0/00/0000","0-00-0000"},0))),OR(AND((LEN(BN706)-LEN(SUBSTITUTE(BN706,"a","")))&gt;=1,(LEN(BN706)-LEN(SUBSTITUTE(BN706,"0","")))&gt;=2,SUMPRODUCT(--ISNUMBER(SEARCH({"a0","a-0","a_0","a/0","a.0","a#0","0a","0-a","0_a","0/a"},BN706)))&gt;0),AND((LEN(BN706)-LEN(SUBSTITUTE(BN706,"a","")))=0,(LEN(BN706)-LEN(SUBSTITUTE(BN706,"0","")))&gt;=5)))),1,0),0)</f>
        <v>0</v>
      </c>
    </row>
    <row r="707" customFormat="false" ht="39.75" hidden="false" customHeight="true" outlineLevel="0" collapsed="false">
      <c r="A707" s="57" t="s">
        <v>1441</v>
      </c>
      <c r="B707" s="57" t="s">
        <v>312</v>
      </c>
      <c r="C707" s="57" t="str">
        <f aca="false">Flights!$F$26</f>
        <v>MH0002</v>
      </c>
      <c r="D707" s="58" t="n">
        <f aca="false">Flights!$D$26</f>
        <v>46325</v>
      </c>
      <c r="E707" s="57" t="str">
        <f aca="false">Flights!$G$26&amp;"-"&amp;Flights!$H$26</f>
        <v>KUL-LHR</v>
      </c>
      <c r="F707" s="57" t="str">
        <f aca="false">Flights!$K$26</f>
        <v>BC</v>
      </c>
      <c r="G707" s="57" t="s">
        <v>81</v>
      </c>
      <c r="H707" s="57" t="s">
        <v>378</v>
      </c>
      <c r="I707" s="57" t="s">
        <v>398</v>
      </c>
      <c r="J707" s="57" t="s">
        <v>402</v>
      </c>
      <c r="K707" s="67" t="s">
        <v>403</v>
      </c>
      <c r="L707" s="67" t="s">
        <v>382</v>
      </c>
      <c r="M707" s="67"/>
      <c r="N707" s="67" t="s">
        <v>383</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60"/>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open",IF(AND(NOT(OR(LEN(AZ707)&lt;15,ISNUMBER(MATCH(AZ707,L_Placeholder,0)))),BK707=0,NOT(OR(LEN(AU707)&lt;2,ISNUMBER(MATCH(AU707,L_Placeholder,0)))),NOT(OR(LEN(AX707)&lt;2,ISNUMBER(MATCH(AX707,L_Placeholder,0)))),TRIM(AE707)&lt;&gt;TRIM(T707)),"N/A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missing",IF(OR(OR(LEN(AU707)&lt;2,ISNUMBER(MATCH(AU707,L_Placeholder,0))),BR707&lt;3),"INVALID – PIC missing or not a named person (a role such as QA / CSM is not a name)",IF(OR(LEN(AV707)&lt;2,ISNUMBER(MATCH(AV707,L_Placeholder,0))),"INVALID – result / assessment missing",IF(OR(OR(LEN(AW707)&lt;3,ISNUMBER(MATCH(AW707,L_Placeholder,0))),SUMPRODUCT(--ISNUMBER(SEARCH(" "&amp;L_EvidencePhrase&amp;" ",BD707)))&gt;0,BI707=1),"INVALID – evidence missing, placeholder or not yet on file",IF(ISNA(MATCH(TRIM(S707),L_EvidenceType,0)),"INVALID – choose the evidence type from the list (column S)",IF(BL707=0,"INVALID – evidence ID must be the record's ID only (e.g. SF-2210, IMG_2231, 1045521), or a link / path for links",IF(OR(OR(LEN(AX707)&lt;2,ISNUMBER(MATCH(AX707,L_Placeholder,0))),BS707&lt;3),"INVALID – verifier missing or not a named person (a role such as QA / CSM is not a name)",IF(OR(AX707=AU707,AND(LEN(AU707)&gt;=4,ISNUMBER(SEARCH(AU707,AX707))),AND(LEN(AX707)&gt;=4,ISNUMBER(SEARCH(AX707,AU707)))),"INVALID – verifier must be a different, named person (not the PIC or a role)",IF(BH707=1,"INVALID – result not yet available (awaiting / TBC)",IF(BV707=1,"INVALID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future",IF(AND(ISNUMBER(BY707),AG707&lt;BY707),IF(H707="Physical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t="n">
        <f aca="false">IF(ISNA(MATCH(TRIM(S707),L_EvidenceType,0)),0,BZ707)</f>
        <v>0</v>
      </c>
      <c r="BM707" s="61" t="str">
        <f aca="false">SUBSTITUTE(SUBSTITUTE(SUBSTITUTE(SUBSTITUTE(SUBSTITUTE(SUBSTITUTE(SUBSTITUTE(SUBSTITUTE(SUBSTITUTE(LOWER(Z707&amp;""),"1","0"),"2","0"),"3","0"),"4","0"),"5","0"),"6","0"),"7","0"),"8","0"),"9","0")</f>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707,"jan",""),"feb",""),"mar",""),"apr",""),"may",""),"jun",""),"jul",""),"aug",""),"sep",""),"oct",""),"nov",""),"dec",""),"hrs",""),"hr",""),"lt",""),"utc",""),"am",""),"pm",""),"rev",""),"ver",""),"b","a"),"c","a"),"d","a"),"e","a"),"f","a"),"g","a"),"h","a"),"i","a"),"j","a"),"k","a"),"l","a"),"m","a"),"n","a"),"o","a"),"p","a"),"q","a"),"r","a"),"s","a"),"t","a"),"u","a"),"v","a"),"w","a"),"x","a"),"y","a"),"z","a")</f>
        <v/>
      </c>
      <c r="BO707" s="61" t="str">
        <f aca="false">SUBSTITUTE(SUBSTITUTE(SUBSTITUTE(SUBSTITUTE(SUBSTITUTE(SUBSTITUTE(SUBSTITUTE(SUBSTITUTE(SUBSTITUTE(LOWER(W707&amp;""),"1","0"),"2","0"),"3","0"),"4","0"),"5","0"),"6","0"),"7","0"),"8","0"),"9","0")</f>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c>
      <c r="BQ707" s="61" t="n">
        <f aca="false">IFERROR(IF(AND(ISERROR(SEARCH(" mh"," "&amp;LOWER(W707))),ISNA(MATCH(LEFT(TRIM(BP707),255),{"0000a","000a","00a","0000aa","000aa","00.00.0000","00/00/0000","00-00-0000","0000-00-00","00.00.00","00/00/00","00-00-00","0.00.0000","0/00/0000","0-00-0000"},0)),OR(SUMPRODUCT(--ISNUMBER(SEARCH({"a0","a-0","a_0","a/0","a.0","a#0","0a","0-a","0_a","0/a"},BP707)))&gt;0,ISNUMBER(SEARCH("000000",BP707)))),1,0),0)</f>
        <v>0</v>
      </c>
      <c r="BR7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707,"supervisor",""),"inspector",""),"controller",""),"executive",""),"catering",""),"manager",""),"officer",""),"caterer",""),"station",""),"captain",""),"verified",""),"verifier",""),"checked",""),"senior",""),"leader",""),"cabin",""),"staff",""),"crew",""),"team",""),"duty",""),"lead",""),"head",""),"chef",""),"pasb",""),"mcat",""),"magcs",""),"qaqc",""),"ccic",""),"cic",""),"csm",""),"ops",""),"pic",""),"self",""),"qa",""),"qc",""),"by",""),"sr",""))</f>
        <v>0</v>
      </c>
      <c r="BS7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707,"supervisor",""),"inspector",""),"controller",""),"executive",""),"catering",""),"manager",""),"officer",""),"caterer",""),"station",""),"captain",""),"verified",""),"verifier",""),"checked",""),"senior",""),"leader",""),"cabin",""),"staff",""),"crew",""),"team",""),"duty",""),"lead",""),"head",""),"chef",""),"pasb",""),"mcat",""),"magcs",""),"qaqc",""),"ccic",""),"cic",""),"csm",""),"ops",""),"pic",""),"self",""),"qa",""),"qc",""),"by",""),"sr",""))</f>
        <v>0</v>
      </c>
      <c r="BT707" s="61"/>
      <c r="BU707" s="61"/>
      <c r="BV707" s="61" t="n">
        <f aca="false">0</f>
        <v>0</v>
      </c>
      <c r="BW707" s="61"/>
      <c r="BX707" s="61"/>
      <c r="BY707" s="62" t="n">
        <f aca="false">Q707-T7EarlyD*24/24</f>
        <v>46304.6388888889</v>
      </c>
      <c r="BZ707" s="61" t="n">
        <f aca="false">IFERROR(IF(IF(TRIM(S707)="Link / file path",AND(LEN(TRIM(Z707))&gt;=5,SUMPRODUCT(--ISNUMBER(SEARCH({"http","www.","\\",":\",".pdf",".jpg",".jpeg",".png",".heic",".xls",".doc",".msg",".eml",".ppt",".txt",".zip"},Z707)))&gt;0),AND(ISERROR(FIND(" ",TRIM(Z707))),NOT(OR(LOWER(TRIM(Z707))=LOWER(Flights!$F$26),AND(LEFT(LOWER(TRIM(Z707)),2)="mh",(LEN(BN707)-LEN(SUBSTITUTE(BN707,"a","")))&lt;=2))),NOT(ISNUMBER(MATCH(LEFT(BN707,255),{"0000a","000a","00a","0000aa","000aa","00.00.0000","00/00/0000","00-00-0000","0000-00-00","00.00.00","00/00/00","00-00-00","0.00.0000","0/00/0000","0-00-0000"},0))),OR(AND((LEN(BN707)-LEN(SUBSTITUTE(BN707,"a","")))&gt;=1,(LEN(BN707)-LEN(SUBSTITUTE(BN707,"0","")))&gt;=2,SUMPRODUCT(--ISNUMBER(SEARCH({"a0","a-0","a_0","a/0","a.0","a#0","0a","0-a","0_a","0/a"},BN707)))&gt;0),AND((LEN(BN707)-LEN(SUBSTITUTE(BN707,"a","")))=0,(LEN(BN707)-LEN(SUBSTITUTE(BN707,"0","")))&gt;=5)))),1,0),0)</f>
        <v>0</v>
      </c>
    </row>
    <row r="708" customFormat="false" ht="39.75" hidden="false" customHeight="true" outlineLevel="0" collapsed="false">
      <c r="A708" s="57" t="s">
        <v>1442</v>
      </c>
      <c r="B708" s="57" t="s">
        <v>312</v>
      </c>
      <c r="C708" s="57" t="str">
        <f aca="false">Flights!$F$26</f>
        <v>MH0002</v>
      </c>
      <c r="D708" s="58" t="n">
        <f aca="false">Flights!$D$26</f>
        <v>46325</v>
      </c>
      <c r="E708" s="57" t="str">
        <f aca="false">Flights!$G$26&amp;"-"&amp;Flights!$H$26</f>
        <v>KUL-LHR</v>
      </c>
      <c r="F708" s="57" t="str">
        <f aca="false">Flights!$K$26</f>
        <v>BC</v>
      </c>
      <c r="G708" s="57" t="s">
        <v>81</v>
      </c>
      <c r="H708" s="57" t="s">
        <v>378</v>
      </c>
      <c r="I708" s="57" t="s">
        <v>405</v>
      </c>
      <c r="J708" s="57" t="s">
        <v>406</v>
      </c>
      <c r="K708" s="67" t="s">
        <v>407</v>
      </c>
      <c r="L708" s="67" t="s">
        <v>382</v>
      </c>
      <c r="M708" s="67"/>
      <c r="N708" s="67" t="s">
        <v>383</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60"/>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open",IF(AND(NOT(OR(LEN(AZ708)&lt;15,ISNUMBER(MATCH(AZ708,L_Placeholder,0)))),BK708=0,NOT(OR(LEN(AU708)&lt;2,ISNUMBER(MATCH(AU708,L_Placeholder,0)))),NOT(OR(LEN(AX708)&lt;2,ISNUMBER(MATCH(AX708,L_Placeholder,0)))),TRIM(AE708)&lt;&gt;TRIM(T708)),"N/A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missing",IF(OR(OR(LEN(AU708)&lt;2,ISNUMBER(MATCH(AU708,L_Placeholder,0))),BR708&lt;3),"INVALID – PIC missing or not a named person (a role such as QA / CSM is not a name)",IF(OR(LEN(AV708)&lt;2,ISNUMBER(MATCH(AV708,L_Placeholder,0))),"INVALID – result / assessment missing",IF(OR(OR(LEN(AW708)&lt;3,ISNUMBER(MATCH(AW708,L_Placeholder,0))),SUMPRODUCT(--ISNUMBER(SEARCH(" "&amp;L_EvidencePhrase&amp;" ",BD708)))&gt;0,BI708=1),"INVALID – evidence missing, placeholder or not yet on file",IF(ISNA(MATCH(TRIM(S708),L_EvidenceType,0)),"INVALID – choose the evidence type from the list (column S)",IF(BL708=0,"INVALID – evidence ID must be the record's ID only (e.g. SF-2210, IMG_2231, 1045521), or a link / path for links",IF(OR(OR(LEN(AX708)&lt;2,ISNUMBER(MATCH(AX708,L_Placeholder,0))),BS708&lt;3),"INVALID – verifier missing or not a named person (a role such as QA / CSM is not a name)",IF(OR(AX708=AU708,AND(LEN(AU708)&gt;=4,ISNUMBER(SEARCH(AU708,AX708))),AND(LEN(AX708)&gt;=4,ISNUMBER(SEARCH(AX708,AU708)))),"INVALID – verifier must be a different, named person (not the PIC or a role)",IF(BH708=1,"INVALID – result not yet available (awaiting / TBC)",IF(BV708=1,"INVALID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future",IF(AND(ISNUMBER(BY708),AG708&lt;BY708),IF(H708="Physical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t="n">
        <f aca="false">IF(ISNA(MATCH(TRIM(S708),L_EvidenceType,0)),0,BZ708)</f>
        <v>0</v>
      </c>
      <c r="BM708" s="61" t="str">
        <f aca="false">SUBSTITUTE(SUBSTITUTE(SUBSTITUTE(SUBSTITUTE(SUBSTITUTE(SUBSTITUTE(SUBSTITUTE(SUBSTITUTE(SUBSTITUTE(LOWER(Z708&amp;""),"1","0"),"2","0"),"3","0"),"4","0"),"5","0"),"6","0"),"7","0"),"8","0"),"9","0")</f>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708,"jan",""),"feb",""),"mar",""),"apr",""),"may",""),"jun",""),"jul",""),"aug",""),"sep",""),"oct",""),"nov",""),"dec",""),"hrs",""),"hr",""),"lt",""),"utc",""),"am",""),"pm",""),"rev",""),"ver",""),"b","a"),"c","a"),"d","a"),"e","a"),"f","a"),"g","a"),"h","a"),"i","a"),"j","a"),"k","a"),"l","a"),"m","a"),"n","a"),"o","a"),"p","a"),"q","a"),"r","a"),"s","a"),"t","a"),"u","a"),"v","a"),"w","a"),"x","a"),"y","a"),"z","a")</f>
        <v/>
      </c>
      <c r="BO708" s="61" t="str">
        <f aca="false">SUBSTITUTE(SUBSTITUTE(SUBSTITUTE(SUBSTITUTE(SUBSTITUTE(SUBSTITUTE(SUBSTITUTE(SUBSTITUTE(SUBSTITUTE(LOWER(W708&amp;""),"1","0"),"2","0"),"3","0"),"4","0"),"5","0"),"6","0"),"7","0"),"8","0"),"9","0")</f>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c>
      <c r="BQ708" s="61" t="n">
        <f aca="false">IFERROR(IF(AND(ISERROR(SEARCH(" mh"," "&amp;LOWER(W708))),ISNA(MATCH(LEFT(TRIM(BP708),255),{"0000a","000a","00a","0000aa","000aa","00.00.0000","00/00/0000","00-00-0000","0000-00-00","00.00.00","00/00/00","00-00-00","0.00.0000","0/00/0000","0-00-0000"},0)),OR(SUMPRODUCT(--ISNUMBER(SEARCH({"a0","a-0","a_0","a/0","a.0","a#0","0a","0-a","0_a","0/a"},BP708)))&gt;0,ISNUMBER(SEARCH("000000",BP708)))),1,0),0)</f>
        <v>0</v>
      </c>
      <c r="BR7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708,"supervisor",""),"inspector",""),"controller",""),"executive",""),"catering",""),"manager",""),"officer",""),"caterer",""),"station",""),"captain",""),"verified",""),"verifier",""),"checked",""),"senior",""),"leader",""),"cabin",""),"staff",""),"crew",""),"team",""),"duty",""),"lead",""),"head",""),"chef",""),"pasb",""),"mcat",""),"magcs",""),"qaqc",""),"ccic",""),"cic",""),"csm",""),"ops",""),"pic",""),"self",""),"qa",""),"qc",""),"by",""),"sr",""))</f>
        <v>0</v>
      </c>
      <c r="BS7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708,"supervisor",""),"inspector",""),"controller",""),"executive",""),"catering",""),"manager",""),"officer",""),"caterer",""),"station",""),"captain",""),"verified",""),"verifier",""),"checked",""),"senior",""),"leader",""),"cabin",""),"staff",""),"crew",""),"team",""),"duty",""),"lead",""),"head",""),"chef",""),"pasb",""),"mcat",""),"magcs",""),"qaqc",""),"ccic",""),"cic",""),"csm",""),"ops",""),"pic",""),"self",""),"qa",""),"qc",""),"by",""),"sr",""))</f>
        <v>0</v>
      </c>
      <c r="BT708" s="61"/>
      <c r="BU708" s="61"/>
      <c r="BV708" s="61" t="n">
        <f aca="false">0</f>
        <v>0</v>
      </c>
      <c r="BW708" s="61"/>
      <c r="BX708" s="61"/>
      <c r="BY708" s="62" t="n">
        <f aca="false">Q708-T7EarlyD*24/24</f>
        <v>46304.6388888889</v>
      </c>
      <c r="BZ708" s="61" t="n">
        <f aca="false">IFERROR(IF(IF(TRIM(S708)="Link / file path",AND(LEN(TRIM(Z708))&gt;=5,SUMPRODUCT(--ISNUMBER(SEARCH({"http","www.","\\",":\",".pdf",".jpg",".jpeg",".png",".heic",".xls",".doc",".msg",".eml",".ppt",".txt",".zip"},Z708)))&gt;0),AND(ISERROR(FIND(" ",TRIM(Z708))),NOT(OR(LOWER(TRIM(Z708))=LOWER(Flights!$F$26),AND(LEFT(LOWER(TRIM(Z708)),2)="mh",(LEN(BN708)-LEN(SUBSTITUTE(BN708,"a","")))&lt;=2))),NOT(ISNUMBER(MATCH(LEFT(BN708,255),{"0000a","000a","00a","0000aa","000aa","00.00.0000","00/00/0000","00-00-0000","0000-00-00","00.00.00","00/00/00","00-00-00","0.00.0000","0/00/0000","0-00-0000"},0))),OR(AND((LEN(BN708)-LEN(SUBSTITUTE(BN708,"a","")))&gt;=1,(LEN(BN708)-LEN(SUBSTITUTE(BN708,"0","")))&gt;=2,SUMPRODUCT(--ISNUMBER(SEARCH({"a0","a-0","a_0","a/0","a.0","a#0","0a","0-a","0_a","0/a"},BN708)))&gt;0),AND((LEN(BN708)-LEN(SUBSTITUTE(BN708,"a","")))=0,(LEN(BN708)-LEN(SUBSTITUTE(BN708,"0","")))&gt;=5)))),1,0),0)</f>
        <v>0</v>
      </c>
    </row>
    <row r="709" customFormat="false" ht="39.75" hidden="false" customHeight="true" outlineLevel="0" collapsed="false">
      <c r="A709" s="57" t="s">
        <v>1443</v>
      </c>
      <c r="B709" s="57" t="s">
        <v>312</v>
      </c>
      <c r="C709" s="57" t="str">
        <f aca="false">Flights!$F$26</f>
        <v>MH0002</v>
      </c>
      <c r="D709" s="58" t="n">
        <f aca="false">Flights!$D$26</f>
        <v>46325</v>
      </c>
      <c r="E709" s="57" t="str">
        <f aca="false">Flights!$G$26&amp;"-"&amp;Flights!$H$26</f>
        <v>KUL-LHR</v>
      </c>
      <c r="F709" s="57" t="str">
        <f aca="false">Flights!$K$26</f>
        <v>BC</v>
      </c>
      <c r="G709" s="57" t="s">
        <v>81</v>
      </c>
      <c r="H709" s="57" t="s">
        <v>378</v>
      </c>
      <c r="I709" s="57" t="s">
        <v>405</v>
      </c>
      <c r="J709" s="57" t="s">
        <v>409</v>
      </c>
      <c r="K709" s="67" t="s">
        <v>407</v>
      </c>
      <c r="L709" s="67" t="s">
        <v>382</v>
      </c>
      <c r="M709" s="67"/>
      <c r="N709" s="67" t="s">
        <v>383</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60"/>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open",IF(AND(NOT(OR(LEN(AZ709)&lt;15,ISNUMBER(MATCH(AZ709,L_Placeholder,0)))),BK709=0,NOT(OR(LEN(AU709)&lt;2,ISNUMBER(MATCH(AU709,L_Placeholder,0)))),NOT(OR(LEN(AX709)&lt;2,ISNUMBER(MATCH(AX709,L_Placeholder,0)))),TRIM(AE709)&lt;&gt;TRIM(T709)),"N/A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missing",IF(OR(OR(LEN(AU709)&lt;2,ISNUMBER(MATCH(AU709,L_Placeholder,0))),BR709&lt;3),"INVALID – PIC missing or not a named person (a role such as QA / CSM is not a name)",IF(OR(LEN(AV709)&lt;2,ISNUMBER(MATCH(AV709,L_Placeholder,0))),"INVALID – result / assessment missing",IF(OR(OR(LEN(AW709)&lt;3,ISNUMBER(MATCH(AW709,L_Placeholder,0))),SUMPRODUCT(--ISNUMBER(SEARCH(" "&amp;L_EvidencePhrase&amp;" ",BD709)))&gt;0,BI709=1),"INVALID – evidence missing, placeholder or not yet on file",IF(ISNA(MATCH(TRIM(S709),L_EvidenceType,0)),"INVALID – choose the evidence type from the list (column S)",IF(BL709=0,"INVALID – evidence ID must be the record's ID only (e.g. SF-2210, IMG_2231, 1045521), or a link / path for links",IF(OR(OR(LEN(AX709)&lt;2,ISNUMBER(MATCH(AX709,L_Placeholder,0))),BS709&lt;3),"INVALID – verifier missing or not a named person (a role such as QA / CSM is not a name)",IF(OR(AX709=AU709,AND(LEN(AU709)&gt;=4,ISNUMBER(SEARCH(AU709,AX709))),AND(LEN(AX709)&gt;=4,ISNUMBER(SEARCH(AX709,AU709)))),"INVALID – verifier must be a different, named person (not the PIC or a role)",IF(BH709=1,"INVALID – result not yet available (awaiting / TBC)",IF(BV709=1,"INVALID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future",IF(AND(ISNUMBER(BY709),AG709&lt;BY709),IF(H709="Physical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t="n">
        <f aca="false">IF(ISNA(MATCH(TRIM(S709),L_EvidenceType,0)),0,BZ709)</f>
        <v>0</v>
      </c>
      <c r="BM709" s="61" t="str">
        <f aca="false">SUBSTITUTE(SUBSTITUTE(SUBSTITUTE(SUBSTITUTE(SUBSTITUTE(SUBSTITUTE(SUBSTITUTE(SUBSTITUTE(SUBSTITUTE(LOWER(Z709&amp;""),"1","0"),"2","0"),"3","0"),"4","0"),"5","0"),"6","0"),"7","0"),"8","0"),"9","0")</f>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709,"jan",""),"feb",""),"mar",""),"apr",""),"may",""),"jun",""),"jul",""),"aug",""),"sep",""),"oct",""),"nov",""),"dec",""),"hrs",""),"hr",""),"lt",""),"utc",""),"am",""),"pm",""),"rev",""),"ver",""),"b","a"),"c","a"),"d","a"),"e","a"),"f","a"),"g","a"),"h","a"),"i","a"),"j","a"),"k","a"),"l","a"),"m","a"),"n","a"),"o","a"),"p","a"),"q","a"),"r","a"),"s","a"),"t","a"),"u","a"),"v","a"),"w","a"),"x","a"),"y","a"),"z","a")</f>
        <v/>
      </c>
      <c r="BO709" s="61" t="str">
        <f aca="false">SUBSTITUTE(SUBSTITUTE(SUBSTITUTE(SUBSTITUTE(SUBSTITUTE(SUBSTITUTE(SUBSTITUTE(SUBSTITUTE(SUBSTITUTE(LOWER(W709&amp;""),"1","0"),"2","0"),"3","0"),"4","0"),"5","0"),"6","0"),"7","0"),"8","0"),"9","0")</f>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c>
      <c r="BQ709" s="61" t="n">
        <f aca="false">IFERROR(IF(AND(ISERROR(SEARCH(" mh"," "&amp;LOWER(W709))),ISNA(MATCH(LEFT(TRIM(BP709),255),{"0000a","000a","00a","0000aa","000aa","00.00.0000","00/00/0000","00-00-0000","0000-00-00","00.00.00","00/00/00","00-00-00","0.00.0000","0/00/0000","0-00-0000"},0)),OR(SUMPRODUCT(--ISNUMBER(SEARCH({"a0","a-0","a_0","a/0","a.0","a#0","0a","0-a","0_a","0/a"},BP709)))&gt;0,ISNUMBER(SEARCH("000000",BP709)))),1,0),0)</f>
        <v>0</v>
      </c>
      <c r="BR7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709,"supervisor",""),"inspector",""),"controller",""),"executive",""),"catering",""),"manager",""),"officer",""),"caterer",""),"station",""),"captain",""),"verified",""),"verifier",""),"checked",""),"senior",""),"leader",""),"cabin",""),"staff",""),"crew",""),"team",""),"duty",""),"lead",""),"head",""),"chef",""),"pasb",""),"mcat",""),"magcs",""),"qaqc",""),"ccic",""),"cic",""),"csm",""),"ops",""),"pic",""),"self",""),"qa",""),"qc",""),"by",""),"sr",""))</f>
        <v>0</v>
      </c>
      <c r="BS7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709,"supervisor",""),"inspector",""),"controller",""),"executive",""),"catering",""),"manager",""),"officer",""),"caterer",""),"station",""),"captain",""),"verified",""),"verifier",""),"checked",""),"senior",""),"leader",""),"cabin",""),"staff",""),"crew",""),"team",""),"duty",""),"lead",""),"head",""),"chef",""),"pasb",""),"mcat",""),"magcs",""),"qaqc",""),"ccic",""),"cic",""),"csm",""),"ops",""),"pic",""),"self",""),"qa",""),"qc",""),"by",""),"sr",""))</f>
        <v>0</v>
      </c>
      <c r="BT709" s="61"/>
      <c r="BU709" s="61"/>
      <c r="BV709" s="61" t="n">
        <f aca="false">0</f>
        <v>0</v>
      </c>
      <c r="BW709" s="61"/>
      <c r="BX709" s="61"/>
      <c r="BY709" s="62" t="n">
        <f aca="false">Q709-T7EarlyD*24/24</f>
        <v>46304.6388888889</v>
      </c>
      <c r="BZ709" s="61" t="n">
        <f aca="false">IFERROR(IF(IF(TRIM(S709)="Link / file path",AND(LEN(TRIM(Z709))&gt;=5,SUMPRODUCT(--ISNUMBER(SEARCH({"http","www.","\\",":\",".pdf",".jpg",".jpeg",".png",".heic",".xls",".doc",".msg",".eml",".ppt",".txt",".zip"},Z709)))&gt;0),AND(ISERROR(FIND(" ",TRIM(Z709))),NOT(OR(LOWER(TRIM(Z709))=LOWER(Flights!$F$26),AND(LEFT(LOWER(TRIM(Z709)),2)="mh",(LEN(BN709)-LEN(SUBSTITUTE(BN709,"a","")))&lt;=2))),NOT(ISNUMBER(MATCH(LEFT(BN709,255),{"0000a","000a","00a","0000aa","000aa","00.00.0000","00/00/0000","00-00-0000","0000-00-00","00.00.00","00/00/00","00-00-00","0.00.0000","0/00/0000","0-00-0000"},0))),OR(AND((LEN(BN709)-LEN(SUBSTITUTE(BN709,"a","")))&gt;=1,(LEN(BN709)-LEN(SUBSTITUTE(BN709,"0","")))&gt;=2,SUMPRODUCT(--ISNUMBER(SEARCH({"a0","a-0","a_0","a/0","a.0","a#0","0a","0-a","0_a","0/a"},BN709)))&gt;0),AND((LEN(BN709)-LEN(SUBSTITUTE(BN709,"a","")))=0,(LEN(BN709)-LEN(SUBSTITUTE(BN709,"0","")))&gt;=5)))),1,0),0)</f>
        <v>0</v>
      </c>
    </row>
    <row r="710" customFormat="false" ht="39.75" hidden="false" customHeight="true" outlineLevel="0" collapsed="false">
      <c r="A710" s="57" t="s">
        <v>1444</v>
      </c>
      <c r="B710" s="57" t="s">
        <v>312</v>
      </c>
      <c r="C710" s="57" t="str">
        <f aca="false">Flights!$F$26</f>
        <v>MH0002</v>
      </c>
      <c r="D710" s="58" t="n">
        <f aca="false">Flights!$D$26</f>
        <v>46325</v>
      </c>
      <c r="E710" s="57" t="str">
        <f aca="false">Flights!$G$26&amp;"-"&amp;Flights!$H$26</f>
        <v>KUL-LHR</v>
      </c>
      <c r="F710" s="57" t="str">
        <f aca="false">Flights!$K$26</f>
        <v>BC</v>
      </c>
      <c r="G710" s="57" t="s">
        <v>81</v>
      </c>
      <c r="H710" s="57" t="s">
        <v>378</v>
      </c>
      <c r="I710" s="57" t="s">
        <v>411</v>
      </c>
      <c r="J710" s="57" t="s">
        <v>412</v>
      </c>
      <c r="K710" s="67" t="s">
        <v>716</v>
      </c>
      <c r="L710" s="67" t="s">
        <v>414</v>
      </c>
      <c r="M710" s="67"/>
      <c r="N710" s="67" t="s">
        <v>383</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60"/>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open",IF(AND(NOT(OR(LEN(AZ710)&lt;15,ISNUMBER(MATCH(AZ710,L_Placeholder,0)))),BK710=0,NOT(OR(LEN(AU710)&lt;2,ISNUMBER(MATCH(AU710,L_Placeholder,0)))),NOT(OR(LEN(AX710)&lt;2,ISNUMBER(MATCH(AX710,L_Placeholder,0)))),TRIM(AE710)&lt;&gt;TRIM(T710)),"N/A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missing",IF(OR(OR(LEN(AU710)&lt;2,ISNUMBER(MATCH(AU710,L_Placeholder,0))),BR710&lt;3),"INVALID – PIC missing or not a named person (a role such as QA / CSM is not a name)",IF(OR(LEN(AV710)&lt;2,ISNUMBER(MATCH(AV710,L_Placeholder,0))),"INVALID – result / assessment missing",IF(OR(OR(LEN(AW710)&lt;3,ISNUMBER(MATCH(AW710,L_Placeholder,0))),SUMPRODUCT(--ISNUMBER(SEARCH(" "&amp;L_EvidencePhrase&amp;" ",BD710)))&gt;0,BI710=1),"INVALID – evidence missing, placeholder or not yet on file",IF(ISNA(MATCH(TRIM(S710),L_EvidenceType,0)),"INVALID – choose the evidence type from the list (column S)",IF(BL710=0,"INVALID – evidence ID must be the record's ID only (e.g. SF-2210, IMG_2231, 1045521), or a link / path for links",IF(OR(OR(LEN(AX710)&lt;2,ISNUMBER(MATCH(AX710,L_Placeholder,0))),BS710&lt;3),"INVALID – verifier missing or not a named person (a role such as QA / CSM is not a name)",IF(OR(AX710=AU710,AND(LEN(AU710)&gt;=4,ISNUMBER(SEARCH(AU710,AX710))),AND(LEN(AX710)&gt;=4,ISNUMBER(SEARCH(AX710,AU710)))),"INVALID – verifier must be a different, named person (not the PIC or a role)",IF(BH710=1,"INVALID – result not yet available (awaiting / TBC)",IF(BV710=1,"INVALID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future",IF(AND(ISNUMBER(BY710),AG710&lt;BY710),IF(H710="Physical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")))/(LEN(L_PendNeg)+1))+SUMPRODUCT((LEN(BC710)-LEN(SUBSTITUTE(BC710," "&amp;L_PendPrep&amp;" "," ")))/(LEN(L_PendPrep)+1)),1,0),1)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")))/(LEN(L_PendNeg)+1))+SUMPRODUCT((LEN(BE710)-LEN(SUBSTITUTE(BE710," "&amp;L_PendPrep&amp;" "," ")))/(LEN(L_PendPrep)+1)),1,0),1)</f>
        <v>0</v>
      </c>
      <c r="BK710" s="61" t="n">
        <f aca="false">IFERROR(IF(SUMPRODUCT((LEN(BF710)-LEN(SUBSTITUTE(BF710," "&amp;L_PendStrict&amp;" "," ")))/(LEN(L_PendStrict)+1))&gt;SUMPRODUCT((LEN(BF710)-LEN(SUBSTITUTE(BF710," "&amp;L_PendNeg&amp;" "," ")))/(LEN(L_PendNeg)+1)),1,0),1)</f>
        <v>0</v>
      </c>
      <c r="BL710" s="61" t="n">
        <f aca="false">IF(ISNA(MATCH(TRIM(S710),L_EvidenceType,0)),0,BZ710)</f>
        <v>0</v>
      </c>
      <c r="BM710" s="61" t="str">
        <f aca="false">SUBSTITUTE(SUBSTITUTE(SUBSTITUTE(SUBSTITUTE(SUBSTITUTE(SUBSTITUTE(SUBSTITUTE(SUBSTITUTE(SUBSTITUTE(LOWER(Z710&amp;""),"1","0"),"2","0"),"3","0"),"4","0"),"5","0"),"6","0"),"7","0"),"8","0"),"9","0")</f>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710,"jan",""),"feb",""),"mar",""),"apr",""),"may",""),"jun",""),"jul",""),"aug",""),"sep",""),"oct",""),"nov",""),"dec",""),"hrs",""),"hr",""),"lt",""),"utc",""),"am",""),"pm",""),"rev",""),"ver",""),"b","a"),"c","a"),"d","a"),"e","a"),"f","a"),"g","a"),"h","a"),"i","a"),"j","a"),"k","a"),"l","a"),"m","a"),"n","a"),"o","a"),"p","a"),"q","a"),"r","a"),"s","a"),"t","a"),"u","a"),"v","a"),"w","a"),"x","a"),"y","a"),"z","a")</f>
        <v/>
      </c>
      <c r="BO710" s="61" t="str">
        <f aca="false">SUBSTITUTE(SUBSTITUTE(SUBSTITUTE(SUBSTITUTE(SUBSTITUTE(SUBSTITUTE(SUBSTITUTE(SUBSTITUTE(SUBSTITUTE(LOWER(W710&amp;""),"1","0"),"2","0"),"3","0"),"4","0"),"5","0"),"6","0"),"7","0"),"8","0"),"9","0")</f>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c>
      <c r="BQ710" s="61" t="n">
        <f aca="false">IFERROR(IF(AND(ISERROR(SEARCH(" mh"," "&amp;LOWER(W710))),ISNA(MATCH(LEFT(TRIM(BP710),255),{"0000a","000a","00a","0000aa","000aa","00.00.0000","00/00/0000","00-00-0000","0000-00-00","00.00.00","00/00/00","00-00-00","0.00.0000","0/00/0000","0-00-0000"},0)),OR(SUMPRODUCT(--ISNUMBER(SEARCH({"a0","a-0","a_0","a/0","a.0","a#0","0a","0-a","0_a","0/a"},BP710)))&gt;0,ISNUMBER(SEARCH("000000",BP710)))),1,0),0)</f>
        <v>0</v>
      </c>
      <c r="BR7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710,"supervisor",""),"inspector",""),"controller",""),"executive",""),"catering",""),"manager",""),"officer",""),"caterer",""),"station",""),"captain",""),"verified",""),"verifier",""),"checked",""),"senior",""),"leader",""),"cabin",""),"staff",""),"crew",""),"team",""),"duty",""),"lead",""),"head",""),"chef",""),"pasb",""),"mcat",""),"magcs",""),"qaqc",""),"ccic",""),"cic",""),"csm",""),"ops",""),"pic",""),"self",""),"qa",""),"qc",""),"by",""),"sr",""))</f>
        <v>0</v>
      </c>
      <c r="BS7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710,"supervisor",""),"inspector",""),"controller",""),"executive",""),"catering",""),"manager",""),"officer",""),"caterer",""),"station",""),"captain",""),"verified",""),"verifier",""),"checked",""),"senior",""),"leader",""),"cabin",""),"staff",""),"crew",""),"team",""),"duty",""),"lead",""),"head",""),"chef",""),"pasb",""),"mcat",""),"magcs",""),"qaqc",""),"ccic",""),"cic",""),"csm",""),"ops",""),"pic",""),"self",""),"qa",""),"qc",""),"by",""),"sr",""))</f>
        <v>0</v>
      </c>
      <c r="BT710" s="61"/>
      <c r="BU710" s="61"/>
      <c r="BV710" s="61" t="n">
        <f aca="false">0</f>
        <v>0</v>
      </c>
      <c r="BW710" s="61"/>
      <c r="BX710" s="61"/>
      <c r="BY710" s="62" t="n">
        <f aca="false">Q710-T7EarlyD*24/24</f>
        <v>46304.6388888889</v>
      </c>
      <c r="BZ710" s="61" t="n">
        <f aca="false">IFERROR(IF(IF(TRIM(S710)="Link / file path",AND(LEN(TRIM(Z710))&gt;=5,SUMPRODUCT(--ISNUMBER(SEARCH({"http","www.","\\",":\",".pdf",".jpg",".jpeg",".png",".heic",".xls",".doc",".msg",".eml",".ppt",".txt",".zip"},Z710)))&gt;0),AND(ISERROR(FIND(" ",TRIM(Z710))),NOT(OR(LOWER(TRIM(Z710))=LOWER(Flights!$F$26),AND(LEFT(LOWER(TRIM(Z710)),2)="mh",(LEN(BN710)-LEN(SUBSTITUTE(BN710,"a","")))&lt;=2))),NOT(ISNUMBER(MATCH(LEFT(BN710,255),{"0000a","000a","00a","0000aa","000aa","00.00.0000","00/00/0000","00-00-0000","0000-00-00","00.00.00","00/00/00","00-00-00","0.00.0000","0/00/0000","0-00-0000"},0))),OR(AND((LEN(BN710)-LEN(SUBSTITUTE(BN710,"a","")))&gt;=1,(LEN(BN710)-LEN(SUBSTITUTE(BN710,"0","")))&gt;=2,SUMPRODUCT(--ISNUMBER(SEARCH({"a0","a-0","a_0","a/0","a.0","a#0","0a","0-a","0_a","0/a"},BN710)))&gt;0),AND((LEN(BN710)-LEN(SUBSTITUTE(BN710,"a","")))=0,(LEN(BN710)-LEN(SUBSTITUTE(BN710,"0","")))&gt;=5)))),1,0),0)</f>
        <v>0</v>
      </c>
    </row>
    <row r="711" customFormat="false" ht="39.75" hidden="false" customHeight="true" outlineLevel="0" collapsed="false">
      <c r="A711" s="57" t="s">
        <v>1445</v>
      </c>
      <c r="B711" s="57" t="s">
        <v>312</v>
      </c>
      <c r="C711" s="57" t="str">
        <f aca="false">Flights!$F$26</f>
        <v>MH0002</v>
      </c>
      <c r="D711" s="58" t="n">
        <f aca="false">Flights!$D$26</f>
        <v>46325</v>
      </c>
      <c r="E711" s="57" t="str">
        <f aca="false">Flights!$G$26&amp;"-"&amp;Flights!$H$26</f>
        <v>KUL-LHR</v>
      </c>
      <c r="F711" s="57" t="str">
        <f aca="false">Flights!$K$26</f>
        <v>BC</v>
      </c>
      <c r="G711" s="57" t="s">
        <v>83</v>
      </c>
      <c r="H711" s="57" t="s">
        <v>378</v>
      </c>
      <c r="I711" s="57" t="s">
        <v>379</v>
      </c>
      <c r="J711" s="57" t="s">
        <v>416</v>
      </c>
      <c r="K711" s="67" t="s">
        <v>417</v>
      </c>
      <c r="L711" s="67" t="s">
        <v>418</v>
      </c>
      <c r="M711" s="67"/>
      <c r="N711" s="67" t="s">
        <v>383</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60"/>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open",IF(AND(NOT(OR(LEN(AZ711)&lt;15,ISNUMBER(MATCH(AZ711,L_Placeholder,0)))),BK711=0,NOT(OR(LEN(AU711)&lt;2,ISNUMBER(MATCH(AU711,L_Placeholder,0)))),NOT(OR(LEN(AX711)&lt;2,ISNUMBER(MATCH(AX711,L_Placeholder,0)))),TRIM(AE711)&lt;&gt;TRIM(T711)),"N/A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missing",IF(OR(OR(LEN(AU711)&lt;2,ISNUMBER(MATCH(AU711,L_Placeholder,0))),BR711&lt;3),"INVALID – PIC missing or not a named person (a role such as QA / CSM is not a name)",IF(OR(LEN(AV711)&lt;2,ISNUMBER(MATCH(AV711,L_Placeholder,0))),"INVALID – result / assessment missing",IF(OR(OR(LEN(AW711)&lt;3,ISNUMBER(MATCH(AW711,L_Placeholder,0))),SUMPRODUCT(--ISNUMBER(SEARCH(" "&amp;L_EvidencePhrase&amp;" ",BD711)))&gt;0,BI711=1),"INVALID – evidence missing, placeholder or not yet on file",IF(ISNA(MATCH(TRIM(S711),L_EvidenceType,0)),"INVALID – choose the evidence type from the list (column S)",IF(BL711=0,"INVALID – evidence ID must be the record's ID only (e.g. SF-2210, IMG_2231, 1045521), or a link / path for links",IF(OR(OR(LEN(AX711)&lt;2,ISNUMBER(MATCH(AX711,L_Placeholder,0))),BS711&lt;3),"INVALID – verifier missing or not a named person (a role such as QA / CSM is not a name)",IF(OR(AX711=AU711,AND(LEN(AU711)&gt;=4,ISNUMBER(SEARCH(AU711,AX711))),AND(LEN(AX711)&gt;=4,ISNUMBER(SEARCH(AX711,AU711)))),"INVALID – verifier must be a different, named person (not the PIC or a role)",IF(BH711=1,"INVALID – result not yet available (awaiting / TBC)",IF(BV711=1,"INVALID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future",IF(AND(ISNUMBER(BY711),AG711&lt;BY711),IF(H711="Physical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")))/(LEN(L_PendNeg)+1))+SUMPRODUCT((LEN(BC711)-LEN(SUBSTITUTE(BC711," "&amp;L_PendPrep&amp;" "," ")))/(LEN(L_PendPrep)+1)),1,0),1)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")))/(LEN(L_PendNeg)+1))+SUMPRODUCT((LEN(BE711)-LEN(SUBSTITUTE(BE711," "&amp;L_PendPrep&amp;" "," ")))/(LEN(L_PendPrep)+1)),1,0),1)</f>
        <v>0</v>
      </c>
      <c r="BK711" s="61" t="n">
        <f aca="false">IFERROR(IF(SUMPRODUCT((LEN(BF711)-LEN(SUBSTITUTE(BF711," "&amp;L_PendStrict&amp;" "," ")))/(LEN(L_PendStrict)+1))&gt;SUMPRODUCT((LEN(BF711)-LEN(SUBSTITUTE(BF711," "&amp;L_PendNeg&amp;" "," ")))/(LEN(L_PendNeg)+1)),1,0),1)</f>
        <v>0</v>
      </c>
      <c r="BL711" s="61" t="n">
        <f aca="false">IF(ISNA(MATCH(TRIM(S711),L_EvidenceType,0)),0,BZ711)</f>
        <v>0</v>
      </c>
      <c r="BM711" s="61" t="str">
        <f aca="false">SUBSTITUTE(SUBSTITUTE(SUBSTITUTE(SUBSTITUTE(SUBSTITUTE(SUBSTITUTE(SUBSTITUTE(SUBSTITUTE(SUBSTITUTE(LOWER(Z711&amp;""),"1","0"),"2","0"),"3","0"),"4","0"),"5","0"),"6","0"),"7","0"),"8","0"),"9","0")</f>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711,"jan",""),"feb",""),"mar",""),"apr",""),"may",""),"jun",""),"jul",""),"aug",""),"sep",""),"oct",""),"nov",""),"dec",""),"hrs",""),"hr",""),"lt",""),"utc",""),"am",""),"pm",""),"rev",""),"ver",""),"b","a"),"c","a"),"d","a"),"e","a"),"f","a"),"g","a"),"h","a"),"i","a"),"j","a"),"k","a"),"l","a"),"m","a"),"n","a"),"o","a"),"p","a"),"q","a"),"r","a"),"s","a"),"t","a"),"u","a"),"v","a"),"w","a"),"x","a"),"y","a"),"z","a")</f>
        <v/>
      </c>
      <c r="BO711" s="61" t="str">
        <f aca="false">SUBSTITUTE(SUBSTITUTE(SUBSTITUTE(SUBSTITUTE(SUBSTITUTE(SUBSTITUTE(SUBSTITUTE(SUBSTITUTE(SUBSTITUTE(LOWER(W711&amp;""),"1","0"),"2","0"),"3","0"),"4","0"),"5","0"),"6","0"),"7","0"),"8","0"),"9","0")</f>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c>
      <c r="BQ711" s="61" t="n">
        <f aca="false">IFERROR(IF(AND(ISERROR(SEARCH(" mh"," "&amp;LOWER(W711))),ISNA(MATCH(LEFT(TRIM(BP711),255),{"0000a","000a","00a","0000aa","000aa","00.00.0000","00/00/0000","00-00-0000","0000-00-00","00.00.00","00/00/00","00-00-00","0.00.0000","0/00/0000","0-00-0000"},0)),OR(SUMPRODUCT(--ISNUMBER(SEARCH({"a0","a-0","a_0","a/0","a.0","a#0","0a","0-a","0_a","0/a"},BP711)))&gt;0,ISNUMBER(SEARCH("000000",BP711)))),1,0),0)</f>
        <v>0</v>
      </c>
      <c r="BR7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711,"supervisor",""),"inspector",""),"controller",""),"executive",""),"catering",""),"manager",""),"officer",""),"caterer",""),"station",""),"captain",""),"verified",""),"verifier",""),"checked",""),"senior",""),"leader",""),"cabin",""),"staff",""),"crew",""),"team",""),"duty",""),"lead",""),"head",""),"chef",""),"pasb",""),"mcat",""),"magcs",""),"qaqc",""),"ccic",""),"cic",""),"csm",""),"ops",""),"pic",""),"self",""),"qa",""),"qc",""),"by",""),"sr",""))</f>
        <v>0</v>
      </c>
      <c r="BS7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711,"supervisor",""),"inspector",""),"controller",""),"executive",""),"catering",""),"manager",""),"officer",""),"caterer",""),"station",""),"captain",""),"verified",""),"verifier",""),"checked",""),"senior",""),"leader",""),"cabin",""),"staff",""),"crew",""),"team",""),"duty",""),"lead",""),"head",""),"chef",""),"pasb",""),"mcat",""),"magcs",""),"qaqc",""),"ccic",""),"cic",""),"csm",""),"ops",""),"pic",""),"self",""),"qa",""),"qc",""),"by",""),"sr",""))</f>
        <v>0</v>
      </c>
      <c r="BT711" s="61"/>
      <c r="BU711" s="61"/>
      <c r="BV711" s="61" t="n">
        <f aca="false">0</f>
        <v>0</v>
      </c>
      <c r="BW711" s="61"/>
      <c r="BX711" s="61"/>
      <c r="BY711" s="62" t="n">
        <f aca="false">Q711-T24EarlyH/24</f>
        <v>46323.6388888889</v>
      </c>
      <c r="BZ711" s="61" t="n">
        <f aca="false">IFERROR(IF(IF(TRIM(S711)="Link / file path",AND(LEN(TRIM(Z711))&gt;=5,SUMPRODUCT(--ISNUMBER(SEARCH({"http","www.","\\",":\",".pdf",".jpg",".jpeg",".png",".heic",".xls",".doc",".msg",".eml",".ppt",".txt",".zip"},Z711)))&gt;0),AND(ISERROR(FIND(" ",TRIM(Z711))),NOT(OR(LOWER(TRIM(Z711))=LOWER(Flights!$F$26),AND(LEFT(LOWER(TRIM(Z711)),2)="mh",(LEN(BN711)-LEN(SUBSTITUTE(BN711,"a","")))&lt;=2))),NOT(ISNUMBER(MATCH(LEFT(BN711,255),{"0000a","000a","00a","0000aa","000aa","00.00.0000","00/00/0000","00-00-0000","0000-00-00","00.00.00","00/00/00","00-00-00","0.00.0000","0/00/0000","0-00-0000"},0))),OR(AND((LEN(BN711)-LEN(SUBSTITUTE(BN711,"a","")))&gt;=1,(LEN(BN711)-LEN(SUBSTITUTE(BN711,"0","")))&gt;=2,SUMPRODUCT(--ISNUMBER(SEARCH({"a0","a-0","a_0","a/0","a.0","a#0","0a","0-a","0_a","0/a"},BN711)))&gt;0),AND((LEN(BN711)-LEN(SUBSTITUTE(BN711,"a","")))=0,(LEN(BN711)-LEN(SUBSTITUTE(BN711,"0","")))&gt;=5)))),1,0),0)</f>
        <v>0</v>
      </c>
    </row>
    <row r="712" customFormat="false" ht="39.75" hidden="false" customHeight="true" outlineLevel="0" collapsed="false">
      <c r="A712" s="57" t="s">
        <v>1446</v>
      </c>
      <c r="B712" s="57" t="s">
        <v>312</v>
      </c>
      <c r="C712" s="57" t="str">
        <f aca="false">Flights!$F$26</f>
        <v>MH0002</v>
      </c>
      <c r="D712" s="58" t="n">
        <f aca="false">Flights!$D$26</f>
        <v>46325</v>
      </c>
      <c r="E712" s="57" t="str">
        <f aca="false">Flights!$G$26&amp;"-"&amp;Flights!$H$26</f>
        <v>KUL-LHR</v>
      </c>
      <c r="F712" s="57" t="str">
        <f aca="false">Flights!$K$26</f>
        <v>BC</v>
      </c>
      <c r="G712" s="57" t="s">
        <v>420</v>
      </c>
      <c r="H712" s="57" t="s">
        <v>378</v>
      </c>
      <c r="I712" s="57" t="s">
        <v>379</v>
      </c>
      <c r="J712" s="57" t="s">
        <v>421</v>
      </c>
      <c r="K712" s="67"/>
      <c r="L712" s="67" t="s">
        <v>422</v>
      </c>
      <c r="M712" s="67"/>
      <c r="N712" s="67" t="s">
        <v>383</v>
      </c>
      <c r="O712" s="67" t="s">
        <v>423</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60"/>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open",IF(AND(NOT(OR(LEN(AZ712)&lt;15,ISNUMBER(MATCH(AZ712,L_Placeholder,0)))),BK712=0,NOT(OR(LEN(AU712)&lt;2,ISNUMBER(MATCH(AU712,L_Placeholder,0)))),NOT(OR(LEN(AX712)&lt;2,ISNUMBER(MATCH(AX712,L_Placeholder,0)))),TRIM(AE712)&lt;&gt;TRIM(T712)),"N/A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missing",IF(OR(OR(LEN(AU712)&lt;2,ISNUMBER(MATCH(AU712,L_Placeholder,0))),BR712&lt;3),"INVALID – PIC missing or not a named person (a role such as QA / CSM is not a name)",IF(OR(LEN(AV712)&lt;2,ISNUMBER(MATCH(AV712,L_Placeholder,0))),"INVALID – result / assessment missing",IF(OR(OR(LEN(AW712)&lt;3,ISNUMBER(MATCH(AW712,L_Placeholder,0))),SUMPRODUCT(--ISNUMBER(SEARCH(" "&amp;L_EvidencePhrase&amp;" ",BD712)))&gt;0,BI712=1),"INVALID – evidence missing, placeholder or not yet on file",IF(ISNA(MATCH(TRIM(S712),L_EvidenceType,0)),"INVALID – choose the evidence type from the list (column S)",IF(BL712=0,"INVALID – evidence ID must be the record's ID only (e.g. SF-2210, IMG_2231, 1045521), or a link / path for links",IF(OR(OR(LEN(AX712)&lt;2,ISNUMBER(MATCH(AX712,L_Placeholder,0))),BS712&lt;3),"INVALID – verifier missing or not a named person (a role such as QA / CSM is not a name)",IF(OR(AX712=AU712,AND(LEN(AU712)&gt;=4,ISNUMBER(SEARCH(AU712,AX712))),AND(LEN(AX712)&gt;=4,ISNUMBER(SEARCH(AX712,AU712)))),"INVALID – verifier must be a different, named person (not the PIC or a role)",IF(BH712=1,"INVALID – result not yet available (awaiting / TBC)",IF(BV712=1,"INVALID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future",IF(AND(ISNUMBER(BY712),AG712&lt;BY712),IF(H712="Physical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")))/(LEN(L_PendNeg)+1))+SUMPRODUCT((LEN(BC712)-LEN(SUBSTITUTE(BC712," "&amp;L_PendPrep&amp;" "," ")))/(LEN(L_PendPrep)+1)),1,0),1)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")))/(LEN(L_PendNeg)+1))+SUMPRODUCT((LEN(BE712)-LEN(SUBSTITUTE(BE712," "&amp;L_PendPrep&amp;" "," ")))/(LEN(L_PendPrep)+1)),1,0),1)</f>
        <v>0</v>
      </c>
      <c r="BK712" s="61" t="n">
        <f aca="false">IFERROR(IF(SUMPRODUCT((LEN(BF712)-LEN(SUBSTITUTE(BF712," "&amp;L_PendStrict&amp;" "," ")))/(LEN(L_PendStrict)+1))&gt;SUMPRODUCT((LEN(BF712)-LEN(SUBSTITUTE(BF712," "&amp;L_PendNeg&amp;" "," ")))/(LEN(L_PendNeg)+1)),1,0),1)</f>
        <v>0</v>
      </c>
      <c r="BL712" s="61" t="n">
        <f aca="false">IF(ISNA(MATCH(TRIM(S712),L_EvidenceType,0)),0,BZ712)</f>
        <v>0</v>
      </c>
      <c r="BM712" s="61" t="str">
        <f aca="false">SUBSTITUTE(SUBSTITUTE(SUBSTITUTE(SUBSTITUTE(SUBSTITUTE(SUBSTITUTE(SUBSTITUTE(SUBSTITUTE(SUBSTITUTE(LOWER(Z712&amp;""),"1","0"),"2","0"),"3","0"),"4","0"),"5","0"),"6","0"),"7","0"),"8","0"),"9","0")</f>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712,"jan",""),"feb",""),"mar",""),"apr",""),"may",""),"jun",""),"jul",""),"aug",""),"sep",""),"oct",""),"nov",""),"dec",""),"hrs",""),"hr",""),"lt",""),"utc",""),"am",""),"pm",""),"rev",""),"ver",""),"b","a"),"c","a"),"d","a"),"e","a"),"f","a"),"g","a"),"h","a"),"i","a"),"j","a"),"k","a"),"l","a"),"m","a"),"n","a"),"o","a"),"p","a"),"q","a"),"r","a"),"s","a"),"t","a"),"u","a"),"v","a"),"w","a"),"x","a"),"y","a"),"z","a")</f>
        <v/>
      </c>
      <c r="BO712" s="61" t="str">
        <f aca="false">SUBSTITUTE(SUBSTITUTE(SUBSTITUTE(SUBSTITUTE(SUBSTITUTE(SUBSTITUTE(SUBSTITUTE(SUBSTITUTE(SUBSTITUTE(LOWER(W712&amp;""),"1","0"),"2","0"),"3","0"),"4","0"),"5","0"),"6","0"),"7","0"),"8","0"),"9","0")</f>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c>
      <c r="BQ712" s="61" t="n">
        <f aca="false">IFERROR(IF(AND(ISERROR(SEARCH(" mh"," "&amp;LOWER(W712))),ISNA(MATCH(LEFT(TRIM(BP712),255),{"0000a","000a","00a","0000aa","000aa","00.00.0000","00/00/0000","00-00-0000","0000-00-00","00.00.00","00/00/00","00-00-00","0.00.0000","0/00/0000","0-00-0000"},0)),OR(SUMPRODUCT(--ISNUMBER(SEARCH({"a0","a-0","a_0","a/0","a.0","a#0","0a","0-a","0_a","0/a"},BP712)))&gt;0,ISNUMBER(SEARCH("000000",BP712)))),1,0),0)</f>
        <v>0</v>
      </c>
      <c r="BR7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712,"supervisor",""),"inspector",""),"controller",""),"executive",""),"catering",""),"manager",""),"officer",""),"caterer",""),"station",""),"captain",""),"verified",""),"verifier",""),"checked",""),"senior",""),"leader",""),"cabin",""),"staff",""),"crew",""),"team",""),"duty",""),"lead",""),"head",""),"chef",""),"pasb",""),"mcat",""),"magcs",""),"qaqc",""),"ccic",""),"cic",""),"csm",""),"ops",""),"pic",""),"self",""),"qa",""),"qc",""),"by",""),"sr",""))</f>
        <v>0</v>
      </c>
      <c r="BS7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712,"supervisor",""),"inspector",""),"controller",""),"executive",""),"catering",""),"manager",""),"officer",""),"caterer",""),"station",""),"captain",""),"verified",""),"verifier",""),"checked",""),"senior",""),"leader",""),"cabin",""),"staff",""),"crew",""),"team",""),"duty",""),"lead",""),"head",""),"chef",""),"pasb",""),"mcat",""),"magcs",""),"qaqc",""),"ccic",""),"cic",""),"csm",""),"ops",""),"pic",""),"self",""),"qa",""),"qc",""),"by",""),"sr",""))</f>
        <v>0</v>
      </c>
      <c r="BT712" s="61"/>
      <c r="BU712" s="61"/>
      <c r="BV712" s="61" t="n">
        <f aca="false">0</f>
        <v>0</v>
      </c>
      <c r="BW712" s="61"/>
      <c r="BX712" s="61"/>
      <c r="BY712" s="62" t="n">
        <f aca="false">Q712-T12EarlyH/24</f>
        <v>46324.6388888889</v>
      </c>
      <c r="BZ712" s="61" t="n">
        <f aca="false">IFERROR(IF(IF(TRIM(S712)="Link / file path",AND(LEN(TRIM(Z712))&gt;=5,SUMPRODUCT(--ISNUMBER(SEARCH({"http","www.","\\",":\",".pdf",".jpg",".jpeg",".png",".heic",".xls",".doc",".msg",".eml",".ppt",".txt",".zip"},Z712)))&gt;0),AND(ISERROR(FIND(" ",TRIM(Z712))),NOT(OR(LOWER(TRIM(Z712))=LOWER(Flights!$F$26),AND(LEFT(LOWER(TRIM(Z712)),2)="mh",(LEN(BN712)-LEN(SUBSTITUTE(BN712,"a","")))&lt;=2))),NOT(ISNUMBER(MATCH(LEFT(BN712,255),{"0000a","000a","00a","0000aa","000aa","00.00.0000","00/00/0000","00-00-0000","0000-00-00","00.00.00","00/00/00","00-00-00","0.00.0000","0/00/0000","0-00-0000"},0))),OR(AND((LEN(BN712)-LEN(SUBSTITUTE(BN712,"a","")))&gt;=1,(LEN(BN712)-LEN(SUBSTITUTE(BN712,"0","")))&gt;=2,SUMPRODUCT(--ISNUMBER(SEARCH({"a0","a-0","a_0","a/0","a.0","a#0","0a","0-a","0_a","0/a"},BN712)))&gt;0),AND((LEN(BN712)-LEN(SUBSTITUTE(BN712,"a","")))=0,(LEN(BN712)-LEN(SUBSTITUTE(BN712,"0","")))&gt;=5)))),1,0),0)</f>
        <v>0</v>
      </c>
    </row>
    <row r="713" customFormat="false" ht="39.75" hidden="false" customHeight="true" outlineLevel="0" collapsed="false">
      <c r="A713" s="57" t="s">
        <v>1447</v>
      </c>
      <c r="B713" s="57" t="s">
        <v>312</v>
      </c>
      <c r="C713" s="57" t="str">
        <f aca="false">Flights!$F$26</f>
        <v>MH0002</v>
      </c>
      <c r="D713" s="58" t="n">
        <f aca="false">Flights!$D$26</f>
        <v>46325</v>
      </c>
      <c r="E713" s="57" t="str">
        <f aca="false">Flights!$G$26&amp;"-"&amp;Flights!$H$26</f>
        <v>KUL-LHR</v>
      </c>
      <c r="F713" s="57" t="str">
        <f aca="false">Flights!$K$26</f>
        <v>BC</v>
      </c>
      <c r="G713" s="57" t="s">
        <v>420</v>
      </c>
      <c r="H713" s="57" t="s">
        <v>378</v>
      </c>
      <c r="I713" s="57" t="s">
        <v>379</v>
      </c>
      <c r="J713" s="57" t="s">
        <v>425</v>
      </c>
      <c r="K713" s="67" t="s">
        <v>426</v>
      </c>
      <c r="L713" s="67" t="s">
        <v>422</v>
      </c>
      <c r="M713" s="67"/>
      <c r="N713" s="67" t="s">
        <v>383</v>
      </c>
      <c r="O713" s="67" t="s">
        <v>423</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60"/>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open",IF(AND(NOT(OR(LEN(AZ713)&lt;15,ISNUMBER(MATCH(AZ713,L_Placeholder,0)))),BK713=0,NOT(OR(LEN(AU713)&lt;2,ISNUMBER(MATCH(AU713,L_Placeholder,0)))),NOT(OR(LEN(AX713)&lt;2,ISNUMBER(MATCH(AX713,L_Placeholder,0)))),TRIM(AE713)&lt;&gt;TRIM(T713)),"N/A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missing",IF(OR(OR(LEN(AU713)&lt;2,ISNUMBER(MATCH(AU713,L_Placeholder,0))),BR713&lt;3),"INVALID – PIC missing or not a named person (a role such as QA / CSM is not a name)",IF(OR(LEN(AV713)&lt;2,ISNUMBER(MATCH(AV713,L_Placeholder,0))),"INVALID – result / assessment missing",IF(OR(OR(LEN(AW713)&lt;3,ISNUMBER(MATCH(AW713,L_Placeholder,0))),SUMPRODUCT(--ISNUMBER(SEARCH(" "&amp;L_EvidencePhrase&amp;" ",BD713)))&gt;0,BI713=1),"INVALID – evidence missing, placeholder or not yet on file",IF(ISNA(MATCH(TRIM(S713),L_EvidenceType,0)),"INVALID – choose the evidence type from the list (column S)",IF(BL713=0,"INVALID – evidence ID must be the record's ID only (e.g. SF-2210, IMG_2231, 1045521), or a link / path for links",IF(OR(OR(LEN(AX713)&lt;2,ISNUMBER(MATCH(AX713,L_Placeholder,0))),BS713&lt;3),"INVALID – verifier missing or not a named person (a role such as QA / CSM is not a name)",IF(OR(AX713=AU713,AND(LEN(AU713)&gt;=4,ISNUMBER(SEARCH(AU713,AX713))),AND(LEN(AX713)&gt;=4,ISNUMBER(SEARCH(AX713,AU713)))),"INVALID – verifier must be a different, named person (not the PIC or a role)",IF(BH713=1,"INVALID – result not yet available (awaiting / TBC)",IF(BV713=1,"INVALID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future",IF(AND(ISNUMBER(BY713),AG713&lt;BY713),IF(H713="Physical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")))/(LEN(L_PendNeg)+1))+SUMPRODUCT((LEN(BC713)-LEN(SUBSTITUTE(BC713," "&amp;L_PendPrep&amp;" "," ")))/(LEN(L_PendPrep)+1)),1,0),1)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")))/(LEN(L_PendNeg)+1))+SUMPRODUCT((LEN(BE713)-LEN(SUBSTITUTE(BE713," "&amp;L_PendPrep&amp;" "," ")))/(LEN(L_PendPrep)+1)),1,0),1)</f>
        <v>0</v>
      </c>
      <c r="BK713" s="61" t="n">
        <f aca="false">IFERROR(IF(SUMPRODUCT((LEN(BF713)-LEN(SUBSTITUTE(BF713," "&amp;L_PendStrict&amp;" "," ")))/(LEN(L_PendStrict)+1))&gt;SUMPRODUCT((LEN(BF713)-LEN(SUBSTITUTE(BF713," "&amp;L_PendNeg&amp;" "," ")))/(LEN(L_PendNeg)+1)),1,0),1)</f>
        <v>0</v>
      </c>
      <c r="BL713" s="61" t="n">
        <f aca="false">IF(ISNA(MATCH(TRIM(S713),L_EvidenceType,0)),0,BZ713)</f>
        <v>0</v>
      </c>
      <c r="BM713" s="61" t="str">
        <f aca="false">SUBSTITUTE(SUBSTITUTE(SUBSTITUTE(SUBSTITUTE(SUBSTITUTE(SUBSTITUTE(SUBSTITUTE(SUBSTITUTE(SUBSTITUTE(LOWER(Z713&amp;""),"1","0"),"2","0"),"3","0"),"4","0"),"5","0"),"6","0"),"7","0"),"8","0"),"9","0")</f>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713,"jan",""),"feb",""),"mar",""),"apr",""),"may",""),"jun",""),"jul",""),"aug",""),"sep",""),"oct",""),"nov",""),"dec",""),"hrs",""),"hr",""),"lt",""),"utc",""),"am",""),"pm",""),"rev",""),"ver",""),"b","a"),"c","a"),"d","a"),"e","a"),"f","a"),"g","a"),"h","a"),"i","a"),"j","a"),"k","a"),"l","a"),"m","a"),"n","a"),"o","a"),"p","a"),"q","a"),"r","a"),"s","a"),"t","a"),"u","a"),"v","a"),"w","a"),"x","a"),"y","a"),"z","a")</f>
        <v/>
      </c>
      <c r="BO713" s="61" t="str">
        <f aca="false">SUBSTITUTE(SUBSTITUTE(SUBSTITUTE(SUBSTITUTE(SUBSTITUTE(SUBSTITUTE(SUBSTITUTE(SUBSTITUTE(SUBSTITUTE(LOWER(W713&amp;""),"1","0"),"2","0"),"3","0"),"4","0"),"5","0"),"6","0"),"7","0"),"8","0"),"9","0")</f>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c>
      <c r="BQ713" s="61" t="n">
        <f aca="false">IFERROR(IF(AND(ISERROR(SEARCH(" mh"," "&amp;LOWER(W713))),ISNA(MATCH(LEFT(TRIM(BP713),255),{"0000a","000a","00a","0000aa","000aa","00.00.0000","00/00/0000","00-00-0000","0000-00-00","00.00.00","00/00/00","00-00-00","0.00.0000","0/00/0000","0-00-0000"},0)),OR(SUMPRODUCT(--ISNUMBER(SEARCH({"a0","a-0","a_0","a/0","a.0","a#0","0a","0-a","0_a","0/a"},BP713)))&gt;0,ISNUMBER(SEARCH("000000",BP713)))),1,0),0)</f>
        <v>0</v>
      </c>
      <c r="BR7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713,"supervisor",""),"inspector",""),"controller",""),"executive",""),"catering",""),"manager",""),"officer",""),"caterer",""),"station",""),"captain",""),"verified",""),"verifier",""),"checked",""),"senior",""),"leader",""),"cabin",""),"staff",""),"crew",""),"team",""),"duty",""),"lead",""),"head",""),"chef",""),"pasb",""),"mcat",""),"magcs",""),"qaqc",""),"ccic",""),"cic",""),"csm",""),"ops",""),"pic",""),"self",""),"qa",""),"qc",""),"by",""),"sr",""))</f>
        <v>0</v>
      </c>
      <c r="BS7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713,"supervisor",""),"inspector",""),"controller",""),"executive",""),"catering",""),"manager",""),"officer",""),"caterer",""),"station",""),"captain",""),"verified",""),"verifier",""),"checked",""),"senior",""),"leader",""),"cabin",""),"staff",""),"crew",""),"team",""),"duty",""),"lead",""),"head",""),"chef",""),"pasb",""),"mcat",""),"magcs",""),"qaqc",""),"ccic",""),"cic",""),"csm",""),"ops",""),"pic",""),"self",""),"qa",""),"qc",""),"by",""),"sr",""))</f>
        <v>0</v>
      </c>
      <c r="BT713" s="61"/>
      <c r="BU713" s="61"/>
      <c r="BV713" s="61" t="n">
        <f aca="false">0</f>
        <v>0</v>
      </c>
      <c r="BW713" s="61"/>
      <c r="BX713" s="61"/>
      <c r="BY713" s="62" t="n">
        <f aca="false">Q713-T12EarlyH/24</f>
        <v>46324.6388888889</v>
      </c>
      <c r="BZ713" s="61" t="n">
        <f aca="false">IFERROR(IF(IF(TRIM(S713)="Link / file path",AND(LEN(TRIM(Z713))&gt;=5,SUMPRODUCT(--ISNUMBER(SEARCH({"http","www.","\\",":\",".pdf",".jpg",".jpeg",".png",".heic",".xls",".doc",".msg",".eml",".ppt",".txt",".zip"},Z713)))&gt;0),AND(ISERROR(FIND(" ",TRIM(Z713))),NOT(OR(LOWER(TRIM(Z713))=LOWER(Flights!$F$26),AND(LEFT(LOWER(TRIM(Z713)),2)="mh",(LEN(BN713)-LEN(SUBSTITUTE(BN713,"a","")))&lt;=2))),NOT(ISNUMBER(MATCH(LEFT(BN713,255),{"0000a","000a","00a","0000aa","000aa","00.00.0000","00/00/0000","00-00-0000","0000-00-00","00.00.00","00/00/00","00-00-00","0.00.0000","0/00/0000","0-00-0000"},0))),OR(AND((LEN(BN713)-LEN(SUBSTITUTE(BN713,"a","")))&gt;=1,(LEN(BN713)-LEN(SUBSTITUTE(BN713,"0","")))&gt;=2,SUMPRODUCT(--ISNUMBER(SEARCH({"a0","a-0","a_0","a/0","a.0","a#0","0a","0-a","0_a","0/a"},BN713)))&gt;0),AND((LEN(BN713)-LEN(SUBSTITUTE(BN713,"a","")))=0,(LEN(BN713)-LEN(SUBSTITUTE(BN713,"0","")))&gt;=5)))),1,0),0)</f>
        <v>0</v>
      </c>
    </row>
    <row r="714" customFormat="false" ht="39.75" hidden="false" customHeight="true" outlineLevel="0" collapsed="false">
      <c r="A714" s="57" t="s">
        <v>1448</v>
      </c>
      <c r="B714" s="57" t="s">
        <v>312</v>
      </c>
      <c r="C714" s="57" t="str">
        <f aca="false">Flights!$F$26</f>
        <v>MH0002</v>
      </c>
      <c r="D714" s="58" t="n">
        <f aca="false">Flights!$D$26</f>
        <v>46325</v>
      </c>
      <c r="E714" s="57" t="str">
        <f aca="false">Flights!$G$26&amp;"-"&amp;Flights!$H$26</f>
        <v>KUL-LHR</v>
      </c>
      <c r="F714" s="57" t="str">
        <f aca="false">Flights!$K$26</f>
        <v>BC</v>
      </c>
      <c r="G714" s="57" t="s">
        <v>420</v>
      </c>
      <c r="H714" s="57" t="s">
        <v>378</v>
      </c>
      <c r="I714" s="57" t="s">
        <v>428</v>
      </c>
      <c r="J714" s="57" t="s">
        <v>429</v>
      </c>
      <c r="K714" s="67"/>
      <c r="L714" s="67" t="s">
        <v>422</v>
      </c>
      <c r="M714" s="67"/>
      <c r="N714" s="67" t="s">
        <v>383</v>
      </c>
      <c r="O714" s="67" t="s">
        <v>423</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60"/>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open",IF(AND(NOT(OR(LEN(AZ714)&lt;15,ISNUMBER(MATCH(AZ714,L_Placeholder,0)))),BK714=0,NOT(OR(LEN(AU714)&lt;2,ISNUMBER(MATCH(AU714,L_Placeholder,0)))),NOT(OR(LEN(AX714)&lt;2,ISNUMBER(MATCH(AX714,L_Placeholder,0)))),TRIM(AE714)&lt;&gt;TRIM(T714)),"N/A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missing",IF(OR(OR(LEN(AU714)&lt;2,ISNUMBER(MATCH(AU714,L_Placeholder,0))),BR714&lt;3),"INVALID – PIC missing or not a named person (a role such as QA / CSM is not a name)",IF(OR(LEN(AV714)&lt;2,ISNUMBER(MATCH(AV714,L_Placeholder,0))),"INVALID – result / assessment missing",IF(OR(OR(LEN(AW714)&lt;3,ISNUMBER(MATCH(AW714,L_Placeholder,0))),SUMPRODUCT(--ISNUMBER(SEARCH(" "&amp;L_EvidencePhrase&amp;" ",BD714)))&gt;0,BI714=1),"INVALID – evidence missing, placeholder or not yet on file",IF(ISNA(MATCH(TRIM(S714),L_EvidenceType,0)),"INVALID – choose the evidence type from the list (column S)",IF(BL714=0,"INVALID – evidence ID must be the record's ID only (e.g. SF-2210, IMG_2231, 1045521), or a link / path for links",IF(OR(OR(LEN(AX714)&lt;2,ISNUMBER(MATCH(AX714,L_Placeholder,0))),BS714&lt;3),"INVALID – verifier missing or not a named person (a role such as QA / CSM is not a name)",IF(OR(AX714=AU714,AND(LEN(AU714)&gt;=4,ISNUMBER(SEARCH(AU714,AX714))),AND(LEN(AX714)&gt;=4,ISNUMBER(SEARCH(AX714,AU714)))),"INVALID – verifier must be a different, named person (not the PIC or a role)",IF(BH714=1,"INVALID – result not yet available (awaiting / TBC)",IF(BV714=1,"INVALID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future",IF(AND(ISNUMBER(BY714),AG714&lt;BY714),IF(H714="Physical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")))/(LEN(L_PendNeg)+1))+SUMPRODUCT((LEN(BC714)-LEN(SUBSTITUTE(BC714," "&amp;L_PendPrep&amp;" "," ")))/(LEN(L_PendPrep)+1)),1,0),1)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")))/(LEN(L_PendNeg)+1))+SUMPRODUCT((LEN(BE714)-LEN(SUBSTITUTE(BE714," "&amp;L_PendPrep&amp;" "," ")))/(LEN(L_PendPrep)+1)),1,0),1)</f>
        <v>0</v>
      </c>
      <c r="BK714" s="61" t="n">
        <f aca="false">IFERROR(IF(SUMPRODUCT((LEN(BF714)-LEN(SUBSTITUTE(BF714," "&amp;L_PendStrict&amp;" "," ")))/(LEN(L_PendStrict)+1))&gt;SUMPRODUCT((LEN(BF714)-LEN(SUBSTITUTE(BF714," "&amp;L_PendNeg&amp;" "," ")))/(LEN(L_PendNeg)+1)),1,0),1)</f>
        <v>0</v>
      </c>
      <c r="BL714" s="61" t="n">
        <f aca="false">IF(ISNA(MATCH(TRIM(S714),L_EvidenceType,0)),0,BZ714)</f>
        <v>0</v>
      </c>
      <c r="BM714" s="61" t="str">
        <f aca="false">SUBSTITUTE(SUBSTITUTE(SUBSTITUTE(SUBSTITUTE(SUBSTITUTE(SUBSTITUTE(SUBSTITUTE(SUBSTITUTE(SUBSTITUTE(LOWER(Z714&amp;""),"1","0"),"2","0"),"3","0"),"4","0"),"5","0"),"6","0"),"7","0"),"8","0"),"9","0")</f>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714,"jan",""),"feb",""),"mar",""),"apr",""),"may",""),"jun",""),"jul",""),"aug",""),"sep",""),"oct",""),"nov",""),"dec",""),"hrs",""),"hr",""),"lt",""),"utc",""),"am",""),"pm",""),"rev",""),"ver",""),"b","a"),"c","a"),"d","a"),"e","a"),"f","a"),"g","a"),"h","a"),"i","a"),"j","a"),"k","a"),"l","a"),"m","a"),"n","a"),"o","a"),"p","a"),"q","a"),"r","a"),"s","a"),"t","a"),"u","a"),"v","a"),"w","a"),"x","a"),"y","a"),"z","a")</f>
        <v/>
      </c>
      <c r="BO714" s="61" t="str">
        <f aca="false">SUBSTITUTE(SUBSTITUTE(SUBSTITUTE(SUBSTITUTE(SUBSTITUTE(SUBSTITUTE(SUBSTITUTE(SUBSTITUTE(SUBSTITUTE(LOWER(W714&amp;""),"1","0"),"2","0"),"3","0"),"4","0"),"5","0"),"6","0"),"7","0"),"8","0"),"9","0")</f>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c>
      <c r="BQ714" s="61" t="n">
        <f aca="false">IFERROR(IF(AND(ISERROR(SEARCH(" mh"," "&amp;LOWER(W714))),ISNA(MATCH(LEFT(TRIM(BP714),255),{"0000a","000a","00a","0000aa","000aa","00.00.0000","00/00/0000","00-00-0000","0000-00-00","00.00.00","00/00/00","00-00-00","0.00.0000","0/00/0000","0-00-0000"},0)),OR(SUMPRODUCT(--ISNUMBER(SEARCH({"a0","a-0","a_0","a/0","a.0","a#0","0a","0-a","0_a","0/a"},BP714)))&gt;0,ISNUMBER(SEARCH("000000",BP714)))),1,0),0)</f>
        <v>0</v>
      </c>
      <c r="BR7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714,"supervisor",""),"inspector",""),"controller",""),"executive",""),"catering",""),"manager",""),"officer",""),"caterer",""),"station",""),"captain",""),"verified",""),"verifier",""),"checked",""),"senior",""),"leader",""),"cabin",""),"staff",""),"crew",""),"team",""),"duty",""),"lead",""),"head",""),"chef",""),"pasb",""),"mcat",""),"magcs",""),"qaqc",""),"ccic",""),"cic",""),"csm",""),"ops",""),"pic",""),"self",""),"qa",""),"qc",""),"by",""),"sr",""))</f>
        <v>0</v>
      </c>
      <c r="BS7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714,"supervisor",""),"inspector",""),"controller",""),"executive",""),"catering",""),"manager",""),"officer",""),"caterer",""),"station",""),"captain",""),"verified",""),"verifier",""),"checked",""),"senior",""),"leader",""),"cabin",""),"staff",""),"crew",""),"team",""),"duty",""),"lead",""),"head",""),"chef",""),"pasb",""),"mcat",""),"magcs",""),"qaqc",""),"ccic",""),"cic",""),"csm",""),"ops",""),"pic",""),"self",""),"qa",""),"qc",""),"by",""),"sr",""))</f>
        <v>0</v>
      </c>
      <c r="BT714" s="61"/>
      <c r="BU714" s="61"/>
      <c r="BV714" s="61" t="n">
        <f aca="false">0</f>
        <v>0</v>
      </c>
      <c r="BW714" s="61"/>
      <c r="BX714" s="61"/>
      <c r="BY714" s="62" t="n">
        <f aca="false">Q714-T12EarlyH/24</f>
        <v>46324.6388888889</v>
      </c>
      <c r="BZ714" s="61" t="n">
        <f aca="false">IFERROR(IF(IF(TRIM(S714)="Link / file path",AND(LEN(TRIM(Z714))&gt;=5,SUMPRODUCT(--ISNUMBER(SEARCH({"http","www.","\\",":\",".pdf",".jpg",".jpeg",".png",".heic",".xls",".doc",".msg",".eml",".ppt",".txt",".zip"},Z714)))&gt;0),AND(ISERROR(FIND(" ",TRIM(Z714))),NOT(OR(LOWER(TRIM(Z714))=LOWER(Flights!$F$26),AND(LEFT(LOWER(TRIM(Z714)),2)="mh",(LEN(BN714)-LEN(SUBSTITUTE(BN714,"a","")))&lt;=2))),NOT(ISNUMBER(MATCH(LEFT(BN714,255),{"0000a","000a","00a","0000aa","000aa","00.00.0000","00/00/0000","00-00-0000","0000-00-00","00.00.00","00/00/00","00-00-00","0.00.0000","0/00/0000","0-00-0000"},0))),OR(AND((LEN(BN714)-LEN(SUBSTITUTE(BN714,"a","")))&gt;=1,(LEN(BN714)-LEN(SUBSTITUTE(BN714,"0","")))&gt;=2,SUMPRODUCT(--ISNUMBER(SEARCH({"a0","a-0","a_0","a/0","a.0","a#0","0a","0-a","0_a","0/a"},BN714)))&gt;0),AND((LEN(BN714)-LEN(SUBSTITUTE(BN714,"a","")))=0,(LEN(BN714)-LEN(SUBSTITUTE(BN714,"0","")))&gt;=5)))),1,0),0)</f>
        <v>0</v>
      </c>
    </row>
    <row r="715" customFormat="false" ht="39.75" hidden="false" customHeight="true" outlineLevel="0" collapsed="false">
      <c r="A715" s="57" t="s">
        <v>1449</v>
      </c>
      <c r="B715" s="57" t="s">
        <v>312</v>
      </c>
      <c r="C715" s="57" t="str">
        <f aca="false">Flights!$F$26</f>
        <v>MH0002</v>
      </c>
      <c r="D715" s="58" t="n">
        <f aca="false">Flights!$D$26</f>
        <v>46325</v>
      </c>
      <c r="E715" s="57" t="str">
        <f aca="false">Flights!$G$26&amp;"-"&amp;Flights!$H$26</f>
        <v>KUL-LHR</v>
      </c>
      <c r="F715" s="57" t="str">
        <f aca="false">Flights!$K$26</f>
        <v>BC</v>
      </c>
      <c r="G715" s="57" t="s">
        <v>420</v>
      </c>
      <c r="H715" s="57" t="s">
        <v>378</v>
      </c>
      <c r="I715" s="57" t="s">
        <v>428</v>
      </c>
      <c r="J715" s="57" t="s">
        <v>431</v>
      </c>
      <c r="K715" s="67"/>
      <c r="L715" s="67" t="s">
        <v>422</v>
      </c>
      <c r="M715" s="67"/>
      <c r="N715" s="67" t="s">
        <v>383</v>
      </c>
      <c r="O715" s="67" t="s">
        <v>423</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60"/>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open",IF(AND(NOT(OR(LEN(AZ715)&lt;15,ISNUMBER(MATCH(AZ715,L_Placeholder,0)))),BK715=0,NOT(OR(LEN(AU715)&lt;2,ISNUMBER(MATCH(AU715,L_Placeholder,0)))),NOT(OR(LEN(AX715)&lt;2,ISNUMBER(MATCH(AX715,L_Placeholder,0)))),TRIM(AE715)&lt;&gt;TRIM(T715)),"N/A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missing",IF(OR(OR(LEN(AU715)&lt;2,ISNUMBER(MATCH(AU715,L_Placeholder,0))),BR715&lt;3),"INVALID – PIC missing or not a named person (a role such as QA / CSM is not a name)",IF(OR(LEN(AV715)&lt;2,ISNUMBER(MATCH(AV715,L_Placeholder,0))),"INVALID – result / assessment missing",IF(OR(OR(LEN(AW715)&lt;3,ISNUMBER(MATCH(AW715,L_Placeholder,0))),SUMPRODUCT(--ISNUMBER(SEARCH(" "&amp;L_EvidencePhrase&amp;" ",BD715)))&gt;0,BI715=1),"INVALID – evidence missing, placeholder or not yet on file",IF(ISNA(MATCH(TRIM(S715),L_EvidenceType,0)),"INVALID – choose the evidence type from the list (column S)",IF(BL715=0,"INVALID – evidence ID must be the record's ID only (e.g. SF-2210, IMG_2231, 1045521), or a link / path for links",IF(OR(OR(LEN(AX715)&lt;2,ISNUMBER(MATCH(AX715,L_Placeholder,0))),BS715&lt;3),"INVALID – verifier missing or not a named person (a role such as QA / CSM is not a name)",IF(OR(AX715=AU715,AND(LEN(AU715)&gt;=4,ISNUMBER(SEARCH(AU715,AX715))),AND(LEN(AX715)&gt;=4,ISNUMBER(SEARCH(AX715,AU715)))),"INVALID – verifier must be a different, named person (not the PIC or a role)",IF(BH715=1,"INVALID – result not yet available (awaiting / TBC)",IF(BV715=1,"INVALID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future",IF(AND(ISNUMBER(BY715),AG715&lt;BY715),IF(H715="Physical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")))/(LEN(L_PendNeg)+1))+SUMPRODUCT((LEN(BC715)-LEN(SUBSTITUTE(BC715," "&amp;L_PendPrep&amp;" "," ")))/(LEN(L_PendPrep)+1)),1,0),1)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")))/(LEN(L_PendNeg)+1))+SUMPRODUCT((LEN(BE715)-LEN(SUBSTITUTE(BE715," "&amp;L_PendPrep&amp;" "," ")))/(LEN(L_PendPrep)+1)),1,0),1)</f>
        <v>0</v>
      </c>
      <c r="BK715" s="61" t="n">
        <f aca="false">IFERROR(IF(SUMPRODUCT((LEN(BF715)-LEN(SUBSTITUTE(BF715," "&amp;L_PendStrict&amp;" "," ")))/(LEN(L_PendStrict)+1))&gt;SUMPRODUCT((LEN(BF715)-LEN(SUBSTITUTE(BF715," "&amp;L_PendNeg&amp;" "," ")))/(LEN(L_PendNeg)+1)),1,0),1)</f>
        <v>0</v>
      </c>
      <c r="BL715" s="61" t="n">
        <f aca="false">IF(ISNA(MATCH(TRIM(S715),L_EvidenceType,0)),0,BZ715)</f>
        <v>0</v>
      </c>
      <c r="BM715" s="61" t="str">
        <f aca="false">SUBSTITUTE(SUBSTITUTE(SUBSTITUTE(SUBSTITUTE(SUBSTITUTE(SUBSTITUTE(SUBSTITUTE(SUBSTITUTE(SUBSTITUTE(LOWER(Z715&amp;""),"1","0"),"2","0"),"3","0"),"4","0"),"5","0"),"6","0"),"7","0"),"8","0"),"9","0")</f>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715,"jan",""),"feb",""),"mar",""),"apr",""),"may",""),"jun",""),"jul",""),"aug",""),"sep",""),"oct",""),"nov",""),"dec",""),"hrs",""),"hr",""),"lt",""),"utc",""),"am",""),"pm",""),"rev",""),"ver",""),"b","a"),"c","a"),"d","a"),"e","a"),"f","a"),"g","a"),"h","a"),"i","a"),"j","a"),"k","a"),"l","a"),"m","a"),"n","a"),"o","a"),"p","a"),"q","a"),"r","a"),"s","a"),"t","a"),"u","a"),"v","a"),"w","a"),"x","a"),"y","a"),"z","a")</f>
        <v/>
      </c>
      <c r="BO715" s="61" t="str">
        <f aca="false">SUBSTITUTE(SUBSTITUTE(SUBSTITUTE(SUBSTITUTE(SUBSTITUTE(SUBSTITUTE(SUBSTITUTE(SUBSTITUTE(SUBSTITUTE(LOWER(W715&amp;""),"1","0"),"2","0"),"3","0"),"4","0"),"5","0"),"6","0"),"7","0"),"8","0"),"9","0")</f>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c>
      <c r="BQ715" s="61" t="n">
        <f aca="false">IFERROR(IF(AND(ISERROR(SEARCH(" mh"," "&amp;LOWER(W715))),ISNA(MATCH(LEFT(TRIM(BP715),255),{"0000a","000a","00a","0000aa","000aa","00.00.0000","00/00/0000","00-00-0000","0000-00-00","00.00.00","00/00/00","00-00-00","0.00.0000","0/00/0000","0-00-0000"},0)),OR(SUMPRODUCT(--ISNUMBER(SEARCH({"a0","a-0","a_0","a/0","a.0","a#0","0a","0-a","0_a","0/a"},BP715)))&gt;0,ISNUMBER(SEARCH("000000",BP715)))),1,0),0)</f>
        <v>0</v>
      </c>
      <c r="BR7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715,"supervisor",""),"inspector",""),"controller",""),"executive",""),"catering",""),"manager",""),"officer",""),"caterer",""),"station",""),"captain",""),"verified",""),"verifier",""),"checked",""),"senior",""),"leader",""),"cabin",""),"staff",""),"crew",""),"team",""),"duty",""),"lead",""),"head",""),"chef",""),"pasb",""),"mcat",""),"magcs",""),"qaqc",""),"ccic",""),"cic",""),"csm",""),"ops",""),"pic",""),"self",""),"qa",""),"qc",""),"by",""),"sr",""))</f>
        <v>0</v>
      </c>
      <c r="BS7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715,"supervisor",""),"inspector",""),"controller",""),"executive",""),"catering",""),"manager",""),"officer",""),"caterer",""),"station",""),"captain",""),"verified",""),"verifier",""),"checked",""),"senior",""),"leader",""),"cabin",""),"staff",""),"crew",""),"team",""),"duty",""),"lead",""),"head",""),"chef",""),"pasb",""),"mcat",""),"magcs",""),"qaqc",""),"ccic",""),"cic",""),"csm",""),"ops",""),"pic",""),"self",""),"qa",""),"qc",""),"by",""),"sr",""))</f>
        <v>0</v>
      </c>
      <c r="BT715" s="61"/>
      <c r="BU715" s="61"/>
      <c r="BV715" s="61" t="n">
        <f aca="false">0</f>
        <v>0</v>
      </c>
      <c r="BW715" s="61"/>
      <c r="BX715" s="61"/>
      <c r="BY715" s="62" t="n">
        <f aca="false">Q715-T12EarlyH/24</f>
        <v>46324.6388888889</v>
      </c>
      <c r="BZ715" s="61" t="n">
        <f aca="false">IFERROR(IF(IF(TRIM(S715)="Link / file path",AND(LEN(TRIM(Z715))&gt;=5,SUMPRODUCT(--ISNUMBER(SEARCH({"http","www.","\\",":\",".pdf",".jpg",".jpeg",".png",".heic",".xls",".doc",".msg",".eml",".ppt",".txt",".zip"},Z715)))&gt;0),AND(ISERROR(FIND(" ",TRIM(Z715))),NOT(OR(LOWER(TRIM(Z715))=LOWER(Flights!$F$26),AND(LEFT(LOWER(TRIM(Z715)),2)="mh",(LEN(BN715)-LEN(SUBSTITUTE(BN715,"a","")))&lt;=2))),NOT(ISNUMBER(MATCH(LEFT(BN715,255),{"0000a","000a","00a","0000aa","000aa","00.00.0000","00/00/0000","00-00-0000","0000-00-00","00.00.00","00/00/00","00-00-00","0.00.0000","0/00/0000","0-00-0000"},0))),OR(AND((LEN(BN715)-LEN(SUBSTITUTE(BN715,"a","")))&gt;=1,(LEN(BN715)-LEN(SUBSTITUTE(BN715,"0","")))&gt;=2,SUMPRODUCT(--ISNUMBER(SEARCH({"a0","a-0","a_0","a/0","a.0","a#0","0a","0-a","0_a","0/a"},BN715)))&gt;0),AND((LEN(BN715)-LEN(SUBSTITUTE(BN715,"a","")))=0,(LEN(BN715)-LEN(SUBSTITUTE(BN715,"0","")))&gt;=5)))),1,0),0)</f>
        <v>0</v>
      </c>
    </row>
    <row r="716" customFormat="false" ht="39.75" hidden="false" customHeight="true" outlineLevel="0" collapsed="false">
      <c r="A716" s="57" t="s">
        <v>1450</v>
      </c>
      <c r="B716" s="57" t="s">
        <v>312</v>
      </c>
      <c r="C716" s="57" t="str">
        <f aca="false">Flights!$F$26</f>
        <v>MH0002</v>
      </c>
      <c r="D716" s="58" t="n">
        <f aca="false">Flights!$D$26</f>
        <v>46325</v>
      </c>
      <c r="E716" s="57" t="str">
        <f aca="false">Flights!$G$26&amp;"-"&amp;Flights!$H$26</f>
        <v>KUL-LHR</v>
      </c>
      <c r="F716" s="57" t="str">
        <f aca="false">Flights!$K$26</f>
        <v>BC</v>
      </c>
      <c r="G716" s="57" t="s">
        <v>420</v>
      </c>
      <c r="H716" s="57" t="s">
        <v>378</v>
      </c>
      <c r="I716" s="57" t="s">
        <v>428</v>
      </c>
      <c r="J716" s="57" t="s">
        <v>433</v>
      </c>
      <c r="K716" s="67"/>
      <c r="L716" s="67" t="s">
        <v>422</v>
      </c>
      <c r="M716" s="67"/>
      <c r="N716" s="67" t="s">
        <v>383</v>
      </c>
      <c r="O716" s="67" t="s">
        <v>423</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60"/>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open",IF(AND(NOT(OR(LEN(AZ716)&lt;15,ISNUMBER(MATCH(AZ716,L_Placeholder,0)))),BK716=0,NOT(OR(LEN(AU716)&lt;2,ISNUMBER(MATCH(AU716,L_Placeholder,0)))),NOT(OR(LEN(AX716)&lt;2,ISNUMBER(MATCH(AX716,L_Placeholder,0)))),TRIM(AE716)&lt;&gt;TRIM(T716)),"N/A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missing",IF(OR(OR(LEN(AU716)&lt;2,ISNUMBER(MATCH(AU716,L_Placeholder,0))),BR716&lt;3),"INVALID – PIC missing or not a named person (a role such as QA / CSM is not a name)",IF(OR(LEN(AV716)&lt;2,ISNUMBER(MATCH(AV716,L_Placeholder,0))),"INVALID – result / assessment missing",IF(OR(OR(LEN(AW716)&lt;3,ISNUMBER(MATCH(AW716,L_Placeholder,0))),SUMPRODUCT(--ISNUMBER(SEARCH(" "&amp;L_EvidencePhrase&amp;" ",BD716)))&gt;0,BI716=1),"INVALID – evidence missing, placeholder or not yet on file",IF(ISNA(MATCH(TRIM(S716),L_EvidenceType,0)),"INVALID – choose the evidence type from the list (column S)",IF(BL716=0,"INVALID – evidence ID must be the record's ID only (e.g. SF-2210, IMG_2231, 1045521), or a link / path for links",IF(OR(OR(LEN(AX716)&lt;2,ISNUMBER(MATCH(AX716,L_Placeholder,0))),BS716&lt;3),"INVALID – verifier missing or not a named person (a role such as QA / CSM is not a name)",IF(OR(AX716=AU716,AND(LEN(AU716)&gt;=4,ISNUMBER(SEARCH(AU716,AX716))),AND(LEN(AX716)&gt;=4,ISNUMBER(SEARCH(AX716,AU716)))),"INVALID – verifier must be a different, named person (not the PIC or a role)",IF(BH716=1,"INVALID – result not yet available (awaiting / TBC)",IF(BV716=1,"INVALID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future",IF(AND(ISNUMBER(BY716),AG716&lt;BY716),IF(H716="Physical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")))/(LEN(L_PendNeg)+1))+SUMPRODUCT((LEN(BC716)-LEN(SUBSTITUTE(BC716," "&amp;L_PendPrep&amp;" "," ")))/(LEN(L_PendPrep)+1)),1,0),1)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")))/(LEN(L_PendNeg)+1))+SUMPRODUCT((LEN(BE716)-LEN(SUBSTITUTE(BE716," "&amp;L_PendPrep&amp;" "," ")))/(LEN(L_PendPrep)+1)),1,0),1)</f>
        <v>0</v>
      </c>
      <c r="BK716" s="61" t="n">
        <f aca="false">IFERROR(IF(SUMPRODUCT((LEN(BF716)-LEN(SUBSTITUTE(BF716," "&amp;L_PendStrict&amp;" "," ")))/(LEN(L_PendStrict)+1))&gt;SUMPRODUCT((LEN(BF716)-LEN(SUBSTITUTE(BF716," "&amp;L_PendNeg&amp;" "," ")))/(LEN(L_PendNeg)+1)),1,0),1)</f>
        <v>0</v>
      </c>
      <c r="BL716" s="61" t="n">
        <f aca="false">IF(ISNA(MATCH(TRIM(S716),L_EvidenceType,0)),0,BZ716)</f>
        <v>0</v>
      </c>
      <c r="BM716" s="61" t="str">
        <f aca="false">SUBSTITUTE(SUBSTITUTE(SUBSTITUTE(SUBSTITUTE(SUBSTITUTE(SUBSTITUTE(SUBSTITUTE(SUBSTITUTE(SUBSTITUTE(LOWER(Z716&amp;""),"1","0"),"2","0"),"3","0"),"4","0"),"5","0"),"6","0"),"7","0"),"8","0"),"9","0")</f>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716,"jan",""),"feb",""),"mar",""),"apr",""),"may",""),"jun",""),"jul",""),"aug",""),"sep",""),"oct",""),"nov",""),"dec",""),"hrs",""),"hr",""),"lt",""),"utc",""),"am",""),"pm",""),"rev",""),"ver",""),"b","a"),"c","a"),"d","a"),"e","a"),"f","a"),"g","a"),"h","a"),"i","a"),"j","a"),"k","a"),"l","a"),"m","a"),"n","a"),"o","a"),"p","a"),"q","a"),"r","a"),"s","a"),"t","a"),"u","a"),"v","a"),"w","a"),"x","a"),"y","a"),"z","a")</f>
        <v/>
      </c>
      <c r="BO716" s="61" t="str">
        <f aca="false">SUBSTITUTE(SUBSTITUTE(SUBSTITUTE(SUBSTITUTE(SUBSTITUTE(SUBSTITUTE(SUBSTITUTE(SUBSTITUTE(SUBSTITUTE(LOWER(W716&amp;""),"1","0"),"2","0"),"3","0"),"4","0"),"5","0"),"6","0"),"7","0"),"8","0"),"9","0")</f>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c>
      <c r="BQ716" s="61" t="n">
        <f aca="false">IFERROR(IF(AND(ISERROR(SEARCH(" mh"," "&amp;LOWER(W716))),ISNA(MATCH(LEFT(TRIM(BP716),255),{"0000a","000a","00a","0000aa","000aa","00.00.0000","00/00/0000","00-00-0000","0000-00-00","00.00.00","00/00/00","00-00-00","0.00.0000","0/00/0000","0-00-0000"},0)),OR(SUMPRODUCT(--ISNUMBER(SEARCH({"a0","a-0","a_0","a/0","a.0","a#0","0a","0-a","0_a","0/a"},BP716)))&gt;0,ISNUMBER(SEARCH("000000",BP716)))),1,0),0)</f>
        <v>0</v>
      </c>
      <c r="BR7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716,"supervisor",""),"inspector",""),"controller",""),"executive",""),"catering",""),"manager",""),"officer",""),"caterer",""),"station",""),"captain",""),"verified",""),"verifier",""),"checked",""),"senior",""),"leader",""),"cabin",""),"staff",""),"crew",""),"team",""),"duty",""),"lead",""),"head",""),"chef",""),"pasb",""),"mcat",""),"magcs",""),"qaqc",""),"ccic",""),"cic",""),"csm",""),"ops",""),"pic",""),"self",""),"qa",""),"qc",""),"by",""),"sr",""))</f>
        <v>0</v>
      </c>
      <c r="BS7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716,"supervisor",""),"inspector",""),"controller",""),"executive",""),"catering",""),"manager",""),"officer",""),"caterer",""),"station",""),"captain",""),"verified",""),"verifier",""),"checked",""),"senior",""),"leader",""),"cabin",""),"staff",""),"crew",""),"team",""),"duty",""),"lead",""),"head",""),"chef",""),"pasb",""),"mcat",""),"magcs",""),"qaqc",""),"ccic",""),"cic",""),"csm",""),"ops",""),"pic",""),"self",""),"qa",""),"qc",""),"by",""),"sr",""))</f>
        <v>0</v>
      </c>
      <c r="BT716" s="61"/>
      <c r="BU716" s="61"/>
      <c r="BV716" s="61" t="n">
        <f aca="false">0</f>
        <v>0</v>
      </c>
      <c r="BW716" s="61"/>
      <c r="BX716" s="61"/>
      <c r="BY716" s="62" t="n">
        <f aca="false">Q716-T12EarlyH/24</f>
        <v>46324.6388888889</v>
      </c>
      <c r="BZ716" s="61" t="n">
        <f aca="false">IFERROR(IF(IF(TRIM(S716)="Link / file path",AND(LEN(TRIM(Z716))&gt;=5,SUMPRODUCT(--ISNUMBER(SEARCH({"http","www.","\\",":\",".pdf",".jpg",".jpeg",".png",".heic",".xls",".doc",".msg",".eml",".ppt",".txt",".zip"},Z716)))&gt;0),AND(ISERROR(FIND(" ",TRIM(Z716))),NOT(OR(LOWER(TRIM(Z716))=LOWER(Flights!$F$26),AND(LEFT(LOWER(TRIM(Z716)),2)="mh",(LEN(BN716)-LEN(SUBSTITUTE(BN716,"a","")))&lt;=2))),NOT(ISNUMBER(MATCH(LEFT(BN716,255),{"0000a","000a","00a","0000aa","000aa","00.00.0000","00/00/0000","00-00-0000","0000-00-00","00.00.00","00/00/00","00-00-00","0.00.0000","0/00/0000","0-00-0000"},0))),OR(AND((LEN(BN716)-LEN(SUBSTITUTE(BN716,"a","")))&gt;=1,(LEN(BN716)-LEN(SUBSTITUTE(BN716,"0","")))&gt;=2,SUMPRODUCT(--ISNUMBER(SEARCH({"a0","a-0","a_0","a/0","a.0","a#0","0a","0-a","0_a","0/a"},BN716)))&gt;0),AND((LEN(BN716)-LEN(SUBSTITUTE(BN716,"a","")))=0,(LEN(BN716)-LEN(SUBSTITUTE(BN716,"0","")))&gt;=5)))),1,0),0)</f>
        <v>0</v>
      </c>
    </row>
    <row r="717" customFormat="false" ht="141" hidden="false" customHeight="true" outlineLevel="0" collapsed="false">
      <c r="A717" s="57" t="s">
        <v>1451</v>
      </c>
      <c r="B717" s="57" t="s">
        <v>312</v>
      </c>
      <c r="C717" s="57" t="str">
        <f aca="false">Flights!$F$26</f>
        <v>MH0002</v>
      </c>
      <c r="D717" s="58" t="n">
        <f aca="false">Flights!$D$26</f>
        <v>46325</v>
      </c>
      <c r="E717" s="57" t="str">
        <f aca="false">Flights!$G$26&amp;"-"&amp;Flights!$H$26</f>
        <v>KUL-LHR</v>
      </c>
      <c r="F717" s="57" t="str">
        <f aca="false">Flights!$K$26</f>
        <v>BC</v>
      </c>
      <c r="G717" s="57" t="s">
        <v>420</v>
      </c>
      <c r="H717" s="57" t="s">
        <v>378</v>
      </c>
      <c r="I717" s="57" t="s">
        <v>428</v>
      </c>
      <c r="J717" s="57" t="s">
        <v>435</v>
      </c>
      <c r="K717" s="67" t="s">
        <v>436</v>
      </c>
      <c r="L717" s="67" t="s">
        <v>422</v>
      </c>
      <c r="M717" s="67"/>
      <c r="N717" s="67" t="s">
        <v>383</v>
      </c>
      <c r="O717" s="67" t="s">
        <v>423</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60"/>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open",IF(AND(NOT(OR(LEN(AZ717)&lt;15,ISNUMBER(MATCH(AZ717,L_Placeholder,0)))),BK717=0,NOT(OR(LEN(AU717)&lt;2,ISNUMBER(MATCH(AU717,L_Placeholder,0)))),NOT(OR(LEN(AX717)&lt;2,ISNUMBER(MATCH(AX717,L_Placeholder,0)))),TRIM(AE717)&lt;&gt;TRIM(T717)),"N/A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missing",IF(OR(OR(LEN(AU717)&lt;2,ISNUMBER(MATCH(AU717,L_Placeholder,0))),BR717&lt;3),"INVALID – PIC missing or not a named person (a role such as QA / CSM is not a name)",IF(OR(LEN(AV717)&lt;2,ISNUMBER(MATCH(AV717,L_Placeholder,0))),"INVALID – result / assessment missing",IF(OR(OR(LEN(AW717)&lt;3,ISNUMBER(MATCH(AW717,L_Placeholder,0))),SUMPRODUCT(--ISNUMBER(SEARCH(" "&amp;L_EvidencePhrase&amp;" ",BD717)))&gt;0,BI717=1),"INVALID – evidence missing, placeholder or not yet on file",IF(ISNA(MATCH(TRIM(S717),L_EvidenceType,0)),"INVALID – choose the evidence type from the list (column S)",IF(BL717=0,"INVALID – evidence ID must be the record's ID only (e.g. SF-2210, IMG_2231, 1045521), or a link / path for links",IF(OR(OR(LEN(AX717)&lt;2,ISNUMBER(MATCH(AX717,L_Placeholder,0))),BS717&lt;3),"INVALID – verifier missing or not a named person (a role such as QA / CSM is not a name)",IF(OR(AX717=AU717,AND(LEN(AU717)&gt;=4,ISNUMBER(SEARCH(AU717,AX717))),AND(LEN(AX717)&gt;=4,ISNUMBER(SEARCH(AX717,AU717)))),"INVALID – verifier must be a different, named person (not the PIC or a role)",IF(BH717=1,"INVALID – result not yet available (awaiting / TBC)",IF(BV717=1,"INVALID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future",IF(AND(ISNUMBER(BY717),AG717&lt;BY717),IF(H717="Physical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")))/(LEN(L_PendNeg)+1))+SUMPRODUCT((LEN(BC717)-LEN(SUBSTITUTE(BC717," "&amp;L_PendPrep&amp;" "," ")))/(LEN(L_PendPrep)+1)),1,0),1)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")))/(LEN(L_PendNeg)+1))+SUMPRODUCT((LEN(BE717)-LEN(SUBSTITUTE(BE717," "&amp;L_PendPrep&amp;" "," ")))/(LEN(L_PendPrep)+1)),1,0),1)</f>
        <v>0</v>
      </c>
      <c r="BK717" s="61" t="n">
        <f aca="false">IFERROR(IF(SUMPRODUCT((LEN(BF717)-LEN(SUBSTITUTE(BF717," "&amp;L_PendStrict&amp;" "," ")))/(LEN(L_PendStrict)+1))&gt;SUMPRODUCT((LEN(BF717)-LEN(SUBSTITUTE(BF717," "&amp;L_PendNeg&amp;" "," ")))/(LEN(L_PendNeg)+1)),1,0),1)</f>
        <v>0</v>
      </c>
      <c r="BL717" s="61" t="n">
        <f aca="false">IF(ISNA(MATCH(TRIM(S717),L_EvidenceType,0)),0,BZ717)</f>
        <v>0</v>
      </c>
      <c r="BM717" s="61" t="str">
        <f aca="false">SUBSTITUTE(SUBSTITUTE(SUBSTITUTE(SUBSTITUTE(SUBSTITUTE(SUBSTITUTE(SUBSTITUTE(SUBSTITUTE(SUBSTITUTE(LOWER(Z717&amp;""),"1","0"),"2","0"),"3","0"),"4","0"),"5","0"),"6","0"),"7","0"),"8","0"),"9","0")</f>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717,"jan",""),"feb",""),"mar",""),"apr",""),"may",""),"jun",""),"jul",""),"aug",""),"sep",""),"oct",""),"nov",""),"dec",""),"hrs",""),"hr",""),"lt",""),"utc",""),"am",""),"pm",""),"rev",""),"ver",""),"b","a"),"c","a"),"d","a"),"e","a"),"f","a"),"g","a"),"h","a"),"i","a"),"j","a"),"k","a"),"l","a"),"m","a"),"n","a"),"o","a"),"p","a"),"q","a"),"r","a"),"s","a"),"t","a"),"u","a"),"v","a"),"w","a"),"x","a"),"y","a"),"z","a")</f>
        <v/>
      </c>
      <c r="BO717" s="61" t="str">
        <f aca="false">SUBSTITUTE(SUBSTITUTE(SUBSTITUTE(SUBSTITUTE(SUBSTITUTE(SUBSTITUTE(SUBSTITUTE(SUBSTITUTE(SUBSTITUTE(LOWER(W717&amp;""),"1","0"),"2","0"),"3","0"),"4","0"),"5","0"),"6","0"),"7","0"),"8","0"),"9","0")</f>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c>
      <c r="BQ717" s="61" t="n">
        <f aca="false">IFERROR(IF(AND(ISERROR(SEARCH(" mh"," "&amp;LOWER(W717))),ISNA(MATCH(LEFT(TRIM(BP717),255),{"0000a","000a","00a","0000aa","000aa","00.00.0000","00/00/0000","00-00-0000","0000-00-00","00.00.00","00/00/00","00-00-00","0.00.0000","0/00/0000","0-00-0000"},0)),OR(SUMPRODUCT(--ISNUMBER(SEARCH({"a0","a-0","a_0","a/0","a.0","a#0","0a","0-a","0_a","0/a"},BP717)))&gt;0,ISNUMBER(SEARCH("000000",BP717)))),1,0),0)</f>
        <v>0</v>
      </c>
      <c r="BR7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717,"supervisor",""),"inspector",""),"controller",""),"executive",""),"catering",""),"manager",""),"officer",""),"caterer",""),"station",""),"captain",""),"verified",""),"verifier",""),"checked",""),"senior",""),"leader",""),"cabin",""),"staff",""),"crew",""),"team",""),"duty",""),"lead",""),"head",""),"chef",""),"pasb",""),"mcat",""),"magcs",""),"qaqc",""),"ccic",""),"cic",""),"csm",""),"ops",""),"pic",""),"self",""),"qa",""),"qc",""),"by",""),"sr",""))</f>
        <v>0</v>
      </c>
      <c r="BS7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717,"supervisor",""),"inspector",""),"controller",""),"executive",""),"catering",""),"manager",""),"officer",""),"caterer",""),"station",""),"captain",""),"verified",""),"verifier",""),"checked",""),"senior",""),"leader",""),"cabin",""),"staff",""),"crew",""),"team",""),"duty",""),"lead",""),"head",""),"chef",""),"pasb",""),"mcat",""),"magcs",""),"qaqc",""),"ccic",""),"cic",""),"csm",""),"ops",""),"pic",""),"self",""),"qa",""),"qc",""),"by",""),"sr",""))</f>
        <v>0</v>
      </c>
      <c r="BT717" s="61"/>
      <c r="BU717" s="61"/>
      <c r="BV717" s="61" t="n">
        <f aca="false">0</f>
        <v>0</v>
      </c>
      <c r="BW717" s="61"/>
      <c r="BX717" s="61"/>
      <c r="BY717" s="62" t="n">
        <f aca="false">Q717-T12EarlyH/24</f>
        <v>46324.6388888889</v>
      </c>
      <c r="BZ717" s="61" t="n">
        <f aca="false">IFERROR(IF(IF(TRIM(S717)="Link / file path",AND(LEN(TRIM(Z717))&gt;=5,SUMPRODUCT(--ISNUMBER(SEARCH({"http","www.","\\",":\",".pdf",".jpg",".jpeg",".png",".heic",".xls",".doc",".msg",".eml",".ppt",".txt",".zip"},Z717)))&gt;0),AND(ISERROR(FIND(" ",TRIM(Z717))),NOT(OR(LOWER(TRIM(Z717))=LOWER(Flights!$F$26),AND(LEFT(LOWER(TRIM(Z717)),2)="mh",(LEN(BN717)-LEN(SUBSTITUTE(BN717,"a","")))&lt;=2))),NOT(ISNUMBER(MATCH(LEFT(BN717,255),{"0000a","000a","00a","0000aa","000aa","00.00.0000","00/00/0000","00-00-0000","0000-00-00","00.00.00","00/00/00","00-00-00","0.00.0000","0/00/0000","0-00-0000"},0))),OR(AND((LEN(BN717)-LEN(SUBSTITUTE(BN717,"a","")))&gt;=1,(LEN(BN717)-LEN(SUBSTITUTE(BN717,"0","")))&gt;=2,SUMPRODUCT(--ISNUMBER(SEARCH({"a0","a-0","a_0","a/0","a.0","a#0","0a","0-a","0_a","0/a"},BN717)))&gt;0),AND((LEN(BN717)-LEN(SUBSTITUTE(BN717,"a","")))=0,(LEN(BN717)-LEN(SUBSTITUTE(BN717,"0","")))&gt;=5)))),1,0),0)</f>
        <v>0</v>
      </c>
    </row>
    <row r="718" customFormat="false" ht="39.75" hidden="false" customHeight="true" outlineLevel="0" collapsed="false">
      <c r="A718" s="57" t="s">
        <v>1452</v>
      </c>
      <c r="B718" s="57" t="s">
        <v>312</v>
      </c>
      <c r="C718" s="57" t="str">
        <f aca="false">Flights!$F$26</f>
        <v>MH0002</v>
      </c>
      <c r="D718" s="58" t="n">
        <f aca="false">Flights!$D$26</f>
        <v>46325</v>
      </c>
      <c r="E718" s="57" t="str">
        <f aca="false">Flights!$G$26&amp;"-"&amp;Flights!$H$26</f>
        <v>KUL-LHR</v>
      </c>
      <c r="F718" s="57" t="str">
        <f aca="false">Flights!$K$26</f>
        <v>BC</v>
      </c>
      <c r="G718" s="57" t="s">
        <v>420</v>
      </c>
      <c r="H718" s="57" t="s">
        <v>378</v>
      </c>
      <c r="I718" s="57" t="s">
        <v>428</v>
      </c>
      <c r="J718" s="57" t="s">
        <v>438</v>
      </c>
      <c r="K718" s="67"/>
      <c r="L718" s="67" t="s">
        <v>422</v>
      </c>
      <c r="M718" s="67"/>
      <c r="N718" s="67" t="s">
        <v>383</v>
      </c>
      <c r="O718" s="67" t="s">
        <v>423</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60"/>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open",IF(AND(NOT(OR(LEN(AZ718)&lt;15,ISNUMBER(MATCH(AZ718,L_Placeholder,0)))),BK718=0,NOT(OR(LEN(AU718)&lt;2,ISNUMBER(MATCH(AU718,L_Placeholder,0)))),NOT(OR(LEN(AX718)&lt;2,ISNUMBER(MATCH(AX718,L_Placeholder,0)))),TRIM(AE718)&lt;&gt;TRIM(T718)),"N/A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missing",IF(OR(OR(LEN(AU718)&lt;2,ISNUMBER(MATCH(AU718,L_Placeholder,0))),BR718&lt;3),"INVALID – PIC missing or not a named person (a role such as QA / CSM is not a name)",IF(OR(LEN(AV718)&lt;2,ISNUMBER(MATCH(AV718,L_Placeholder,0))),"INVALID – result / assessment missing",IF(OR(OR(LEN(AW718)&lt;3,ISNUMBER(MATCH(AW718,L_Placeholder,0))),SUMPRODUCT(--ISNUMBER(SEARCH(" "&amp;L_EvidencePhrase&amp;" ",BD718)))&gt;0,BI718=1),"INVALID – evidence missing, placeholder or not yet on file",IF(ISNA(MATCH(TRIM(S718),L_EvidenceType,0)),"INVALID – choose the evidence type from the list (column S)",IF(BL718=0,"INVALID – evidence ID must be the record's ID only (e.g. SF-2210, IMG_2231, 1045521), or a link / path for links",IF(OR(OR(LEN(AX718)&lt;2,ISNUMBER(MATCH(AX718,L_Placeholder,0))),BS718&lt;3),"INVALID – verifier missing or not a named person (a role such as QA / CSM is not a name)",IF(OR(AX718=AU718,AND(LEN(AU718)&gt;=4,ISNUMBER(SEARCH(AU718,AX718))),AND(LEN(AX718)&gt;=4,ISNUMBER(SEARCH(AX718,AU718)))),"INVALID – verifier must be a different, named person (not the PIC or a role)",IF(BH718=1,"INVALID – result not yet available (awaiting / TBC)",IF(BV718=1,"INVALID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future",IF(AND(ISNUMBER(BY718),AG718&lt;BY718),IF(H718="Physical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t="n">
        <f aca="false">IF(ISNA(MATCH(TRIM(S718),L_EvidenceType,0)),0,BZ718)</f>
        <v>0</v>
      </c>
      <c r="BM718" s="61" t="str">
        <f aca="false">SUBSTITUTE(SUBSTITUTE(SUBSTITUTE(SUBSTITUTE(SUBSTITUTE(SUBSTITUTE(SUBSTITUTE(SUBSTITUTE(SUBSTITUTE(LOWER(Z718&amp;""),"1","0"),"2","0"),"3","0"),"4","0"),"5","0"),"6","0"),"7","0"),"8","0"),"9","0")</f>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718,"jan",""),"feb",""),"mar",""),"apr",""),"may",""),"jun",""),"jul",""),"aug",""),"sep",""),"oct",""),"nov",""),"dec",""),"hrs",""),"hr",""),"lt",""),"utc",""),"am",""),"pm",""),"rev",""),"ver",""),"b","a"),"c","a"),"d","a"),"e","a"),"f","a"),"g","a"),"h","a"),"i","a"),"j","a"),"k","a"),"l","a"),"m","a"),"n","a"),"o","a"),"p","a"),"q","a"),"r","a"),"s","a"),"t","a"),"u","a"),"v","a"),"w","a"),"x","a"),"y","a"),"z","a")</f>
        <v/>
      </c>
      <c r="BO718" s="61" t="str">
        <f aca="false">SUBSTITUTE(SUBSTITUTE(SUBSTITUTE(SUBSTITUTE(SUBSTITUTE(SUBSTITUTE(SUBSTITUTE(SUBSTITUTE(SUBSTITUTE(LOWER(W718&amp;""),"1","0"),"2","0"),"3","0"),"4","0"),"5","0"),"6","0"),"7","0"),"8","0"),"9","0")</f>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c>
      <c r="BQ718" s="61" t="n">
        <f aca="false">IFERROR(IF(AND(ISERROR(SEARCH(" mh"," "&amp;LOWER(W718))),ISNA(MATCH(LEFT(TRIM(BP718),255),{"0000a","000a","00a","0000aa","000aa","00.00.0000","00/00/0000","00-00-0000","0000-00-00","00.00.00","00/00/00","00-00-00","0.00.0000","0/00/0000","0-00-0000"},0)),OR(SUMPRODUCT(--ISNUMBER(SEARCH({"a0","a-0","a_0","a/0","a.0","a#0","0a","0-a","0_a","0/a"},BP718)))&gt;0,ISNUMBER(SEARCH("000000",BP718)))),1,0),0)</f>
        <v>0</v>
      </c>
      <c r="BR7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718,"supervisor",""),"inspector",""),"controller",""),"executive",""),"catering",""),"manager",""),"officer",""),"caterer",""),"station",""),"captain",""),"verified",""),"verifier",""),"checked",""),"senior",""),"leader",""),"cabin",""),"staff",""),"crew",""),"team",""),"duty",""),"lead",""),"head",""),"chef",""),"pasb",""),"mcat",""),"magcs",""),"qaqc",""),"ccic",""),"cic",""),"csm",""),"ops",""),"pic",""),"self",""),"qa",""),"qc",""),"by",""),"sr",""))</f>
        <v>0</v>
      </c>
      <c r="BS7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718,"supervisor",""),"inspector",""),"controller",""),"executive",""),"catering",""),"manager",""),"officer",""),"caterer",""),"station",""),"captain",""),"verified",""),"verifier",""),"checked",""),"senior",""),"leader",""),"cabin",""),"staff",""),"crew",""),"team",""),"duty",""),"lead",""),"head",""),"chef",""),"pasb",""),"mcat",""),"magcs",""),"qaqc",""),"ccic",""),"cic",""),"csm",""),"ops",""),"pic",""),"self",""),"qa",""),"qc",""),"by",""),"sr",""))</f>
        <v>0</v>
      </c>
      <c r="BT718" s="61"/>
      <c r="BU718" s="61"/>
      <c r="BV718" s="61" t="n">
        <f aca="false">0</f>
        <v>0</v>
      </c>
      <c r="BW718" s="61"/>
      <c r="BX718" s="61"/>
      <c r="BY718" s="62" t="n">
        <f aca="false">Q718-T12EarlyH/24</f>
        <v>46324.6388888889</v>
      </c>
      <c r="BZ718" s="61" t="n">
        <f aca="false">IFERROR(IF(IF(TRIM(S718)="Link / file path",AND(LEN(TRIM(Z718))&gt;=5,SUMPRODUCT(--ISNUMBER(SEARCH({"http","www.","\\",":\",".pdf",".jpg",".jpeg",".png",".heic",".xls",".doc",".msg",".eml",".ppt",".txt",".zip"},Z718)))&gt;0),AND(ISERROR(FIND(" ",TRIM(Z718))),NOT(OR(LOWER(TRIM(Z718))=LOWER(Flights!$F$26),AND(LEFT(LOWER(TRIM(Z718)),2)="mh",(LEN(BN718)-LEN(SUBSTITUTE(BN718,"a","")))&lt;=2))),NOT(ISNUMBER(MATCH(LEFT(BN718,255),{"0000a","000a","00a","0000aa","000aa","00.00.0000","00/00/0000","00-00-0000","0000-00-00","00.00.00","00/00/00","00-00-00","0.00.0000","0/00/0000","0-00-0000"},0))),OR(AND((LEN(BN718)-LEN(SUBSTITUTE(BN718,"a","")))&gt;=1,(LEN(BN718)-LEN(SUBSTITUTE(BN718,"0","")))&gt;=2,SUMPRODUCT(--ISNUMBER(SEARCH({"a0","a-0","a_0","a/0","a.0","a#0","0a","0-a","0_a","0/a"},BN718)))&gt;0),AND((LEN(BN718)-LEN(SUBSTITUTE(BN718,"a","")))=0,(LEN(BN718)-LEN(SUBSTITUTE(BN718,"0","")))&gt;=5)))),1,0),0)</f>
        <v>0</v>
      </c>
    </row>
    <row r="719" customFormat="false" ht="91.5" hidden="false" customHeight="true" outlineLevel="0" collapsed="false">
      <c r="A719" s="57" t="s">
        <v>1453</v>
      </c>
      <c r="B719" s="57" t="s">
        <v>312</v>
      </c>
      <c r="C719" s="57" t="str">
        <f aca="false">Flights!$F$26</f>
        <v>MH0002</v>
      </c>
      <c r="D719" s="58" t="n">
        <f aca="false">Flights!$D$26</f>
        <v>46325</v>
      </c>
      <c r="E719" s="57" t="str">
        <f aca="false">Flights!$G$26&amp;"-"&amp;Flights!$H$26</f>
        <v>KUL-LHR</v>
      </c>
      <c r="F719" s="57" t="str">
        <f aca="false">Flights!$K$26</f>
        <v>BC</v>
      </c>
      <c r="G719" s="57" t="s">
        <v>420</v>
      </c>
      <c r="H719" s="57" t="s">
        <v>378</v>
      </c>
      <c r="I719" s="57" t="s">
        <v>440</v>
      </c>
      <c r="J719" s="57" t="s">
        <v>441</v>
      </c>
      <c r="K719" s="67" t="s">
        <v>501</v>
      </c>
      <c r="L719" s="67" t="s">
        <v>443</v>
      </c>
      <c r="M719" s="67" t="s">
        <v>726</v>
      </c>
      <c r="N719" s="67" t="s">
        <v>444</v>
      </c>
      <c r="O719" s="67" t="s">
        <v>727</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60"/>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open",IF(AND(NOT(OR(LEN(AZ719)&lt;15,ISNUMBER(MATCH(AZ719,L_Placeholder,0)))),BK719=0,NOT(OR(LEN(AU719)&lt;2,ISNUMBER(MATCH(AU719,L_Placeholder,0)))),NOT(OR(LEN(AX719)&lt;2,ISNUMBER(MATCH(AX719,L_Placeholder,0)))),TRIM(AE719)&lt;&gt;TRIM(T719)),"N/A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missing",IF(OR(OR(LEN(AU719)&lt;2,ISNUMBER(MATCH(AU719,L_Placeholder,0))),BR719&lt;3),"INVALID – PIC missing or not a named person (a role such as QA / CSM is not a name)",IF(OR(LEN(AV719)&lt;2,ISNUMBER(MATCH(AV719,L_Placeholder,0))),"INVALID – result / assessment missing",IF(OR(OR(LEN(AW719)&lt;3,ISNUMBER(MATCH(AW719,L_Placeholder,0))),SUMPRODUCT(--ISNUMBER(SEARCH(" "&amp;L_EvidencePhrase&amp;" ",BD719)))&gt;0,BI719=1),"INVALID – evidence missing, placeholder or not yet on file",IF(ISNA(MATCH(TRIM(S719),L_EvidenceType,0)),"INVALID – choose the evidence type from the list (column S)",IF(BL719=0,"INVALID – evidence ID must be the record's ID only (e.g. SF-2210, IMG_2231, 1045521), or a link / path for links",IF(OR(OR(LEN(AX719)&lt;2,ISNUMBER(MATCH(AX719,L_Placeholder,0))),BS719&lt;3),"INVALID – verifier missing or not a named person (a role such as QA / CSM is not a name)",IF(OR(AX719=AU719,AND(LEN(AU719)&gt;=4,ISNUMBER(SEARCH(AU719,AX719))),AND(LEN(AX719)&gt;=4,ISNUMBER(SEARCH(AX719,AU719)))),"INVALID – verifier must be a different, named person (not the PIC or a role)",IF(BH719=1,"INVALID – result not yet available (awaiting / TBC)",IF(BV719=1,"INVALID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future",IF(AND(ISNUMBER(BY719),AG719&lt;BY719),IF(H719="Physical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t="n">
        <f aca="false">IF(ISNA(MATCH(TRIM(S719),L_EvidenceType,0)),0,BZ719)</f>
        <v>0</v>
      </c>
      <c r="BM719" s="61" t="str">
        <f aca="false">SUBSTITUTE(SUBSTITUTE(SUBSTITUTE(SUBSTITUTE(SUBSTITUTE(SUBSTITUTE(SUBSTITUTE(SUBSTITUTE(SUBSTITUTE(LOWER(Z719&amp;""),"1","0"),"2","0"),"3","0"),"4","0"),"5","0"),"6","0"),"7","0"),"8","0"),"9","0")</f>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719,"jan",""),"feb",""),"mar",""),"apr",""),"may",""),"jun",""),"jul",""),"aug",""),"sep",""),"oct",""),"nov",""),"dec",""),"hrs",""),"hr",""),"lt",""),"utc",""),"am",""),"pm",""),"rev",""),"ver",""),"b","a"),"c","a"),"d","a"),"e","a"),"f","a"),"g","a"),"h","a"),"i","a"),"j","a"),"k","a"),"l","a"),"m","a"),"n","a"),"o","a"),"p","a"),"q","a"),"r","a"),"s","a"),"t","a"),"u","a"),"v","a"),"w","a"),"x","a"),"y","a"),"z","a")</f>
        <v/>
      </c>
      <c r="BO719" s="61" t="str">
        <f aca="false">SUBSTITUTE(SUBSTITUTE(SUBSTITUTE(SUBSTITUTE(SUBSTITUTE(SUBSTITUTE(SUBSTITUTE(SUBSTITUTE(SUBSTITUTE(LOWER(W719&amp;""),"1","0"),"2","0"),"3","0"),"4","0"),"5","0"),"6","0"),"7","0"),"8","0"),"9","0")</f>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c>
      <c r="BQ719" s="61" t="n">
        <f aca="false">IFERROR(IF(AND(ISERROR(SEARCH(" mh"," "&amp;LOWER(W719))),ISNA(MATCH(LEFT(TRIM(BP719),255),{"0000a","000a","00a","0000aa","000aa","00.00.0000","00/00/0000","00-00-0000","0000-00-00","00.00.00","00/00/00","00-00-00","0.00.0000","0/00/0000","0-00-0000"},0)),OR(SUMPRODUCT(--ISNUMBER(SEARCH({"a0","a-0","a_0","a/0","a.0","a#0","0a","0-a","0_a","0/a"},BP719)))&gt;0,ISNUMBER(SEARCH("000000",BP719)))),1,0),0)</f>
        <v>0</v>
      </c>
      <c r="BR7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719,"supervisor",""),"inspector",""),"controller",""),"executive",""),"catering",""),"manager",""),"officer",""),"caterer",""),"station",""),"captain",""),"verified",""),"verifier",""),"checked",""),"senior",""),"leader",""),"cabin",""),"staff",""),"crew",""),"team",""),"duty",""),"lead",""),"head",""),"chef",""),"pasb",""),"mcat",""),"magcs",""),"qaqc",""),"ccic",""),"cic",""),"csm",""),"ops",""),"pic",""),"self",""),"qa",""),"qc",""),"by",""),"sr",""))</f>
        <v>0</v>
      </c>
      <c r="BS7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719,"supervisor",""),"inspector",""),"controller",""),"executive",""),"catering",""),"manager",""),"officer",""),"caterer",""),"station",""),"captain",""),"verified",""),"verifier",""),"checked",""),"senior",""),"leader",""),"cabin",""),"staff",""),"crew",""),"team",""),"duty",""),"lead",""),"head",""),"chef",""),"pasb",""),"mcat",""),"magcs",""),"qaqc",""),"ccic",""),"cic",""),"csm",""),"ops",""),"pic",""),"self",""),"qa",""),"qc",""),"by",""),"sr",""))</f>
        <v>0</v>
      </c>
      <c r="BT719" s="61"/>
      <c r="BU719" s="61"/>
      <c r="BV719" s="61" t="n">
        <f aca="false">0</f>
        <v>0</v>
      </c>
      <c r="BW719" s="61"/>
      <c r="BX719" s="61"/>
      <c r="BY719" s="62" t="n">
        <f aca="false">Q719-T12EarlyH/24</f>
        <v>46324.6388888889</v>
      </c>
      <c r="BZ719" s="61" t="n">
        <f aca="false">IFERROR(IF(IF(TRIM(S719)="Link / file path",AND(LEN(TRIM(Z719))&gt;=5,SUMPRODUCT(--ISNUMBER(SEARCH({"http","www.","\\",":\",".pdf",".jpg",".jpeg",".png",".heic",".xls",".doc",".msg",".eml",".ppt",".txt",".zip"},Z719)))&gt;0),AND(ISERROR(FIND(" ",TRIM(Z719))),NOT(OR(LOWER(TRIM(Z719))=LOWER(Flights!$F$26),AND(LEFT(LOWER(TRIM(Z719)),2)="mh",(LEN(BN719)-LEN(SUBSTITUTE(BN719,"a","")))&lt;=2))),NOT(ISNUMBER(MATCH(LEFT(BN719,255),{"0000a","000a","00a","0000aa","000aa","00.00.0000","00/00/0000","00-00-0000","0000-00-00","00.00.00","00/00/00","00-00-00","0.00.0000","0/00/0000","0-00-0000"},0))),OR(AND((LEN(BN719)-LEN(SUBSTITUTE(BN719,"a","")))&gt;=1,(LEN(BN719)-LEN(SUBSTITUTE(BN719,"0","")))&gt;=2,SUMPRODUCT(--ISNUMBER(SEARCH({"a0","a-0","a_0","a/0","a.0","a#0","0a","0-a","0_a","0/a"},BN719)))&gt;0),AND((LEN(BN719)-LEN(SUBSTITUTE(BN719,"a","")))=0,(LEN(BN719)-LEN(SUBSTITUTE(BN719,"0","")))&gt;=5)))),1,0),0)</f>
        <v>0</v>
      </c>
    </row>
    <row r="720" customFormat="false" ht="39.75" hidden="false" customHeight="true" outlineLevel="0" collapsed="false">
      <c r="A720" s="57" t="s">
        <v>1454</v>
      </c>
      <c r="B720" s="57" t="s">
        <v>312</v>
      </c>
      <c r="C720" s="57" t="str">
        <f aca="false">Flights!$F$26</f>
        <v>MH0002</v>
      </c>
      <c r="D720" s="58" t="n">
        <f aca="false">Flights!$D$26</f>
        <v>46325</v>
      </c>
      <c r="E720" s="57" t="str">
        <f aca="false">Flights!$G$26&amp;"-"&amp;Flights!$H$26</f>
        <v>KUL-LHR</v>
      </c>
      <c r="F720" s="57" t="str">
        <f aca="false">Flights!$K$26</f>
        <v>BC</v>
      </c>
      <c r="G720" s="57" t="s">
        <v>420</v>
      </c>
      <c r="H720" s="57" t="s">
        <v>378</v>
      </c>
      <c r="I720" s="57" t="s">
        <v>440</v>
      </c>
      <c r="J720" s="57" t="s">
        <v>729</v>
      </c>
      <c r="K720" s="67" t="s">
        <v>730</v>
      </c>
      <c r="L720" s="67" t="s">
        <v>731</v>
      </c>
      <c r="M720" s="67" t="s">
        <v>187</v>
      </c>
      <c r="N720" s="67" t="s">
        <v>383</v>
      </c>
      <c r="O720" s="67" t="s">
        <v>732</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60"/>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open",IF(AND(NOT(OR(LEN(AZ720)&lt;15,ISNUMBER(MATCH(AZ720,L_Placeholder,0)))),BK720=0,NOT(OR(LEN(AU720)&lt;2,ISNUMBER(MATCH(AU720,L_Placeholder,0)))),NOT(OR(LEN(AX720)&lt;2,ISNUMBER(MATCH(AX720,L_Placeholder,0)))),TRIM(AE720)&lt;&gt;TRIM(T720)),"N/A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missing",IF(OR(OR(LEN(AU720)&lt;2,ISNUMBER(MATCH(AU720,L_Placeholder,0))),BR720&lt;3),"INVALID – PIC missing or not a named person (a role such as QA / CSM is not a name)",IF(OR(LEN(AV720)&lt;2,ISNUMBER(MATCH(AV720,L_Placeholder,0))),"INVALID – result / assessment missing",IF(OR(OR(LEN(AW720)&lt;3,ISNUMBER(MATCH(AW720,L_Placeholder,0))),SUMPRODUCT(--ISNUMBER(SEARCH(" "&amp;L_EvidencePhrase&amp;" ",BD720)))&gt;0,BI720=1),"INVALID – evidence missing, placeholder or not yet on file",IF(ISNA(MATCH(TRIM(S720),L_EvidenceType,0)),"INVALID – choose the evidence type from the list (column S)",IF(BL720=0,"INVALID – evidence ID must be the record's ID only (e.g. SF-2210, IMG_2231, 1045521), or a link / path for links",IF(OR(OR(LEN(AX720)&lt;2,ISNUMBER(MATCH(AX720,L_Placeholder,0))),BS720&lt;3),"INVALID – verifier missing or not a named person (a role such as QA / CSM is not a name)",IF(OR(AX720=AU720,AND(LEN(AU720)&gt;=4,ISNUMBER(SEARCH(AU720,AX720))),AND(LEN(AX720)&gt;=4,ISNUMBER(SEARCH(AX720,AU720)))),"INVALID – verifier must be a different, named person (not the PIC or a role)",IF(BH720=1,"INVALID – result not yet available (awaiting / TBC)",IF(BV720=1,"INVALID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future",IF(AND(ISNUMBER(BY720),AG720&lt;BY720),IF(H720="Physical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t="n">
        <f aca="false">IF(ISNA(MATCH(TRIM(S720),L_EvidenceType,0)),0,BZ720)</f>
        <v>0</v>
      </c>
      <c r="BM720" s="61" t="str">
        <f aca="false">SUBSTITUTE(SUBSTITUTE(SUBSTITUTE(SUBSTITUTE(SUBSTITUTE(SUBSTITUTE(SUBSTITUTE(SUBSTITUTE(SUBSTITUTE(LOWER(Z720&amp;""),"1","0"),"2","0"),"3","0"),"4","0"),"5","0"),"6","0"),"7","0"),"8","0"),"9","0")</f>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720,"jan",""),"feb",""),"mar",""),"apr",""),"may",""),"jun",""),"jul",""),"aug",""),"sep",""),"oct",""),"nov",""),"dec",""),"hrs",""),"hr",""),"lt",""),"utc",""),"am",""),"pm",""),"rev",""),"ver",""),"b","a"),"c","a"),"d","a"),"e","a"),"f","a"),"g","a"),"h","a"),"i","a"),"j","a"),"k","a"),"l","a"),"m","a"),"n","a"),"o","a"),"p","a"),"q","a"),"r","a"),"s","a"),"t","a"),"u","a"),"v","a"),"w","a"),"x","a"),"y","a"),"z","a")</f>
        <v/>
      </c>
      <c r="BO720" s="61" t="str">
        <f aca="false">SUBSTITUTE(SUBSTITUTE(SUBSTITUTE(SUBSTITUTE(SUBSTITUTE(SUBSTITUTE(SUBSTITUTE(SUBSTITUTE(SUBSTITUTE(LOWER(W720&amp;""),"1","0"),"2","0"),"3","0"),"4","0"),"5","0"),"6","0"),"7","0"),"8","0"),"9","0")</f>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c>
      <c r="BQ720" s="61" t="n">
        <f aca="false">IFERROR(IF(AND(ISERROR(SEARCH(" mh"," "&amp;LOWER(W720))),ISNA(MATCH(LEFT(TRIM(BP720),255),{"0000a","000a","00a","0000aa","000aa","00.00.0000","00/00/0000","00-00-0000","0000-00-00","00.00.00","00/00/00","00-00-00","0.00.0000","0/00/0000","0-00-0000"},0)),OR(SUMPRODUCT(--ISNUMBER(SEARCH({"a0","a-0","a_0","a/0","a.0","a#0","0a","0-a","0_a","0/a"},BP720)))&gt;0,ISNUMBER(SEARCH("000000",BP720)))),1,0),0)</f>
        <v>0</v>
      </c>
      <c r="BR7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720,"supervisor",""),"inspector",""),"controller",""),"executive",""),"catering",""),"manager",""),"officer",""),"caterer",""),"station",""),"captain",""),"verified",""),"verifier",""),"checked",""),"senior",""),"leader",""),"cabin",""),"staff",""),"crew",""),"team",""),"duty",""),"lead",""),"head",""),"chef",""),"pasb",""),"mcat",""),"magcs",""),"qaqc",""),"ccic",""),"cic",""),"csm",""),"ops",""),"pic",""),"self",""),"qa",""),"qc",""),"by",""),"sr",""))</f>
        <v>0</v>
      </c>
      <c r="BS7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720,"supervisor",""),"inspector",""),"controller",""),"executive",""),"catering",""),"manager",""),"officer",""),"caterer",""),"station",""),"captain",""),"verified",""),"verifier",""),"checked",""),"senior",""),"leader",""),"cabin",""),"staff",""),"crew",""),"team",""),"duty",""),"lead",""),"head",""),"chef",""),"pasb",""),"mcat",""),"magcs",""),"qaqc",""),"ccic",""),"cic",""),"csm",""),"ops",""),"pic",""),"self",""),"qa",""),"qc",""),"by",""),"sr",""))</f>
        <v>0</v>
      </c>
      <c r="BT720" s="61"/>
      <c r="BU720" s="61"/>
      <c r="BV720" s="61" t="n">
        <f aca="false">0</f>
        <v>0</v>
      </c>
      <c r="BW720" s="61"/>
      <c r="BX720" s="61"/>
      <c r="BY720" s="62" t="n">
        <f aca="false">Q720-T12EarlyH/24</f>
        <v>46324.6388888889</v>
      </c>
      <c r="BZ720" s="61" t="n">
        <f aca="false">IFERROR(IF(IF(TRIM(S720)="Link / file path",AND(LEN(TRIM(Z720))&gt;=5,SUMPRODUCT(--ISNUMBER(SEARCH({"http","www.","\\",":\",".pdf",".jpg",".jpeg",".png",".heic",".xls",".doc",".msg",".eml",".ppt",".txt",".zip"},Z720)))&gt;0),AND(ISERROR(FIND(" ",TRIM(Z720))),NOT(OR(LOWER(TRIM(Z720))=LOWER(Flights!$F$26),AND(LEFT(LOWER(TRIM(Z720)),2)="mh",(LEN(BN720)-LEN(SUBSTITUTE(BN720,"a","")))&lt;=2))),NOT(ISNUMBER(MATCH(LEFT(BN720,255),{"0000a","000a","00a","0000aa","000aa","00.00.0000","00/00/0000","00-00-0000","0000-00-00","00.00.00","00/00/00","00-00-00","0.00.0000","0/00/0000","0-00-0000"},0))),OR(AND((LEN(BN720)-LEN(SUBSTITUTE(BN720,"a","")))&gt;=1,(LEN(BN720)-LEN(SUBSTITUTE(BN720,"0","")))&gt;=2,SUMPRODUCT(--ISNUMBER(SEARCH({"a0","a-0","a_0","a/0","a.0","a#0","0a","0-a","0_a","0/a"},BN720)))&gt;0),AND((LEN(BN720)-LEN(SUBSTITUTE(BN720,"a","")))=0,(LEN(BN720)-LEN(SUBSTITUTE(BN720,"0","")))&gt;=5)))),1,0),0)</f>
        <v>0</v>
      </c>
    </row>
    <row r="721" customFormat="false" ht="39.75" hidden="false" customHeight="true" outlineLevel="0" collapsed="false">
      <c r="A721" s="57" t="s">
        <v>1455</v>
      </c>
      <c r="B721" s="57" t="s">
        <v>312</v>
      </c>
      <c r="C721" s="57" t="str">
        <f aca="false">Flights!$F$26</f>
        <v>MH0002</v>
      </c>
      <c r="D721" s="58" t="n">
        <f aca="false">Flights!$D$26</f>
        <v>46325</v>
      </c>
      <c r="E721" s="57" t="str">
        <f aca="false">Flights!$G$26&amp;"-"&amp;Flights!$H$26</f>
        <v>KUL-LHR</v>
      </c>
      <c r="F721" s="57" t="str">
        <f aca="false">Flights!$K$26</f>
        <v>BC</v>
      </c>
      <c r="G721" s="57" t="s">
        <v>420</v>
      </c>
      <c r="H721" s="57" t="s">
        <v>378</v>
      </c>
      <c r="I721" s="57" t="s">
        <v>440</v>
      </c>
      <c r="J721" s="57" t="s">
        <v>603</v>
      </c>
      <c r="K721" s="67" t="s">
        <v>501</v>
      </c>
      <c r="L721" s="67" t="s">
        <v>734</v>
      </c>
      <c r="M721" s="67" t="s">
        <v>187</v>
      </c>
      <c r="N721" s="67" t="s">
        <v>383</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60"/>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open",IF(AND(NOT(OR(LEN(AZ721)&lt;15,ISNUMBER(MATCH(AZ721,L_Placeholder,0)))),BK721=0,NOT(OR(LEN(AU721)&lt;2,ISNUMBER(MATCH(AU721,L_Placeholder,0)))),NOT(OR(LEN(AX721)&lt;2,ISNUMBER(MATCH(AX721,L_Placeholder,0)))),TRIM(AE721)&lt;&gt;TRIM(T721)),"N/A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missing",IF(OR(OR(LEN(AU721)&lt;2,ISNUMBER(MATCH(AU721,L_Placeholder,0))),BR721&lt;3),"INVALID – PIC missing or not a named person (a role such as QA / CSM is not a name)",IF(OR(LEN(AV721)&lt;2,ISNUMBER(MATCH(AV721,L_Placeholder,0))),"INVALID – result / assessment missing",IF(OR(OR(LEN(AW721)&lt;3,ISNUMBER(MATCH(AW721,L_Placeholder,0))),SUMPRODUCT(--ISNUMBER(SEARCH(" "&amp;L_EvidencePhrase&amp;" ",BD721)))&gt;0,BI721=1),"INVALID – evidence missing, placeholder or not yet on file",IF(ISNA(MATCH(TRIM(S721),L_EvidenceType,0)),"INVALID – choose the evidence type from the list (column S)",IF(BL721=0,"INVALID – evidence ID must be the record's ID only (e.g. SF-2210, IMG_2231, 1045521), or a link / path for links",IF(OR(OR(LEN(AX721)&lt;2,ISNUMBER(MATCH(AX721,L_Placeholder,0))),BS721&lt;3),"INVALID – verifier missing or not a named person (a role such as QA / CSM is not a name)",IF(OR(AX721=AU721,AND(LEN(AU721)&gt;=4,ISNUMBER(SEARCH(AU721,AX721))),AND(LEN(AX721)&gt;=4,ISNUMBER(SEARCH(AX721,AU721)))),"INVALID – verifier must be a different, named person (not the PIC or a role)",IF(BH721=1,"INVALID – result not yet available (awaiting / TBC)",IF(BV721=1,"INVALID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future",IF(AND(ISNUMBER(BY721),AG721&lt;BY721),IF(H721="Physical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t="n">
        <f aca="false">IF(ISNA(MATCH(TRIM(S721),L_EvidenceType,0)),0,BZ721)</f>
        <v>0</v>
      </c>
      <c r="BM721" s="61" t="str">
        <f aca="false">SUBSTITUTE(SUBSTITUTE(SUBSTITUTE(SUBSTITUTE(SUBSTITUTE(SUBSTITUTE(SUBSTITUTE(SUBSTITUTE(SUBSTITUTE(LOWER(Z721&amp;""),"1","0"),"2","0"),"3","0"),"4","0"),"5","0"),"6","0"),"7","0"),"8","0"),"9","0")</f>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721,"jan",""),"feb",""),"mar",""),"apr",""),"may",""),"jun",""),"jul",""),"aug",""),"sep",""),"oct",""),"nov",""),"dec",""),"hrs",""),"hr",""),"lt",""),"utc",""),"am",""),"pm",""),"rev",""),"ver",""),"b","a"),"c","a"),"d","a"),"e","a"),"f","a"),"g","a"),"h","a"),"i","a"),"j","a"),"k","a"),"l","a"),"m","a"),"n","a"),"o","a"),"p","a"),"q","a"),"r","a"),"s","a"),"t","a"),"u","a"),"v","a"),"w","a"),"x","a"),"y","a"),"z","a")</f>
        <v/>
      </c>
      <c r="BO721" s="61" t="str">
        <f aca="false">SUBSTITUTE(SUBSTITUTE(SUBSTITUTE(SUBSTITUTE(SUBSTITUTE(SUBSTITUTE(SUBSTITUTE(SUBSTITUTE(SUBSTITUTE(LOWER(W721&amp;""),"1","0"),"2","0"),"3","0"),"4","0"),"5","0"),"6","0"),"7","0"),"8","0"),"9","0")</f>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c>
      <c r="BQ721" s="61" t="n">
        <f aca="false">IFERROR(IF(AND(ISERROR(SEARCH(" mh"," "&amp;LOWER(W721))),ISNA(MATCH(LEFT(TRIM(BP721),255),{"0000a","000a","00a","0000aa","000aa","00.00.0000","00/00/0000","00-00-0000","0000-00-00","00.00.00","00/00/00","00-00-00","0.00.0000","0/00/0000","0-00-0000"},0)),OR(SUMPRODUCT(--ISNUMBER(SEARCH({"a0","a-0","a_0","a/0","a.0","a#0","0a","0-a","0_a","0/a"},BP721)))&gt;0,ISNUMBER(SEARCH("000000",BP721)))),1,0),0)</f>
        <v>0</v>
      </c>
      <c r="BR7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721,"supervisor",""),"inspector",""),"controller",""),"executive",""),"catering",""),"manager",""),"officer",""),"caterer",""),"station",""),"captain",""),"verified",""),"verifier",""),"checked",""),"senior",""),"leader",""),"cabin",""),"staff",""),"crew",""),"team",""),"duty",""),"lead",""),"head",""),"chef",""),"pasb",""),"mcat",""),"magcs",""),"qaqc",""),"ccic",""),"cic",""),"csm",""),"ops",""),"pic",""),"self",""),"qa",""),"qc",""),"by",""),"sr",""))</f>
        <v>0</v>
      </c>
      <c r="BS7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721,"supervisor",""),"inspector",""),"controller",""),"executive",""),"catering",""),"manager",""),"officer",""),"caterer",""),"station",""),"captain",""),"verified",""),"verifier",""),"checked",""),"senior",""),"leader",""),"cabin",""),"staff",""),"crew",""),"team",""),"duty",""),"lead",""),"head",""),"chef",""),"pasb",""),"mcat",""),"magcs",""),"qaqc",""),"ccic",""),"cic",""),"csm",""),"ops",""),"pic",""),"self",""),"qa",""),"qc",""),"by",""),"sr",""))</f>
        <v>0</v>
      </c>
      <c r="BT721" s="61"/>
      <c r="BU721" s="61"/>
      <c r="BV721" s="61" t="n">
        <f aca="false">0</f>
        <v>0</v>
      </c>
      <c r="BW721" s="61"/>
      <c r="BX721" s="61"/>
      <c r="BY721" s="62" t="n">
        <f aca="false">Q721-T12EarlyH/24</f>
        <v>46324.6388888889</v>
      </c>
      <c r="BZ721" s="61" t="n">
        <f aca="false">IFERROR(IF(IF(TRIM(S721)="Link / file path",AND(LEN(TRIM(Z721))&gt;=5,SUMPRODUCT(--ISNUMBER(SEARCH({"http","www.","\\",":\",".pdf",".jpg",".jpeg",".png",".heic",".xls",".doc",".msg",".eml",".ppt",".txt",".zip"},Z721)))&gt;0),AND(ISERROR(FIND(" ",TRIM(Z721))),NOT(OR(LOWER(TRIM(Z721))=LOWER(Flights!$F$26),AND(LEFT(LOWER(TRIM(Z721)),2)="mh",(LEN(BN721)-LEN(SUBSTITUTE(BN721,"a","")))&lt;=2))),NOT(ISNUMBER(MATCH(LEFT(BN721,255),{"0000a","000a","00a","0000aa","000aa","00.00.0000","00/00/0000","00-00-0000","0000-00-00","00.00.00","00/00/00","00-00-00","0.00.0000","0/00/0000","0-00-0000"},0))),OR(AND((LEN(BN721)-LEN(SUBSTITUTE(BN721,"a","")))&gt;=1,(LEN(BN721)-LEN(SUBSTITUTE(BN721,"0","")))&gt;=2,SUMPRODUCT(--ISNUMBER(SEARCH({"a0","a-0","a_0","a/0","a.0","a#0","0a","0-a","0_a","0/a"},BN721)))&gt;0),AND((LEN(BN721)-LEN(SUBSTITUTE(BN721,"a","")))=0,(LEN(BN721)-LEN(SUBSTITUTE(BN721,"0","")))&gt;=5)))),1,0),0)</f>
        <v>0</v>
      </c>
    </row>
    <row r="722" customFormat="false" ht="41.25" hidden="false" customHeight="true" outlineLevel="0" collapsed="false">
      <c r="A722" s="57" t="s">
        <v>1456</v>
      </c>
      <c r="B722" s="57" t="s">
        <v>312</v>
      </c>
      <c r="C722" s="57" t="str">
        <f aca="false">Flights!$F$26</f>
        <v>MH0002</v>
      </c>
      <c r="D722" s="58" t="n">
        <f aca="false">Flights!$D$26</f>
        <v>46325</v>
      </c>
      <c r="E722" s="57" t="str">
        <f aca="false">Flights!$G$26&amp;"-"&amp;Flights!$H$26</f>
        <v>KUL-LHR</v>
      </c>
      <c r="F722" s="57" t="str">
        <f aca="false">Flights!$K$26</f>
        <v>BC</v>
      </c>
      <c r="G722" s="57" t="s">
        <v>420</v>
      </c>
      <c r="H722" s="57" t="s">
        <v>378</v>
      </c>
      <c r="I722" s="57" t="s">
        <v>499</v>
      </c>
      <c r="J722" s="57" t="s">
        <v>500</v>
      </c>
      <c r="K722" s="67" t="s">
        <v>501</v>
      </c>
      <c r="L722" s="67" t="s">
        <v>736</v>
      </c>
      <c r="M722" s="67" t="s">
        <v>451</v>
      </c>
      <c r="N722" s="67" t="s">
        <v>383</v>
      </c>
      <c r="O722" s="67" t="s">
        <v>503</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60"/>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open",IF(AND(NOT(OR(LEN(AZ722)&lt;15,ISNUMBER(MATCH(AZ722,L_Placeholder,0)))),BK722=0,NOT(OR(LEN(AU722)&lt;2,ISNUMBER(MATCH(AU722,L_Placeholder,0)))),NOT(OR(LEN(AX722)&lt;2,ISNUMBER(MATCH(AX722,L_Placeholder,0)))),TRIM(AE722)&lt;&gt;TRIM(T722)),"N/A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missing",IF(OR(OR(LEN(AU722)&lt;2,ISNUMBER(MATCH(AU722,L_Placeholder,0))),BR722&lt;3),"INVALID – PIC missing or not a named person (a role such as QA / CSM is not a name)",IF(OR(LEN(AV722)&lt;2,ISNUMBER(MATCH(AV722,L_Placeholder,0))),"INVALID – result / assessment missing",IF(OR(OR(LEN(AW722)&lt;3,ISNUMBER(MATCH(AW722,L_Placeholder,0))),SUMPRODUCT(--ISNUMBER(SEARCH(" "&amp;L_EvidencePhrase&amp;" ",BD722)))&gt;0,BI722=1),"INVALID – evidence missing, placeholder or not yet on file",IF(ISNA(MATCH(TRIM(S722),L_EvidenceType,0)),"INVALID – choose the evidence type from the list (column S)",IF(BL722=0,"INVALID – evidence ID must be the record's ID only (e.g. SF-2210, IMG_2231, 1045521), or a link / path for links",IF(OR(OR(LEN(AX722)&lt;2,ISNUMBER(MATCH(AX722,L_Placeholder,0))),BS722&lt;3),"INVALID – verifier missing or not a named person (a role such as QA / CSM is not a name)",IF(OR(AX722=AU722,AND(LEN(AU722)&gt;=4,ISNUMBER(SEARCH(AU722,AX722))),AND(LEN(AX722)&gt;=4,ISNUMBER(SEARCH(AX722,AU722)))),"INVALID – verifier must be a different, named person (not the PIC or a role)",IF(BH722=1,"INVALID – result not yet available (awaiting / TBC)",IF(BV722=1,"INVALID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future",IF(AND(ISNUMBER(BY722),AG722&lt;BY722),IF(H722="Physical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t="n">
        <f aca="false">IF(ISNA(MATCH(TRIM(S722),L_EvidenceType,0)),0,BZ722)</f>
        <v>0</v>
      </c>
      <c r="BM722" s="61" t="str">
        <f aca="false">SUBSTITUTE(SUBSTITUTE(SUBSTITUTE(SUBSTITUTE(SUBSTITUTE(SUBSTITUTE(SUBSTITUTE(SUBSTITUTE(SUBSTITUTE(LOWER(Z722&amp;""),"1","0"),"2","0"),"3","0"),"4","0"),"5","0"),"6","0"),"7","0"),"8","0"),"9","0")</f>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722,"jan",""),"feb",""),"mar",""),"apr",""),"may",""),"jun",""),"jul",""),"aug",""),"sep",""),"oct",""),"nov",""),"dec",""),"hrs",""),"hr",""),"lt",""),"utc",""),"am",""),"pm",""),"rev",""),"ver",""),"b","a"),"c","a"),"d","a"),"e","a"),"f","a"),"g","a"),"h","a"),"i","a"),"j","a"),"k","a"),"l","a"),"m","a"),"n","a"),"o","a"),"p","a"),"q","a"),"r","a"),"s","a"),"t","a"),"u","a"),"v","a"),"w","a"),"x","a"),"y","a"),"z","a")</f>
        <v/>
      </c>
      <c r="BO722" s="61" t="str">
        <f aca="false">SUBSTITUTE(SUBSTITUTE(SUBSTITUTE(SUBSTITUTE(SUBSTITUTE(SUBSTITUTE(SUBSTITUTE(SUBSTITUTE(SUBSTITUTE(LOWER(W722&amp;""),"1","0"),"2","0"),"3","0"),"4","0"),"5","0"),"6","0"),"7","0"),"8","0"),"9","0")</f>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c>
      <c r="BQ722" s="61" t="n">
        <f aca="false">IFERROR(IF(AND(ISERROR(SEARCH(" mh"," "&amp;LOWER(W722))),ISNA(MATCH(LEFT(TRIM(BP722),255),{"0000a","000a","00a","0000aa","000aa","00.00.0000","00/00/0000","00-00-0000","0000-00-00","00.00.00","00/00/00","00-00-00","0.00.0000","0/00/0000","0-00-0000"},0)),OR(SUMPRODUCT(--ISNUMBER(SEARCH({"a0","a-0","a_0","a/0","a.0","a#0","0a","0-a","0_a","0/a"},BP722)))&gt;0,ISNUMBER(SEARCH("000000",BP722)))),1,0),0)</f>
        <v>0</v>
      </c>
      <c r="BR7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722,"supervisor",""),"inspector",""),"controller",""),"executive",""),"catering",""),"manager",""),"officer",""),"caterer",""),"station",""),"captain",""),"verified",""),"verifier",""),"checked",""),"senior",""),"leader",""),"cabin",""),"staff",""),"crew",""),"team",""),"duty",""),"lead",""),"head",""),"chef",""),"pasb",""),"mcat",""),"magcs",""),"qaqc",""),"ccic",""),"cic",""),"csm",""),"ops",""),"pic",""),"self",""),"qa",""),"qc",""),"by",""),"sr",""))</f>
        <v>0</v>
      </c>
      <c r="BS7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722,"supervisor",""),"inspector",""),"controller",""),"executive",""),"catering",""),"manager",""),"officer",""),"caterer",""),"station",""),"captain",""),"verified",""),"verifier",""),"checked",""),"senior",""),"leader",""),"cabin",""),"staff",""),"crew",""),"team",""),"duty",""),"lead",""),"head",""),"chef",""),"pasb",""),"mcat",""),"magcs",""),"qaqc",""),"ccic",""),"cic",""),"csm",""),"ops",""),"pic",""),"self",""),"qa",""),"qc",""),"by",""),"sr",""))</f>
        <v>0</v>
      </c>
      <c r="BT722" s="61"/>
      <c r="BU722" s="61"/>
      <c r="BV722" s="61" t="n">
        <f aca="false">0</f>
        <v>0</v>
      </c>
      <c r="BW722" s="61"/>
      <c r="BX722" s="61"/>
      <c r="BY722" s="62" t="n">
        <f aca="false">Q722-T12EarlyH/24</f>
        <v>46324.6388888889</v>
      </c>
      <c r="BZ722" s="61" t="n">
        <f aca="false">IFERROR(IF(IF(TRIM(S722)="Link / file path",AND(LEN(TRIM(Z722))&gt;=5,SUMPRODUCT(--ISNUMBER(SEARCH({"http","www.","\\",":\",".pdf",".jpg",".jpeg",".png",".heic",".xls",".doc",".msg",".eml",".ppt",".txt",".zip"},Z722)))&gt;0),AND(ISERROR(FIND(" ",TRIM(Z722))),NOT(OR(LOWER(TRIM(Z722))=LOWER(Flights!$F$26),AND(LEFT(LOWER(TRIM(Z722)),2)="mh",(LEN(BN722)-LEN(SUBSTITUTE(BN722,"a","")))&lt;=2))),NOT(ISNUMBER(MATCH(LEFT(BN722,255),{"0000a","000a","00a","0000aa","000aa","00.00.0000","00/00/0000","00-00-0000","0000-00-00","00.00.00","00/00/00","00-00-00","0.00.0000","0/00/0000","0-00-0000"},0))),OR(AND((LEN(BN722)-LEN(SUBSTITUTE(BN722,"a","")))&gt;=1,(LEN(BN722)-LEN(SUBSTITUTE(BN722,"0","")))&gt;=2,SUMPRODUCT(--ISNUMBER(SEARCH({"a0","a-0","a_0","a/0","a.0","a#0","0a","0-a","0_a","0/a"},BN722)))&gt;0),AND((LEN(BN722)-LEN(SUBSTITUTE(BN722,"a","")))=0,(LEN(BN722)-LEN(SUBSTITUTE(BN722,"0","")))&gt;=5)))),1,0),0)</f>
        <v>0</v>
      </c>
    </row>
    <row r="723" customFormat="false" ht="41.25" hidden="false" customHeight="true" outlineLevel="0" collapsed="false">
      <c r="A723" s="57" t="s">
        <v>1457</v>
      </c>
      <c r="B723" s="57" t="s">
        <v>312</v>
      </c>
      <c r="C723" s="57" t="str">
        <f aca="false">Flights!$F$26</f>
        <v>MH0002</v>
      </c>
      <c r="D723" s="58" t="n">
        <f aca="false">Flights!$D$26</f>
        <v>46325</v>
      </c>
      <c r="E723" s="57" t="str">
        <f aca="false">Flights!$G$26&amp;"-"&amp;Flights!$H$26</f>
        <v>KUL-LHR</v>
      </c>
      <c r="F723" s="57" t="str">
        <f aca="false">Flights!$K$26</f>
        <v>BC</v>
      </c>
      <c r="G723" s="57" t="s">
        <v>420</v>
      </c>
      <c r="H723" s="57" t="s">
        <v>378</v>
      </c>
      <c r="I723" s="57" t="s">
        <v>499</v>
      </c>
      <c r="J723" s="57" t="s">
        <v>505</v>
      </c>
      <c r="K723" s="67" t="s">
        <v>501</v>
      </c>
      <c r="L723" s="67" t="s">
        <v>738</v>
      </c>
      <c r="M723" s="67" t="s">
        <v>451</v>
      </c>
      <c r="N723" s="67" t="s">
        <v>383</v>
      </c>
      <c r="O723" s="67" t="s">
        <v>503</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60"/>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open",IF(AND(NOT(OR(LEN(AZ723)&lt;15,ISNUMBER(MATCH(AZ723,L_Placeholder,0)))),BK723=0,NOT(OR(LEN(AU723)&lt;2,ISNUMBER(MATCH(AU723,L_Placeholder,0)))),NOT(OR(LEN(AX723)&lt;2,ISNUMBER(MATCH(AX723,L_Placeholder,0)))),TRIM(AE723)&lt;&gt;TRIM(T723)),"N/A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missing",IF(OR(OR(LEN(AU723)&lt;2,ISNUMBER(MATCH(AU723,L_Placeholder,0))),BR723&lt;3),"INVALID – PIC missing or not a named person (a role such as QA / CSM is not a name)",IF(OR(LEN(AV723)&lt;2,ISNUMBER(MATCH(AV723,L_Placeholder,0))),"INVALID – result / assessment missing",IF(OR(OR(LEN(AW723)&lt;3,ISNUMBER(MATCH(AW723,L_Placeholder,0))),SUMPRODUCT(--ISNUMBER(SEARCH(" "&amp;L_EvidencePhrase&amp;" ",BD723)))&gt;0,BI723=1),"INVALID – evidence missing, placeholder or not yet on file",IF(ISNA(MATCH(TRIM(S723),L_EvidenceType,0)),"INVALID – choose the evidence type from the list (column S)",IF(BL723=0,"INVALID – evidence ID must be the record's ID only (e.g. SF-2210, IMG_2231, 1045521), or a link / path for links",IF(OR(OR(LEN(AX723)&lt;2,ISNUMBER(MATCH(AX723,L_Placeholder,0))),BS723&lt;3),"INVALID – verifier missing or not a named person (a role such as QA / CSM is not a name)",IF(OR(AX723=AU723,AND(LEN(AU723)&gt;=4,ISNUMBER(SEARCH(AU723,AX723))),AND(LEN(AX723)&gt;=4,ISNUMBER(SEARCH(AX723,AU723)))),"INVALID – verifier must be a different, named person (not the PIC or a role)",IF(BH723=1,"INVALID – result not yet available (awaiting / TBC)",IF(BV723=1,"INVALID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future",IF(AND(ISNUMBER(BY723),AG723&lt;BY723),IF(H723="Physical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t="n">
        <f aca="false">IF(ISNA(MATCH(TRIM(S723),L_EvidenceType,0)),0,BZ723)</f>
        <v>0</v>
      </c>
      <c r="BM723" s="61" t="str">
        <f aca="false">SUBSTITUTE(SUBSTITUTE(SUBSTITUTE(SUBSTITUTE(SUBSTITUTE(SUBSTITUTE(SUBSTITUTE(SUBSTITUTE(SUBSTITUTE(LOWER(Z723&amp;""),"1","0"),"2","0"),"3","0"),"4","0"),"5","0"),"6","0"),"7","0"),"8","0"),"9","0")</f>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723,"jan",""),"feb",""),"mar",""),"apr",""),"may",""),"jun",""),"jul",""),"aug",""),"sep",""),"oct",""),"nov",""),"dec",""),"hrs",""),"hr",""),"lt",""),"utc",""),"am",""),"pm",""),"rev",""),"ver",""),"b","a"),"c","a"),"d","a"),"e","a"),"f","a"),"g","a"),"h","a"),"i","a"),"j","a"),"k","a"),"l","a"),"m","a"),"n","a"),"o","a"),"p","a"),"q","a"),"r","a"),"s","a"),"t","a"),"u","a"),"v","a"),"w","a"),"x","a"),"y","a"),"z","a")</f>
        <v/>
      </c>
      <c r="BO723" s="61" t="str">
        <f aca="false">SUBSTITUTE(SUBSTITUTE(SUBSTITUTE(SUBSTITUTE(SUBSTITUTE(SUBSTITUTE(SUBSTITUTE(SUBSTITUTE(SUBSTITUTE(LOWER(W723&amp;""),"1","0"),"2","0"),"3","0"),"4","0"),"5","0"),"6","0"),"7","0"),"8","0"),"9","0")</f>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c>
      <c r="BQ723" s="61" t="n">
        <f aca="false">IFERROR(IF(AND(ISERROR(SEARCH(" mh"," "&amp;LOWER(W723))),ISNA(MATCH(LEFT(TRIM(BP723),255),{"0000a","000a","00a","0000aa","000aa","00.00.0000","00/00/0000","00-00-0000","0000-00-00","00.00.00","00/00/00","00-00-00","0.00.0000","0/00/0000","0-00-0000"},0)),OR(SUMPRODUCT(--ISNUMBER(SEARCH({"a0","a-0","a_0","a/0","a.0","a#0","0a","0-a","0_a","0/a"},BP723)))&gt;0,ISNUMBER(SEARCH("000000",BP723)))),1,0),0)</f>
        <v>0</v>
      </c>
      <c r="BR7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723,"supervisor",""),"inspector",""),"controller",""),"executive",""),"catering",""),"manager",""),"officer",""),"caterer",""),"station",""),"captain",""),"verified",""),"verifier",""),"checked",""),"senior",""),"leader",""),"cabin",""),"staff",""),"crew",""),"team",""),"duty",""),"lead",""),"head",""),"chef",""),"pasb",""),"mcat",""),"magcs",""),"qaqc",""),"ccic",""),"cic",""),"csm",""),"ops",""),"pic",""),"self",""),"qa",""),"qc",""),"by",""),"sr",""))</f>
        <v>0</v>
      </c>
      <c r="BS7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723,"supervisor",""),"inspector",""),"controller",""),"executive",""),"catering",""),"manager",""),"officer",""),"caterer",""),"station",""),"captain",""),"verified",""),"verifier",""),"checked",""),"senior",""),"leader",""),"cabin",""),"staff",""),"crew",""),"team",""),"duty",""),"lead",""),"head",""),"chef",""),"pasb",""),"mcat",""),"magcs",""),"qaqc",""),"ccic",""),"cic",""),"csm",""),"ops",""),"pic",""),"self",""),"qa",""),"qc",""),"by",""),"sr",""))</f>
        <v>0</v>
      </c>
      <c r="BT723" s="61"/>
      <c r="BU723" s="61"/>
      <c r="BV723" s="61" t="n">
        <f aca="false">0</f>
        <v>0</v>
      </c>
      <c r="BW723" s="61"/>
      <c r="BX723" s="61"/>
      <c r="BY723" s="62" t="n">
        <f aca="false">Q723-T12EarlyH/24</f>
        <v>46324.6388888889</v>
      </c>
      <c r="BZ723" s="61" t="n">
        <f aca="false">IFERROR(IF(IF(TRIM(S723)="Link / file path",AND(LEN(TRIM(Z723))&gt;=5,SUMPRODUCT(--ISNUMBER(SEARCH({"http","www.","\\",":\",".pdf",".jpg",".jpeg",".png",".heic",".xls",".doc",".msg",".eml",".ppt",".txt",".zip"},Z723)))&gt;0),AND(ISERROR(FIND(" ",TRIM(Z723))),NOT(OR(LOWER(TRIM(Z723))=LOWER(Flights!$F$26),AND(LEFT(LOWER(TRIM(Z723)),2)="mh",(LEN(BN723)-LEN(SUBSTITUTE(BN723,"a","")))&lt;=2))),NOT(ISNUMBER(MATCH(LEFT(BN723,255),{"0000a","000a","00a","0000aa","000aa","00.00.0000","00/00/0000","00-00-0000","0000-00-00","00.00.00","00/00/00","00-00-00","0.00.0000","0/00/0000","0-00-0000"},0))),OR(AND((LEN(BN723)-LEN(SUBSTITUTE(BN723,"a","")))&gt;=1,(LEN(BN723)-LEN(SUBSTITUTE(BN723,"0","")))&gt;=2,SUMPRODUCT(--ISNUMBER(SEARCH({"a0","a-0","a_0","a/0","a.0","a#0","0a","0-a","0_a","0/a"},BN723)))&gt;0),AND((LEN(BN723)-LEN(SUBSTITUTE(BN723,"a","")))=0,(LEN(BN723)-LEN(SUBSTITUTE(BN723,"0","")))&gt;=5)))),1,0),0)</f>
        <v>0</v>
      </c>
    </row>
    <row r="724" customFormat="false" ht="41.25" hidden="false" customHeight="true" outlineLevel="0" collapsed="false">
      <c r="A724" s="57" t="s">
        <v>1458</v>
      </c>
      <c r="B724" s="57" t="s">
        <v>312</v>
      </c>
      <c r="C724" s="57" t="str">
        <f aca="false">Flights!$F$26</f>
        <v>MH0002</v>
      </c>
      <c r="D724" s="58" t="n">
        <f aca="false">Flights!$D$26</f>
        <v>46325</v>
      </c>
      <c r="E724" s="57" t="str">
        <f aca="false">Flights!$G$26&amp;"-"&amp;Flights!$H$26</f>
        <v>KUL-LHR</v>
      </c>
      <c r="F724" s="57" t="str">
        <f aca="false">Flights!$K$26</f>
        <v>BC</v>
      </c>
      <c r="G724" s="57" t="s">
        <v>420</v>
      </c>
      <c r="H724" s="57" t="s">
        <v>378</v>
      </c>
      <c r="I724" s="57" t="s">
        <v>499</v>
      </c>
      <c r="J724" s="57" t="s">
        <v>508</v>
      </c>
      <c r="K724" s="67" t="s">
        <v>501</v>
      </c>
      <c r="L724" s="67" t="s">
        <v>740</v>
      </c>
      <c r="M724" s="67" t="s">
        <v>451</v>
      </c>
      <c r="N724" s="67" t="s">
        <v>383</v>
      </c>
      <c r="O724" s="67" t="s">
        <v>503</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60"/>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open",IF(AND(NOT(OR(LEN(AZ724)&lt;15,ISNUMBER(MATCH(AZ724,L_Placeholder,0)))),BK724=0,NOT(OR(LEN(AU724)&lt;2,ISNUMBER(MATCH(AU724,L_Placeholder,0)))),NOT(OR(LEN(AX724)&lt;2,ISNUMBER(MATCH(AX724,L_Placeholder,0)))),TRIM(AE724)&lt;&gt;TRIM(T724)),"N/A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missing",IF(OR(OR(LEN(AU724)&lt;2,ISNUMBER(MATCH(AU724,L_Placeholder,0))),BR724&lt;3),"INVALID – PIC missing or not a named person (a role such as QA / CSM is not a name)",IF(OR(LEN(AV724)&lt;2,ISNUMBER(MATCH(AV724,L_Placeholder,0))),"INVALID – result / assessment missing",IF(OR(OR(LEN(AW724)&lt;3,ISNUMBER(MATCH(AW724,L_Placeholder,0))),SUMPRODUCT(--ISNUMBER(SEARCH(" "&amp;L_EvidencePhrase&amp;" ",BD724)))&gt;0,BI724=1),"INVALID – evidence missing, placeholder or not yet on file",IF(ISNA(MATCH(TRIM(S724),L_EvidenceType,0)),"INVALID – choose the evidence type from the list (column S)",IF(BL724=0,"INVALID – evidence ID must be the record's ID only (e.g. SF-2210, IMG_2231, 1045521), or a link / path for links",IF(OR(OR(LEN(AX724)&lt;2,ISNUMBER(MATCH(AX724,L_Placeholder,0))),BS724&lt;3),"INVALID – verifier missing or not a named person (a role such as QA / CSM is not a name)",IF(OR(AX724=AU724,AND(LEN(AU724)&gt;=4,ISNUMBER(SEARCH(AU724,AX724))),AND(LEN(AX724)&gt;=4,ISNUMBER(SEARCH(AX724,AU724)))),"INVALID – verifier must be a different, named person (not the PIC or a role)",IF(BH724=1,"INVALID – result not yet available (awaiting / TBC)",IF(BV724=1,"INVALID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future",IF(AND(ISNUMBER(BY724),AG724&lt;BY724),IF(H724="Physical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t="n">
        <f aca="false">IF(ISNA(MATCH(TRIM(S724),L_EvidenceType,0)),0,BZ724)</f>
        <v>0</v>
      </c>
      <c r="BM724" s="61" t="str">
        <f aca="false">SUBSTITUTE(SUBSTITUTE(SUBSTITUTE(SUBSTITUTE(SUBSTITUTE(SUBSTITUTE(SUBSTITUTE(SUBSTITUTE(SUBSTITUTE(LOWER(Z724&amp;""),"1","0"),"2","0"),"3","0"),"4","0"),"5","0"),"6","0"),"7","0"),"8","0"),"9","0")</f>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724,"jan",""),"feb",""),"mar",""),"apr",""),"may",""),"jun",""),"jul",""),"aug",""),"sep",""),"oct",""),"nov",""),"dec",""),"hrs",""),"hr",""),"lt",""),"utc",""),"am",""),"pm",""),"rev",""),"ver",""),"b","a"),"c","a"),"d","a"),"e","a"),"f","a"),"g","a"),"h","a"),"i","a"),"j","a"),"k","a"),"l","a"),"m","a"),"n","a"),"o","a"),"p","a"),"q","a"),"r","a"),"s","a"),"t","a"),"u","a"),"v","a"),"w","a"),"x","a"),"y","a"),"z","a")</f>
        <v/>
      </c>
      <c r="BO724" s="61" t="str">
        <f aca="false">SUBSTITUTE(SUBSTITUTE(SUBSTITUTE(SUBSTITUTE(SUBSTITUTE(SUBSTITUTE(SUBSTITUTE(SUBSTITUTE(SUBSTITUTE(LOWER(W724&amp;""),"1","0"),"2","0"),"3","0"),"4","0"),"5","0"),"6","0"),"7","0"),"8","0"),"9","0")</f>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c>
      <c r="BQ724" s="61" t="n">
        <f aca="false">IFERROR(IF(AND(ISERROR(SEARCH(" mh"," "&amp;LOWER(W724))),ISNA(MATCH(LEFT(TRIM(BP724),255),{"0000a","000a","00a","0000aa","000aa","00.00.0000","00/00/0000","00-00-0000","0000-00-00","00.00.00","00/00/00","00-00-00","0.00.0000","0/00/0000","0-00-0000"},0)),OR(SUMPRODUCT(--ISNUMBER(SEARCH({"a0","a-0","a_0","a/0","a.0","a#0","0a","0-a","0_a","0/a"},BP724)))&gt;0,ISNUMBER(SEARCH("000000",BP724)))),1,0),0)</f>
        <v>0</v>
      </c>
      <c r="BR7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724,"supervisor",""),"inspector",""),"controller",""),"executive",""),"catering",""),"manager",""),"officer",""),"caterer",""),"station",""),"captain",""),"verified",""),"verifier",""),"checked",""),"senior",""),"leader",""),"cabin",""),"staff",""),"crew",""),"team",""),"duty",""),"lead",""),"head",""),"chef",""),"pasb",""),"mcat",""),"magcs",""),"qaqc",""),"ccic",""),"cic",""),"csm",""),"ops",""),"pic",""),"self",""),"qa",""),"qc",""),"by",""),"sr",""))</f>
        <v>0</v>
      </c>
      <c r="BS7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724,"supervisor",""),"inspector",""),"controller",""),"executive",""),"catering",""),"manager",""),"officer",""),"caterer",""),"station",""),"captain",""),"verified",""),"verifier",""),"checked",""),"senior",""),"leader",""),"cabin",""),"staff",""),"crew",""),"team",""),"duty",""),"lead",""),"head",""),"chef",""),"pasb",""),"mcat",""),"magcs",""),"qaqc",""),"ccic",""),"cic",""),"csm",""),"ops",""),"pic",""),"self",""),"qa",""),"qc",""),"by",""),"sr",""))</f>
        <v>0</v>
      </c>
      <c r="BT724" s="61"/>
      <c r="BU724" s="61"/>
      <c r="BV724" s="61" t="n">
        <f aca="false">0</f>
        <v>0</v>
      </c>
      <c r="BW724" s="61"/>
      <c r="BX724" s="61"/>
      <c r="BY724" s="62" t="n">
        <f aca="false">Q724-T12EarlyH/24</f>
        <v>46324.6388888889</v>
      </c>
      <c r="BZ724" s="61" t="n">
        <f aca="false">IFERROR(IF(IF(TRIM(S724)="Link / file path",AND(LEN(TRIM(Z724))&gt;=5,SUMPRODUCT(--ISNUMBER(SEARCH({"http","www.","\\",":\",".pdf",".jpg",".jpeg",".png",".heic",".xls",".doc",".msg",".eml",".ppt",".txt",".zip"},Z724)))&gt;0),AND(ISERROR(FIND(" ",TRIM(Z724))),NOT(OR(LOWER(TRIM(Z724))=LOWER(Flights!$F$26),AND(LEFT(LOWER(TRIM(Z724)),2)="mh",(LEN(BN724)-LEN(SUBSTITUTE(BN724,"a","")))&lt;=2))),NOT(ISNUMBER(MATCH(LEFT(BN724,255),{"0000a","000a","00a","0000aa","000aa","00.00.0000","00/00/0000","00-00-0000","0000-00-00","00.00.00","00/00/00","00-00-00","0.00.0000","0/00/0000","0-00-0000"},0))),OR(AND((LEN(BN724)-LEN(SUBSTITUTE(BN724,"a","")))&gt;=1,(LEN(BN724)-LEN(SUBSTITUTE(BN724,"0","")))&gt;=2,SUMPRODUCT(--ISNUMBER(SEARCH({"a0","a-0","a_0","a/0","a.0","a#0","0a","0-a","0_a","0/a"},BN724)))&gt;0),AND((LEN(BN724)-LEN(SUBSTITUTE(BN724,"a","")))=0,(LEN(BN724)-LEN(SUBSTITUTE(BN724,"0","")))&gt;=5)))),1,0),0)</f>
        <v>0</v>
      </c>
    </row>
    <row r="725" customFormat="false" ht="41.25" hidden="false" customHeight="true" outlineLevel="0" collapsed="false">
      <c r="A725" s="57" t="s">
        <v>1459</v>
      </c>
      <c r="B725" s="57" t="s">
        <v>312</v>
      </c>
      <c r="C725" s="57" t="str">
        <f aca="false">Flights!$F$26</f>
        <v>MH0002</v>
      </c>
      <c r="D725" s="58" t="n">
        <f aca="false">Flights!$D$26</f>
        <v>46325</v>
      </c>
      <c r="E725" s="57" t="str">
        <f aca="false">Flights!$G$26&amp;"-"&amp;Flights!$H$26</f>
        <v>KUL-LHR</v>
      </c>
      <c r="F725" s="57" t="str">
        <f aca="false">Flights!$K$26</f>
        <v>BC</v>
      </c>
      <c r="G725" s="57" t="s">
        <v>420</v>
      </c>
      <c r="H725" s="57" t="s">
        <v>378</v>
      </c>
      <c r="I725" s="57" t="s">
        <v>499</v>
      </c>
      <c r="J725" s="57" t="s">
        <v>511</v>
      </c>
      <c r="K725" s="67" t="s">
        <v>501</v>
      </c>
      <c r="L725" s="67" t="s">
        <v>742</v>
      </c>
      <c r="M725" s="67" t="s">
        <v>451</v>
      </c>
      <c r="N725" s="67" t="s">
        <v>383</v>
      </c>
      <c r="O725" s="67" t="s">
        <v>503</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60"/>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open",IF(AND(NOT(OR(LEN(AZ725)&lt;15,ISNUMBER(MATCH(AZ725,L_Placeholder,0)))),BK725=0,NOT(OR(LEN(AU725)&lt;2,ISNUMBER(MATCH(AU725,L_Placeholder,0)))),NOT(OR(LEN(AX725)&lt;2,ISNUMBER(MATCH(AX725,L_Placeholder,0)))),TRIM(AE725)&lt;&gt;TRIM(T725)),"N/A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missing",IF(OR(OR(LEN(AU725)&lt;2,ISNUMBER(MATCH(AU725,L_Placeholder,0))),BR725&lt;3),"INVALID – PIC missing or not a named person (a role such as QA / CSM is not a name)",IF(OR(LEN(AV725)&lt;2,ISNUMBER(MATCH(AV725,L_Placeholder,0))),"INVALID – result / assessment missing",IF(OR(OR(LEN(AW725)&lt;3,ISNUMBER(MATCH(AW725,L_Placeholder,0))),SUMPRODUCT(--ISNUMBER(SEARCH(" "&amp;L_EvidencePhrase&amp;" ",BD725)))&gt;0,BI725=1),"INVALID – evidence missing, placeholder or not yet on file",IF(ISNA(MATCH(TRIM(S725),L_EvidenceType,0)),"INVALID – choose the evidence type from the list (column S)",IF(BL725=0,"INVALID – evidence ID must be the record's ID only (e.g. SF-2210, IMG_2231, 1045521), or a link / path for links",IF(OR(OR(LEN(AX725)&lt;2,ISNUMBER(MATCH(AX725,L_Placeholder,0))),BS725&lt;3),"INVALID – verifier missing or not a named person (a role such as QA / CSM is not a name)",IF(OR(AX725=AU725,AND(LEN(AU725)&gt;=4,ISNUMBER(SEARCH(AU725,AX725))),AND(LEN(AX725)&gt;=4,ISNUMBER(SEARCH(AX725,AU725)))),"INVALID – verifier must be a different, named person (not the PIC or a role)",IF(BH725=1,"INVALID – result not yet available (awaiting / TBC)",IF(BV725=1,"INVALID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future",IF(AND(ISNUMBER(BY725),AG725&lt;BY725),IF(H725="Physical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t="n">
        <f aca="false">IF(ISNA(MATCH(TRIM(S725),L_EvidenceType,0)),0,BZ725)</f>
        <v>0</v>
      </c>
      <c r="BM725" s="61" t="str">
        <f aca="false">SUBSTITUTE(SUBSTITUTE(SUBSTITUTE(SUBSTITUTE(SUBSTITUTE(SUBSTITUTE(SUBSTITUTE(SUBSTITUTE(SUBSTITUTE(LOWER(Z725&amp;""),"1","0"),"2","0"),"3","0"),"4","0"),"5","0"),"6","0"),"7","0"),"8","0"),"9","0")</f>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725,"jan",""),"feb",""),"mar",""),"apr",""),"may",""),"jun",""),"jul",""),"aug",""),"sep",""),"oct",""),"nov",""),"dec",""),"hrs",""),"hr",""),"lt",""),"utc",""),"am",""),"pm",""),"rev",""),"ver",""),"b","a"),"c","a"),"d","a"),"e","a"),"f","a"),"g","a"),"h","a"),"i","a"),"j","a"),"k","a"),"l","a"),"m","a"),"n","a"),"o","a"),"p","a"),"q","a"),"r","a"),"s","a"),"t","a"),"u","a"),"v","a"),"w","a"),"x","a"),"y","a"),"z","a")</f>
        <v/>
      </c>
      <c r="BO725" s="61" t="str">
        <f aca="false">SUBSTITUTE(SUBSTITUTE(SUBSTITUTE(SUBSTITUTE(SUBSTITUTE(SUBSTITUTE(SUBSTITUTE(SUBSTITUTE(SUBSTITUTE(LOWER(W725&amp;""),"1","0"),"2","0"),"3","0"),"4","0"),"5","0"),"6","0"),"7","0"),"8","0"),"9","0")</f>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c>
      <c r="BQ725" s="61" t="n">
        <f aca="false">IFERROR(IF(AND(ISERROR(SEARCH(" mh"," "&amp;LOWER(W725))),ISNA(MATCH(LEFT(TRIM(BP725),255),{"0000a","000a","00a","0000aa","000aa","00.00.0000","00/00/0000","00-00-0000","0000-00-00","00.00.00","00/00/00","00-00-00","0.00.0000","0/00/0000","0-00-0000"},0)),OR(SUMPRODUCT(--ISNUMBER(SEARCH({"a0","a-0","a_0","a/0","a.0","a#0","0a","0-a","0_a","0/a"},BP725)))&gt;0,ISNUMBER(SEARCH("000000",BP725)))),1,0),0)</f>
        <v>0</v>
      </c>
      <c r="BR7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725,"supervisor",""),"inspector",""),"controller",""),"executive",""),"catering",""),"manager",""),"officer",""),"caterer",""),"station",""),"captain",""),"verified",""),"verifier",""),"checked",""),"senior",""),"leader",""),"cabin",""),"staff",""),"crew",""),"team",""),"duty",""),"lead",""),"head",""),"chef",""),"pasb",""),"mcat",""),"magcs",""),"qaqc",""),"ccic",""),"cic",""),"csm",""),"ops",""),"pic",""),"self",""),"qa",""),"qc",""),"by",""),"sr",""))</f>
        <v>0</v>
      </c>
      <c r="BS7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725,"supervisor",""),"inspector",""),"controller",""),"executive",""),"catering",""),"manager",""),"officer",""),"caterer",""),"station",""),"captain",""),"verified",""),"verifier",""),"checked",""),"senior",""),"leader",""),"cabin",""),"staff",""),"crew",""),"team",""),"duty",""),"lead",""),"head",""),"chef",""),"pasb",""),"mcat",""),"magcs",""),"qaqc",""),"ccic",""),"cic",""),"csm",""),"ops",""),"pic",""),"self",""),"qa",""),"qc",""),"by",""),"sr",""))</f>
        <v>0</v>
      </c>
      <c r="BT725" s="61"/>
      <c r="BU725" s="61"/>
      <c r="BV725" s="61" t="n">
        <f aca="false">0</f>
        <v>0</v>
      </c>
      <c r="BW725" s="61"/>
      <c r="BX725" s="61"/>
      <c r="BY725" s="62" t="n">
        <f aca="false">Q725-T12EarlyH/24</f>
        <v>46324.6388888889</v>
      </c>
      <c r="BZ725" s="61" t="n">
        <f aca="false">IFERROR(IF(IF(TRIM(S725)="Link / file path",AND(LEN(TRIM(Z725))&gt;=5,SUMPRODUCT(--ISNUMBER(SEARCH({"http","www.","\\",":\",".pdf",".jpg",".jpeg",".png",".heic",".xls",".doc",".msg",".eml",".ppt",".txt",".zip"},Z725)))&gt;0),AND(ISERROR(FIND(" ",TRIM(Z725))),NOT(OR(LOWER(TRIM(Z725))=LOWER(Flights!$F$26),AND(LEFT(LOWER(TRIM(Z725)),2)="mh",(LEN(BN725)-LEN(SUBSTITUTE(BN725,"a","")))&lt;=2))),NOT(ISNUMBER(MATCH(LEFT(BN725,255),{"0000a","000a","00a","0000aa","000aa","00.00.0000","00/00/0000","00-00-0000","0000-00-00","00.00.00","00/00/00","00-00-00","0.00.0000","0/00/0000","0-00-0000"},0))),OR(AND((LEN(BN725)-LEN(SUBSTITUTE(BN725,"a","")))&gt;=1,(LEN(BN725)-LEN(SUBSTITUTE(BN725,"0","")))&gt;=2,SUMPRODUCT(--ISNUMBER(SEARCH({"a0","a-0","a_0","a/0","a.0","a#0","0a","0-a","0_a","0/a"},BN725)))&gt;0),AND((LEN(BN725)-LEN(SUBSTITUTE(BN725,"a","")))=0,(LEN(BN725)-LEN(SUBSTITUTE(BN725,"0","")))&gt;=5)))),1,0),0)</f>
        <v>0</v>
      </c>
    </row>
    <row r="726" customFormat="false" ht="41.25" hidden="false" customHeight="true" outlineLevel="0" collapsed="false">
      <c r="A726" s="57" t="s">
        <v>1460</v>
      </c>
      <c r="B726" s="57" t="s">
        <v>312</v>
      </c>
      <c r="C726" s="57" t="str">
        <f aca="false">Flights!$F$26</f>
        <v>MH0002</v>
      </c>
      <c r="D726" s="58" t="n">
        <f aca="false">Flights!$D$26</f>
        <v>46325</v>
      </c>
      <c r="E726" s="57" t="str">
        <f aca="false">Flights!$G$26&amp;"-"&amp;Flights!$H$26</f>
        <v>KUL-LHR</v>
      </c>
      <c r="F726" s="57" t="str">
        <f aca="false">Flights!$K$26</f>
        <v>BC</v>
      </c>
      <c r="G726" s="57" t="s">
        <v>420</v>
      </c>
      <c r="H726" s="57" t="s">
        <v>378</v>
      </c>
      <c r="I726" s="57" t="s">
        <v>499</v>
      </c>
      <c r="J726" s="57" t="s">
        <v>515</v>
      </c>
      <c r="K726" s="67" t="s">
        <v>501</v>
      </c>
      <c r="L726" s="67" t="s">
        <v>744</v>
      </c>
      <c r="M726" s="67" t="s">
        <v>451</v>
      </c>
      <c r="N726" s="67" t="s">
        <v>383</v>
      </c>
      <c r="O726" s="67" t="s">
        <v>503</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60"/>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open",IF(AND(NOT(OR(LEN(AZ726)&lt;15,ISNUMBER(MATCH(AZ726,L_Placeholder,0)))),BK726=0,NOT(OR(LEN(AU726)&lt;2,ISNUMBER(MATCH(AU726,L_Placeholder,0)))),NOT(OR(LEN(AX726)&lt;2,ISNUMBER(MATCH(AX726,L_Placeholder,0)))),TRIM(AE726)&lt;&gt;TRIM(T726)),"N/A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missing",IF(OR(OR(LEN(AU726)&lt;2,ISNUMBER(MATCH(AU726,L_Placeholder,0))),BR726&lt;3),"INVALID – PIC missing or not a named person (a role such as QA / CSM is not a name)",IF(OR(LEN(AV726)&lt;2,ISNUMBER(MATCH(AV726,L_Placeholder,0))),"INVALID – result / assessment missing",IF(OR(OR(LEN(AW726)&lt;3,ISNUMBER(MATCH(AW726,L_Placeholder,0))),SUMPRODUCT(--ISNUMBER(SEARCH(" "&amp;L_EvidencePhrase&amp;" ",BD726)))&gt;0,BI726=1),"INVALID – evidence missing, placeholder or not yet on file",IF(ISNA(MATCH(TRIM(S726),L_EvidenceType,0)),"INVALID – choose the evidence type from the list (column S)",IF(BL726=0,"INVALID – evidence ID must be the record's ID only (e.g. SF-2210, IMG_2231, 1045521), or a link / path for links",IF(OR(OR(LEN(AX726)&lt;2,ISNUMBER(MATCH(AX726,L_Placeholder,0))),BS726&lt;3),"INVALID – verifier missing or not a named person (a role such as QA / CSM is not a name)",IF(OR(AX726=AU726,AND(LEN(AU726)&gt;=4,ISNUMBER(SEARCH(AU726,AX726))),AND(LEN(AX726)&gt;=4,ISNUMBER(SEARCH(AX726,AU726)))),"INVALID – verifier must be a different, named person (not the PIC or a role)",IF(BH726=1,"INVALID – result not yet available (awaiting / TBC)",IF(BV726=1,"INVALID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future",IF(AND(ISNUMBER(BY726),AG726&lt;BY726),IF(H726="Physical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t="n">
        <f aca="false">IF(ISNA(MATCH(TRIM(S726),L_EvidenceType,0)),0,BZ726)</f>
        <v>0</v>
      </c>
      <c r="BM726" s="61" t="str">
        <f aca="false">SUBSTITUTE(SUBSTITUTE(SUBSTITUTE(SUBSTITUTE(SUBSTITUTE(SUBSTITUTE(SUBSTITUTE(SUBSTITUTE(SUBSTITUTE(LOWER(Z726&amp;""),"1","0"),"2","0"),"3","0"),"4","0"),"5","0"),"6","0"),"7","0"),"8","0"),"9","0")</f>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726,"jan",""),"feb",""),"mar",""),"apr",""),"may",""),"jun",""),"jul",""),"aug",""),"sep",""),"oct",""),"nov",""),"dec",""),"hrs",""),"hr",""),"lt",""),"utc",""),"am",""),"pm",""),"rev",""),"ver",""),"b","a"),"c","a"),"d","a"),"e","a"),"f","a"),"g","a"),"h","a"),"i","a"),"j","a"),"k","a"),"l","a"),"m","a"),"n","a"),"o","a"),"p","a"),"q","a"),"r","a"),"s","a"),"t","a"),"u","a"),"v","a"),"w","a"),"x","a"),"y","a"),"z","a")</f>
        <v/>
      </c>
      <c r="BO726" s="61" t="str">
        <f aca="false">SUBSTITUTE(SUBSTITUTE(SUBSTITUTE(SUBSTITUTE(SUBSTITUTE(SUBSTITUTE(SUBSTITUTE(SUBSTITUTE(SUBSTITUTE(LOWER(W726&amp;""),"1","0"),"2","0"),"3","0"),"4","0"),"5","0"),"6","0"),"7","0"),"8","0"),"9","0")</f>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c>
      <c r="BQ726" s="61" t="n">
        <f aca="false">IFERROR(IF(AND(ISERROR(SEARCH(" mh"," "&amp;LOWER(W726))),ISNA(MATCH(LEFT(TRIM(BP726),255),{"0000a","000a","00a","0000aa","000aa","00.00.0000","00/00/0000","00-00-0000","0000-00-00","00.00.00","00/00/00","00-00-00","0.00.0000","0/00/0000","0-00-0000"},0)),OR(SUMPRODUCT(--ISNUMBER(SEARCH({"a0","a-0","a_0","a/0","a.0","a#0","0a","0-a","0_a","0/a"},BP726)))&gt;0,ISNUMBER(SEARCH("000000",BP726)))),1,0),0)</f>
        <v>0</v>
      </c>
      <c r="BR7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726,"supervisor",""),"inspector",""),"controller",""),"executive",""),"catering",""),"manager",""),"officer",""),"caterer",""),"station",""),"captain",""),"verified",""),"verifier",""),"checked",""),"senior",""),"leader",""),"cabin",""),"staff",""),"crew",""),"team",""),"duty",""),"lead",""),"head",""),"chef",""),"pasb",""),"mcat",""),"magcs",""),"qaqc",""),"ccic",""),"cic",""),"csm",""),"ops",""),"pic",""),"self",""),"qa",""),"qc",""),"by",""),"sr",""))</f>
        <v>0</v>
      </c>
      <c r="BS7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726,"supervisor",""),"inspector",""),"controller",""),"executive",""),"catering",""),"manager",""),"officer",""),"caterer",""),"station",""),"captain",""),"verified",""),"verifier",""),"checked",""),"senior",""),"leader",""),"cabin",""),"staff",""),"crew",""),"team",""),"duty",""),"lead",""),"head",""),"chef",""),"pasb",""),"mcat",""),"magcs",""),"qaqc",""),"ccic",""),"cic",""),"csm",""),"ops",""),"pic",""),"self",""),"qa",""),"qc",""),"by",""),"sr",""))</f>
        <v>0</v>
      </c>
      <c r="BT726" s="61"/>
      <c r="BU726" s="61"/>
      <c r="BV726" s="61" t="n">
        <f aca="false">0</f>
        <v>0</v>
      </c>
      <c r="BW726" s="61"/>
      <c r="BX726" s="61"/>
      <c r="BY726" s="62" t="n">
        <f aca="false">Q726-T12EarlyH/24</f>
        <v>46324.6388888889</v>
      </c>
      <c r="BZ726" s="61" t="n">
        <f aca="false">IFERROR(IF(IF(TRIM(S726)="Link / file path",AND(LEN(TRIM(Z726))&gt;=5,SUMPRODUCT(--ISNUMBER(SEARCH({"http","www.","\\",":\",".pdf",".jpg",".jpeg",".png",".heic",".xls",".doc",".msg",".eml",".ppt",".txt",".zip"},Z726)))&gt;0),AND(ISERROR(FIND(" ",TRIM(Z726))),NOT(OR(LOWER(TRIM(Z726))=LOWER(Flights!$F$26),AND(LEFT(LOWER(TRIM(Z726)),2)="mh",(LEN(BN726)-LEN(SUBSTITUTE(BN726,"a","")))&lt;=2))),NOT(ISNUMBER(MATCH(LEFT(BN726,255),{"0000a","000a","00a","0000aa","000aa","00.00.0000","00/00/0000","00-00-0000","0000-00-00","00.00.00","00/00/00","00-00-00","0.00.0000","0/00/0000","0-00-0000"},0))),OR(AND((LEN(BN726)-LEN(SUBSTITUTE(BN726,"a","")))&gt;=1,(LEN(BN726)-LEN(SUBSTITUTE(BN726,"0","")))&gt;=2,SUMPRODUCT(--ISNUMBER(SEARCH({"a0","a-0","a_0","a/0","a.0","a#0","0a","0-a","0_a","0/a"},BN726)))&gt;0),AND((LEN(BN726)-LEN(SUBSTITUTE(BN726,"a","")))=0,(LEN(BN726)-LEN(SUBSTITUTE(BN726,"0","")))&gt;=5)))),1,0),0)</f>
        <v>0</v>
      </c>
    </row>
    <row r="727" customFormat="false" ht="54" hidden="false" customHeight="true" outlineLevel="0" collapsed="false">
      <c r="A727" s="57" t="s">
        <v>1461</v>
      </c>
      <c r="B727" s="57" t="s">
        <v>312</v>
      </c>
      <c r="C727" s="57" t="str">
        <f aca="false">Flights!$F$26</f>
        <v>MH0002</v>
      </c>
      <c r="D727" s="58" t="n">
        <f aca="false">Flights!$D$26</f>
        <v>46325</v>
      </c>
      <c r="E727" s="57" t="str">
        <f aca="false">Flights!$G$26&amp;"-"&amp;Flights!$H$26</f>
        <v>KUL-LHR</v>
      </c>
      <c r="F727" s="57" t="str">
        <f aca="false">Flights!$K$26</f>
        <v>BC</v>
      </c>
      <c r="G727" s="57" t="s">
        <v>420</v>
      </c>
      <c r="H727" s="57" t="s">
        <v>378</v>
      </c>
      <c r="I727" s="57" t="s">
        <v>499</v>
      </c>
      <c r="J727" s="57" t="s">
        <v>518</v>
      </c>
      <c r="K727" s="67" t="s">
        <v>616</v>
      </c>
      <c r="L727" s="67" t="s">
        <v>746</v>
      </c>
      <c r="M727" s="67" t="s">
        <v>451</v>
      </c>
      <c r="N727" s="67" t="s">
        <v>383</v>
      </c>
      <c r="O727" s="67" t="s">
        <v>521</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60"/>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open",IF(AND(NOT(OR(LEN(AZ727)&lt;15,ISNUMBER(MATCH(AZ727,L_Placeholder,0)))),BK727=0,NOT(OR(LEN(AU727)&lt;2,ISNUMBER(MATCH(AU727,L_Placeholder,0)))),NOT(OR(LEN(AX727)&lt;2,ISNUMBER(MATCH(AX727,L_Placeholder,0)))),TRIM(AE727)&lt;&gt;TRIM(T727)),"N/A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missing",IF(OR(OR(LEN(AU727)&lt;2,ISNUMBER(MATCH(AU727,L_Placeholder,0))),BR727&lt;3),"INVALID – PIC missing or not a named person (a role such as QA / CSM is not a name)",IF(OR(LEN(AV727)&lt;2,ISNUMBER(MATCH(AV727,L_Placeholder,0))),"INVALID – result / assessment missing",IF(OR(OR(LEN(AW727)&lt;3,ISNUMBER(MATCH(AW727,L_Placeholder,0))),SUMPRODUCT(--ISNUMBER(SEARCH(" "&amp;L_EvidencePhrase&amp;" ",BD727)))&gt;0,BI727=1),"INVALID – evidence missing, placeholder or not yet on file",IF(ISNA(MATCH(TRIM(S727),L_EvidenceType,0)),"INVALID – choose the evidence type from the list (column S)",IF(BL727=0,"INVALID – evidence ID must be the record's ID only (e.g. SF-2210, IMG_2231, 1045521), or a link / path for links",IF(OR(OR(LEN(AX727)&lt;2,ISNUMBER(MATCH(AX727,L_Placeholder,0))),BS727&lt;3),"INVALID – verifier missing or not a named person (a role such as QA / CSM is not a name)",IF(OR(AX727=AU727,AND(LEN(AU727)&gt;=4,ISNUMBER(SEARCH(AU727,AX727))),AND(LEN(AX727)&gt;=4,ISNUMBER(SEARCH(AX727,AU727)))),"INVALID – verifier must be a different, named person (not the PIC or a role)",IF(BH727=1,"INVALID – result not yet available (awaiting / TBC)",IF(BV727=1,"INVALID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future",IF(AND(ISNUMBER(BY727),AG727&lt;BY727),IF(H727="Physical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t="n">
        <f aca="false">IF(ISNA(MATCH(TRIM(S727),L_EvidenceType,0)),0,BZ727)</f>
        <v>0</v>
      </c>
      <c r="BM727" s="61" t="str">
        <f aca="false">SUBSTITUTE(SUBSTITUTE(SUBSTITUTE(SUBSTITUTE(SUBSTITUTE(SUBSTITUTE(SUBSTITUTE(SUBSTITUTE(SUBSTITUTE(LOWER(Z727&amp;""),"1","0"),"2","0"),"3","0"),"4","0"),"5","0"),"6","0"),"7","0"),"8","0"),"9","0")</f>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727,"jan",""),"feb",""),"mar",""),"apr",""),"may",""),"jun",""),"jul",""),"aug",""),"sep",""),"oct",""),"nov",""),"dec",""),"hrs",""),"hr",""),"lt",""),"utc",""),"am",""),"pm",""),"rev",""),"ver",""),"b","a"),"c","a"),"d","a"),"e","a"),"f","a"),"g","a"),"h","a"),"i","a"),"j","a"),"k","a"),"l","a"),"m","a"),"n","a"),"o","a"),"p","a"),"q","a"),"r","a"),"s","a"),"t","a"),"u","a"),"v","a"),"w","a"),"x","a"),"y","a"),"z","a")</f>
        <v/>
      </c>
      <c r="BO727" s="61" t="str">
        <f aca="false">SUBSTITUTE(SUBSTITUTE(SUBSTITUTE(SUBSTITUTE(SUBSTITUTE(SUBSTITUTE(SUBSTITUTE(SUBSTITUTE(SUBSTITUTE(LOWER(W727&amp;""),"1","0"),"2","0"),"3","0"),"4","0"),"5","0"),"6","0"),"7","0"),"8","0"),"9","0")</f>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c>
      <c r="BQ727" s="61" t="n">
        <f aca="false">IFERROR(IF(AND(ISERROR(SEARCH(" mh"," "&amp;LOWER(W727))),ISNA(MATCH(LEFT(TRIM(BP727),255),{"0000a","000a","00a","0000aa","000aa","00.00.0000","00/00/0000","00-00-0000","0000-00-00","00.00.00","00/00/00","00-00-00","0.00.0000","0/00/0000","0-00-0000"},0)),OR(SUMPRODUCT(--ISNUMBER(SEARCH({"a0","a-0","a_0","a/0","a.0","a#0","0a","0-a","0_a","0/a"},BP727)))&gt;0,ISNUMBER(SEARCH("000000",BP727)))),1,0),0)</f>
        <v>0</v>
      </c>
      <c r="BR7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727,"supervisor",""),"inspector",""),"controller",""),"executive",""),"catering",""),"manager",""),"officer",""),"caterer",""),"station",""),"captain",""),"verified",""),"verifier",""),"checked",""),"senior",""),"leader",""),"cabin",""),"staff",""),"crew",""),"team",""),"duty",""),"lead",""),"head",""),"chef",""),"pasb",""),"mcat",""),"magcs",""),"qaqc",""),"ccic",""),"cic",""),"csm",""),"ops",""),"pic",""),"self",""),"qa",""),"qc",""),"by",""),"sr",""))</f>
        <v>0</v>
      </c>
      <c r="BS7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727,"supervisor",""),"inspector",""),"controller",""),"executive",""),"catering",""),"manager",""),"officer",""),"caterer",""),"station",""),"captain",""),"verified",""),"verifier",""),"checked",""),"senior",""),"leader",""),"cabin",""),"staff",""),"crew",""),"team",""),"duty",""),"lead",""),"head",""),"chef",""),"pasb",""),"mcat",""),"magcs",""),"qaqc",""),"ccic",""),"cic",""),"csm",""),"ops",""),"pic",""),"self",""),"qa",""),"qc",""),"by",""),"sr",""))</f>
        <v>0</v>
      </c>
      <c r="BT727" s="61"/>
      <c r="BU727" s="61"/>
      <c r="BV727" s="61" t="n">
        <f aca="false">0</f>
        <v>0</v>
      </c>
      <c r="BW727" s="61"/>
      <c r="BX727" s="61"/>
      <c r="BY727" s="62" t="n">
        <f aca="false">Q727-T12EarlyH/24</f>
        <v>46324.6388888889</v>
      </c>
      <c r="BZ727" s="61" t="n">
        <f aca="false">IFERROR(IF(IF(TRIM(S727)="Link / file path",AND(LEN(TRIM(Z727))&gt;=5,SUMPRODUCT(--ISNUMBER(SEARCH({"http","www.","\\",":\",".pdf",".jpg",".jpeg",".png",".heic",".xls",".doc",".msg",".eml",".ppt",".txt",".zip"},Z727)))&gt;0),AND(ISERROR(FIND(" ",TRIM(Z727))),NOT(OR(LOWER(TRIM(Z727))=LOWER(Flights!$F$26),AND(LEFT(LOWER(TRIM(Z727)),2)="mh",(LEN(BN727)-LEN(SUBSTITUTE(BN727,"a","")))&lt;=2))),NOT(ISNUMBER(MATCH(LEFT(BN727,255),{"0000a","000a","00a","0000aa","000aa","00.00.0000","00/00/0000","00-00-0000","0000-00-00","00.00.00","00/00/00","00-00-00","0.00.0000","0/00/0000","0-00-0000"},0))),OR(AND((LEN(BN727)-LEN(SUBSTITUTE(BN727,"a","")))&gt;=1,(LEN(BN727)-LEN(SUBSTITUTE(BN727,"0","")))&gt;=2,SUMPRODUCT(--ISNUMBER(SEARCH({"a0","a-0","a_0","a/0","a.0","a#0","0a","0-a","0_a","0/a"},BN727)))&gt;0),AND((LEN(BN727)-LEN(SUBSTITUTE(BN727,"a","")))=0,(LEN(BN727)-LEN(SUBSTITUTE(BN727,"0","")))&gt;=5)))),1,0),0)</f>
        <v>0</v>
      </c>
    </row>
    <row r="728" customFormat="false" ht="41.25" hidden="false" customHeight="true" outlineLevel="0" collapsed="false">
      <c r="A728" s="57" t="s">
        <v>1462</v>
      </c>
      <c r="B728" s="57" t="s">
        <v>312</v>
      </c>
      <c r="C728" s="57" t="str">
        <f aca="false">Flights!$F$26</f>
        <v>MH0002</v>
      </c>
      <c r="D728" s="58" t="n">
        <f aca="false">Flights!$D$26</f>
        <v>46325</v>
      </c>
      <c r="E728" s="57" t="str">
        <f aca="false">Flights!$G$26&amp;"-"&amp;Flights!$H$26</f>
        <v>KUL-LHR</v>
      </c>
      <c r="F728" s="57" t="str">
        <f aca="false">Flights!$K$26</f>
        <v>BC</v>
      </c>
      <c r="G728" s="57" t="s">
        <v>420</v>
      </c>
      <c r="H728" s="57" t="s">
        <v>378</v>
      </c>
      <c r="I728" s="57" t="s">
        <v>499</v>
      </c>
      <c r="J728" s="57" t="s">
        <v>523</v>
      </c>
      <c r="K728" s="67" t="s">
        <v>501</v>
      </c>
      <c r="L728" s="67" t="s">
        <v>748</v>
      </c>
      <c r="M728" s="67" t="s">
        <v>451</v>
      </c>
      <c r="N728" s="67" t="s">
        <v>383</v>
      </c>
      <c r="O728" s="67" t="s">
        <v>503</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60"/>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open",IF(AND(NOT(OR(LEN(AZ728)&lt;15,ISNUMBER(MATCH(AZ728,L_Placeholder,0)))),BK728=0,NOT(OR(LEN(AU728)&lt;2,ISNUMBER(MATCH(AU728,L_Placeholder,0)))),NOT(OR(LEN(AX728)&lt;2,ISNUMBER(MATCH(AX728,L_Placeholder,0)))),TRIM(AE728)&lt;&gt;TRIM(T728)),"N/A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missing",IF(OR(OR(LEN(AU728)&lt;2,ISNUMBER(MATCH(AU728,L_Placeholder,0))),BR728&lt;3),"INVALID – PIC missing or not a named person (a role such as QA / CSM is not a name)",IF(OR(LEN(AV728)&lt;2,ISNUMBER(MATCH(AV728,L_Placeholder,0))),"INVALID – result / assessment missing",IF(OR(OR(LEN(AW728)&lt;3,ISNUMBER(MATCH(AW728,L_Placeholder,0))),SUMPRODUCT(--ISNUMBER(SEARCH(" "&amp;L_EvidencePhrase&amp;" ",BD728)))&gt;0,BI728=1),"INVALID – evidence missing, placeholder or not yet on file",IF(ISNA(MATCH(TRIM(S728),L_EvidenceType,0)),"INVALID – choose the evidence type from the list (column S)",IF(BL728=0,"INVALID – evidence ID must be the record's ID only (e.g. SF-2210, IMG_2231, 1045521), or a link / path for links",IF(OR(OR(LEN(AX728)&lt;2,ISNUMBER(MATCH(AX728,L_Placeholder,0))),BS728&lt;3),"INVALID – verifier missing or not a named person (a role such as QA / CSM is not a name)",IF(OR(AX728=AU728,AND(LEN(AU728)&gt;=4,ISNUMBER(SEARCH(AU728,AX728))),AND(LEN(AX728)&gt;=4,ISNUMBER(SEARCH(AX728,AU728)))),"INVALID – verifier must be a different, named person (not the PIC or a role)",IF(BH728=1,"INVALID – result not yet available (awaiting / TBC)",IF(BV728=1,"INVALID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future",IF(AND(ISNUMBER(BY728),AG728&lt;BY728),IF(H728="Physical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t="n">
        <f aca="false">IF(ISNA(MATCH(TRIM(S728),L_EvidenceType,0)),0,BZ728)</f>
        <v>0</v>
      </c>
      <c r="BM728" s="61" t="str">
        <f aca="false">SUBSTITUTE(SUBSTITUTE(SUBSTITUTE(SUBSTITUTE(SUBSTITUTE(SUBSTITUTE(SUBSTITUTE(SUBSTITUTE(SUBSTITUTE(LOWER(Z728&amp;""),"1","0"),"2","0"),"3","0"),"4","0"),"5","0"),"6","0"),"7","0"),"8","0"),"9","0")</f>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728,"jan",""),"feb",""),"mar",""),"apr",""),"may",""),"jun",""),"jul",""),"aug",""),"sep",""),"oct",""),"nov",""),"dec",""),"hrs",""),"hr",""),"lt",""),"utc",""),"am",""),"pm",""),"rev",""),"ver",""),"b","a"),"c","a"),"d","a"),"e","a"),"f","a"),"g","a"),"h","a"),"i","a"),"j","a"),"k","a"),"l","a"),"m","a"),"n","a"),"o","a"),"p","a"),"q","a"),"r","a"),"s","a"),"t","a"),"u","a"),"v","a"),"w","a"),"x","a"),"y","a"),"z","a")</f>
        <v/>
      </c>
      <c r="BO728" s="61" t="str">
        <f aca="false">SUBSTITUTE(SUBSTITUTE(SUBSTITUTE(SUBSTITUTE(SUBSTITUTE(SUBSTITUTE(SUBSTITUTE(SUBSTITUTE(SUBSTITUTE(LOWER(W728&amp;""),"1","0"),"2","0"),"3","0"),"4","0"),"5","0"),"6","0"),"7","0"),"8","0"),"9","0")</f>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c>
      <c r="BQ728" s="61" t="n">
        <f aca="false">IFERROR(IF(AND(ISERROR(SEARCH(" mh"," "&amp;LOWER(W728))),ISNA(MATCH(LEFT(TRIM(BP728),255),{"0000a","000a","00a","0000aa","000aa","00.00.0000","00/00/0000","00-00-0000","0000-00-00","00.00.00","00/00/00","00-00-00","0.00.0000","0/00/0000","0-00-0000"},0)),OR(SUMPRODUCT(--ISNUMBER(SEARCH({"a0","a-0","a_0","a/0","a.0","a#0","0a","0-a","0_a","0/a"},BP728)))&gt;0,ISNUMBER(SEARCH("000000",BP728)))),1,0),0)</f>
        <v>0</v>
      </c>
      <c r="BR7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728,"supervisor",""),"inspector",""),"controller",""),"executive",""),"catering",""),"manager",""),"officer",""),"caterer",""),"station",""),"captain",""),"verified",""),"verifier",""),"checked",""),"senior",""),"leader",""),"cabin",""),"staff",""),"crew",""),"team",""),"duty",""),"lead",""),"head",""),"chef",""),"pasb",""),"mcat",""),"magcs",""),"qaqc",""),"ccic",""),"cic",""),"csm",""),"ops",""),"pic",""),"self",""),"qa",""),"qc",""),"by",""),"sr",""))</f>
        <v>0</v>
      </c>
      <c r="BS7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728,"supervisor",""),"inspector",""),"controller",""),"executive",""),"catering",""),"manager",""),"officer",""),"caterer",""),"station",""),"captain",""),"verified",""),"verifier",""),"checked",""),"senior",""),"leader",""),"cabin",""),"staff",""),"crew",""),"team",""),"duty",""),"lead",""),"head",""),"chef",""),"pasb",""),"mcat",""),"magcs",""),"qaqc",""),"ccic",""),"cic",""),"csm",""),"ops",""),"pic",""),"self",""),"qa",""),"qc",""),"by",""),"sr",""))</f>
        <v>0</v>
      </c>
      <c r="BT728" s="61"/>
      <c r="BU728" s="61"/>
      <c r="BV728" s="61" t="n">
        <f aca="false">0</f>
        <v>0</v>
      </c>
      <c r="BW728" s="61"/>
      <c r="BX728" s="61"/>
      <c r="BY728" s="62" t="n">
        <f aca="false">Q728-T12EarlyH/24</f>
        <v>46324.6388888889</v>
      </c>
      <c r="BZ728" s="61" t="n">
        <f aca="false">IFERROR(IF(IF(TRIM(S728)="Link / file path",AND(LEN(TRIM(Z728))&gt;=5,SUMPRODUCT(--ISNUMBER(SEARCH({"http","www.","\\",":\",".pdf",".jpg",".jpeg",".png",".heic",".xls",".doc",".msg",".eml",".ppt",".txt",".zip"},Z728)))&gt;0),AND(ISERROR(FIND(" ",TRIM(Z728))),NOT(OR(LOWER(TRIM(Z728))=LOWER(Flights!$F$26),AND(LEFT(LOWER(TRIM(Z728)),2)="mh",(LEN(BN728)-LEN(SUBSTITUTE(BN728,"a","")))&lt;=2))),NOT(ISNUMBER(MATCH(LEFT(BN728,255),{"0000a","000a","00a","0000aa","000aa","00.00.0000","00/00/0000","00-00-0000","0000-00-00","00.00.00","00/00/00","00-00-00","0.00.0000","0/00/0000","0-00-0000"},0))),OR(AND((LEN(BN728)-LEN(SUBSTITUTE(BN728,"a","")))&gt;=1,(LEN(BN728)-LEN(SUBSTITUTE(BN728,"0","")))&gt;=2,SUMPRODUCT(--ISNUMBER(SEARCH({"a0","a-0","a_0","a/0","a.0","a#0","0a","0-a","0_a","0/a"},BN728)))&gt;0),AND((LEN(BN728)-LEN(SUBSTITUTE(BN728,"a","")))=0,(LEN(BN728)-LEN(SUBSTITUTE(BN728,"0","")))&gt;=5)))),1,0),0)</f>
        <v>0</v>
      </c>
    </row>
    <row r="729" customFormat="false" ht="41.25" hidden="false" customHeight="true" outlineLevel="0" collapsed="false">
      <c r="A729" s="57" t="s">
        <v>1463</v>
      </c>
      <c r="B729" s="57" t="s">
        <v>312</v>
      </c>
      <c r="C729" s="57" t="str">
        <f aca="false">Flights!$F$26</f>
        <v>MH0002</v>
      </c>
      <c r="D729" s="58" t="n">
        <f aca="false">Flights!$D$26</f>
        <v>46325</v>
      </c>
      <c r="E729" s="57" t="str">
        <f aca="false">Flights!$G$26&amp;"-"&amp;Flights!$H$26</f>
        <v>KUL-LHR</v>
      </c>
      <c r="F729" s="57" t="str">
        <f aca="false">Flights!$K$26</f>
        <v>BC</v>
      </c>
      <c r="G729" s="57" t="s">
        <v>420</v>
      </c>
      <c r="H729" s="57" t="s">
        <v>378</v>
      </c>
      <c r="I729" s="57" t="s">
        <v>447</v>
      </c>
      <c r="J729" s="57" t="s">
        <v>526</v>
      </c>
      <c r="K729" s="67" t="s">
        <v>449</v>
      </c>
      <c r="L729" s="67" t="s">
        <v>750</v>
      </c>
      <c r="M729" s="67" t="s">
        <v>451</v>
      </c>
      <c r="N729" s="67" t="s">
        <v>383</v>
      </c>
      <c r="O729" s="67" t="s">
        <v>503</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60"/>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open",IF(AND(NOT(OR(LEN(AZ729)&lt;15,ISNUMBER(MATCH(AZ729,L_Placeholder,0)))),BK729=0,NOT(OR(LEN(AU729)&lt;2,ISNUMBER(MATCH(AU729,L_Placeholder,0)))),NOT(OR(LEN(AX729)&lt;2,ISNUMBER(MATCH(AX729,L_Placeholder,0)))),TRIM(AE729)&lt;&gt;TRIM(T729)),"N/A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missing",IF(OR(OR(LEN(AU729)&lt;2,ISNUMBER(MATCH(AU729,L_Placeholder,0))),BR729&lt;3),"INVALID – PIC missing or not a named person (a role such as QA / CSM is not a name)",IF(OR(LEN(AV729)&lt;2,ISNUMBER(MATCH(AV729,L_Placeholder,0))),"INVALID – result / assessment missing",IF(OR(OR(LEN(AW729)&lt;3,ISNUMBER(MATCH(AW729,L_Placeholder,0))),SUMPRODUCT(--ISNUMBER(SEARCH(" "&amp;L_EvidencePhrase&amp;" ",BD729)))&gt;0,BI729=1),"INVALID – evidence missing, placeholder or not yet on file",IF(ISNA(MATCH(TRIM(S729),L_EvidenceType,0)),"INVALID – choose the evidence type from the list (column S)",IF(BL729=0,"INVALID – evidence ID must be the record's ID only (e.g. SF-2210, IMG_2231, 1045521), or a link / path for links",IF(OR(OR(LEN(AX729)&lt;2,ISNUMBER(MATCH(AX729,L_Placeholder,0))),BS729&lt;3),"INVALID – verifier missing or not a named person (a role such as QA / CSM is not a name)",IF(OR(AX729=AU729,AND(LEN(AU729)&gt;=4,ISNUMBER(SEARCH(AU729,AX729))),AND(LEN(AX729)&gt;=4,ISNUMBER(SEARCH(AX729,AU729)))),"INVALID – verifier must be a different, named person (not the PIC or a role)",IF(BH729=1,"INVALID – result not yet available (awaiting / TBC)",IF(BV729=1,"INVALID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future",IF(AND(ISNUMBER(BY729),AG729&lt;BY729),IF(H729="Physical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t="n">
        <f aca="false">IF(ISNA(MATCH(TRIM(S729),L_EvidenceType,0)),0,BZ729)</f>
        <v>0</v>
      </c>
      <c r="BM729" s="61" t="str">
        <f aca="false">SUBSTITUTE(SUBSTITUTE(SUBSTITUTE(SUBSTITUTE(SUBSTITUTE(SUBSTITUTE(SUBSTITUTE(SUBSTITUTE(SUBSTITUTE(LOWER(Z729&amp;""),"1","0"),"2","0"),"3","0"),"4","0"),"5","0"),"6","0"),"7","0"),"8","0"),"9","0")</f>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729,"jan",""),"feb",""),"mar",""),"apr",""),"may",""),"jun",""),"jul",""),"aug",""),"sep",""),"oct",""),"nov",""),"dec",""),"hrs",""),"hr",""),"lt",""),"utc",""),"am",""),"pm",""),"rev",""),"ver",""),"b","a"),"c","a"),"d","a"),"e","a"),"f","a"),"g","a"),"h","a"),"i","a"),"j","a"),"k","a"),"l","a"),"m","a"),"n","a"),"o","a"),"p","a"),"q","a"),"r","a"),"s","a"),"t","a"),"u","a"),"v","a"),"w","a"),"x","a"),"y","a"),"z","a")</f>
        <v/>
      </c>
      <c r="BO729" s="61" t="str">
        <f aca="false">SUBSTITUTE(SUBSTITUTE(SUBSTITUTE(SUBSTITUTE(SUBSTITUTE(SUBSTITUTE(SUBSTITUTE(SUBSTITUTE(SUBSTITUTE(LOWER(W729&amp;""),"1","0"),"2","0"),"3","0"),"4","0"),"5","0"),"6","0"),"7","0"),"8","0"),"9","0")</f>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c>
      <c r="BQ729" s="61" t="n">
        <f aca="false">IFERROR(IF(AND(ISERROR(SEARCH(" mh"," "&amp;LOWER(W729))),ISNA(MATCH(LEFT(TRIM(BP729),255),{"0000a","000a","00a","0000aa","000aa","00.00.0000","00/00/0000","00-00-0000","0000-00-00","00.00.00","00/00/00","00-00-00","0.00.0000","0/00/0000","0-00-0000"},0)),OR(SUMPRODUCT(--ISNUMBER(SEARCH({"a0","a-0","a_0","a/0","a.0","a#0","0a","0-a","0_a","0/a"},BP729)))&gt;0,ISNUMBER(SEARCH("000000",BP729)))),1,0),0)</f>
        <v>0</v>
      </c>
      <c r="BR7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729,"supervisor",""),"inspector",""),"controller",""),"executive",""),"catering",""),"manager",""),"officer",""),"caterer",""),"station",""),"captain",""),"verified",""),"verifier",""),"checked",""),"senior",""),"leader",""),"cabin",""),"staff",""),"crew",""),"team",""),"duty",""),"lead",""),"head",""),"chef",""),"pasb",""),"mcat",""),"magcs",""),"qaqc",""),"ccic",""),"cic",""),"csm",""),"ops",""),"pic",""),"self",""),"qa",""),"qc",""),"by",""),"sr",""))</f>
        <v>0</v>
      </c>
      <c r="BS7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729,"supervisor",""),"inspector",""),"controller",""),"executive",""),"catering",""),"manager",""),"officer",""),"caterer",""),"station",""),"captain",""),"verified",""),"verifier",""),"checked",""),"senior",""),"leader",""),"cabin",""),"staff",""),"crew",""),"team",""),"duty",""),"lead",""),"head",""),"chef",""),"pasb",""),"mcat",""),"magcs",""),"qaqc",""),"ccic",""),"cic",""),"csm",""),"ops",""),"pic",""),"self",""),"qa",""),"qc",""),"by",""),"sr",""))</f>
        <v>0</v>
      </c>
      <c r="BT729" s="61"/>
      <c r="BU729" s="61"/>
      <c r="BV729" s="61" t="n">
        <f aca="false">0</f>
        <v>0</v>
      </c>
      <c r="BW729" s="61"/>
      <c r="BX729" s="61"/>
      <c r="BY729" s="62" t="n">
        <f aca="false">Q729-T12EarlyH/24</f>
        <v>46324.6388888889</v>
      </c>
      <c r="BZ729" s="61" t="n">
        <f aca="false">IFERROR(IF(IF(TRIM(S729)="Link / file path",AND(LEN(TRIM(Z729))&gt;=5,SUMPRODUCT(--ISNUMBER(SEARCH({"http","www.","\\",":\",".pdf",".jpg",".jpeg",".png",".heic",".xls",".doc",".msg",".eml",".ppt",".txt",".zip"},Z729)))&gt;0),AND(ISERROR(FIND(" ",TRIM(Z729))),NOT(OR(LOWER(TRIM(Z729))=LOWER(Flights!$F$26),AND(LEFT(LOWER(TRIM(Z729)),2)="mh",(LEN(BN729)-LEN(SUBSTITUTE(BN729,"a","")))&lt;=2))),NOT(ISNUMBER(MATCH(LEFT(BN729,255),{"0000a","000a","00a","0000aa","000aa","00.00.0000","00/00/0000","00-00-0000","0000-00-00","00.00.00","00/00/00","00-00-00","0.00.0000","0/00/0000","0-00-0000"},0))),OR(AND((LEN(BN729)-LEN(SUBSTITUTE(BN729,"a","")))&gt;=1,(LEN(BN729)-LEN(SUBSTITUTE(BN729,"0","")))&gt;=2,SUMPRODUCT(--ISNUMBER(SEARCH({"a0","a-0","a_0","a/0","a.0","a#0","0a","0-a","0_a","0/a"},BN729)))&gt;0),AND((LEN(BN729)-LEN(SUBSTITUTE(BN729,"a","")))=0,(LEN(BN729)-LEN(SUBSTITUTE(BN729,"0","")))&gt;=5)))),1,0),0)</f>
        <v>0</v>
      </c>
    </row>
    <row r="730" customFormat="false" ht="41.25" hidden="false" customHeight="true" outlineLevel="0" collapsed="false">
      <c r="A730" s="57" t="s">
        <v>1464</v>
      </c>
      <c r="B730" s="57" t="s">
        <v>312</v>
      </c>
      <c r="C730" s="57" t="str">
        <f aca="false">Flights!$F$26</f>
        <v>MH0002</v>
      </c>
      <c r="D730" s="58" t="n">
        <f aca="false">Flights!$D$26</f>
        <v>46325</v>
      </c>
      <c r="E730" s="57" t="str">
        <f aca="false">Flights!$G$26&amp;"-"&amp;Flights!$H$26</f>
        <v>KUL-LHR</v>
      </c>
      <c r="F730" s="57" t="str">
        <f aca="false">Flights!$K$26</f>
        <v>BC</v>
      </c>
      <c r="G730" s="57" t="s">
        <v>420</v>
      </c>
      <c r="H730" s="57" t="s">
        <v>378</v>
      </c>
      <c r="I730" s="57" t="s">
        <v>447</v>
      </c>
      <c r="J730" s="57" t="s">
        <v>623</v>
      </c>
      <c r="K730" s="67" t="s">
        <v>449</v>
      </c>
      <c r="L730" s="67" t="s">
        <v>752</v>
      </c>
      <c r="M730" s="67" t="s">
        <v>451</v>
      </c>
      <c r="N730" s="67" t="s">
        <v>383</v>
      </c>
      <c r="O730" s="67" t="s">
        <v>503</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60"/>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open",IF(AND(NOT(OR(LEN(AZ730)&lt;15,ISNUMBER(MATCH(AZ730,L_Placeholder,0)))),BK730=0,NOT(OR(LEN(AU730)&lt;2,ISNUMBER(MATCH(AU730,L_Placeholder,0)))),NOT(OR(LEN(AX730)&lt;2,ISNUMBER(MATCH(AX730,L_Placeholder,0)))),TRIM(AE730)&lt;&gt;TRIM(T730)),"N/A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missing",IF(OR(OR(LEN(AU730)&lt;2,ISNUMBER(MATCH(AU730,L_Placeholder,0))),BR730&lt;3),"INVALID – PIC missing or not a named person (a role such as QA / CSM is not a name)",IF(OR(LEN(AV730)&lt;2,ISNUMBER(MATCH(AV730,L_Placeholder,0))),"INVALID – result / assessment missing",IF(OR(OR(LEN(AW730)&lt;3,ISNUMBER(MATCH(AW730,L_Placeholder,0))),SUMPRODUCT(--ISNUMBER(SEARCH(" "&amp;L_EvidencePhrase&amp;" ",BD730)))&gt;0,BI730=1),"INVALID – evidence missing, placeholder or not yet on file",IF(ISNA(MATCH(TRIM(S730),L_EvidenceType,0)),"INVALID – choose the evidence type from the list (column S)",IF(BL730=0,"INVALID – evidence ID must be the record's ID only (e.g. SF-2210, IMG_2231, 1045521), or a link / path for links",IF(OR(OR(LEN(AX730)&lt;2,ISNUMBER(MATCH(AX730,L_Placeholder,0))),BS730&lt;3),"INVALID – verifier missing or not a named person (a role such as QA / CSM is not a name)",IF(OR(AX730=AU730,AND(LEN(AU730)&gt;=4,ISNUMBER(SEARCH(AU730,AX730))),AND(LEN(AX730)&gt;=4,ISNUMBER(SEARCH(AX730,AU730)))),"INVALID – verifier must be a different, named person (not the PIC or a role)",IF(BH730=1,"INVALID – result not yet available (awaiting / TBC)",IF(BV730=1,"INVALID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future",IF(AND(ISNUMBER(BY730),AG730&lt;BY730),IF(H730="Physical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t="n">
        <f aca="false">IF(ISNA(MATCH(TRIM(S730),L_EvidenceType,0)),0,BZ730)</f>
        <v>0</v>
      </c>
      <c r="BM730" s="61" t="str">
        <f aca="false">SUBSTITUTE(SUBSTITUTE(SUBSTITUTE(SUBSTITUTE(SUBSTITUTE(SUBSTITUTE(SUBSTITUTE(SUBSTITUTE(SUBSTITUTE(LOWER(Z730&amp;""),"1","0"),"2","0"),"3","0"),"4","0"),"5","0"),"6","0"),"7","0"),"8","0"),"9","0")</f>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730,"jan",""),"feb",""),"mar",""),"apr",""),"may",""),"jun",""),"jul",""),"aug",""),"sep",""),"oct",""),"nov",""),"dec",""),"hrs",""),"hr",""),"lt",""),"utc",""),"am",""),"pm",""),"rev",""),"ver",""),"b","a"),"c","a"),"d","a"),"e","a"),"f","a"),"g","a"),"h","a"),"i","a"),"j","a"),"k","a"),"l","a"),"m","a"),"n","a"),"o","a"),"p","a"),"q","a"),"r","a"),"s","a"),"t","a"),"u","a"),"v","a"),"w","a"),"x","a"),"y","a"),"z","a")</f>
        <v/>
      </c>
      <c r="BO730" s="61" t="str">
        <f aca="false">SUBSTITUTE(SUBSTITUTE(SUBSTITUTE(SUBSTITUTE(SUBSTITUTE(SUBSTITUTE(SUBSTITUTE(SUBSTITUTE(SUBSTITUTE(LOWER(W730&amp;""),"1","0"),"2","0"),"3","0"),"4","0"),"5","0"),"6","0"),"7","0"),"8","0"),"9","0")</f>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c>
      <c r="BQ730" s="61" t="n">
        <f aca="false">IFERROR(IF(AND(ISERROR(SEARCH(" mh"," "&amp;LOWER(W730))),ISNA(MATCH(LEFT(TRIM(BP730),255),{"0000a","000a","00a","0000aa","000aa","00.00.0000","00/00/0000","00-00-0000","0000-00-00","00.00.00","00/00/00","00-00-00","0.00.0000","0/00/0000","0-00-0000"},0)),OR(SUMPRODUCT(--ISNUMBER(SEARCH({"a0","a-0","a_0","a/0","a.0","a#0","0a","0-a","0_a","0/a"},BP730)))&gt;0,ISNUMBER(SEARCH("000000",BP730)))),1,0),0)</f>
        <v>0</v>
      </c>
      <c r="BR7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730,"supervisor",""),"inspector",""),"controller",""),"executive",""),"catering",""),"manager",""),"officer",""),"caterer",""),"station",""),"captain",""),"verified",""),"verifier",""),"checked",""),"senior",""),"leader",""),"cabin",""),"staff",""),"crew",""),"team",""),"duty",""),"lead",""),"head",""),"chef",""),"pasb",""),"mcat",""),"magcs",""),"qaqc",""),"ccic",""),"cic",""),"csm",""),"ops",""),"pic",""),"self",""),"qa",""),"qc",""),"by",""),"sr",""))</f>
        <v>0</v>
      </c>
      <c r="BS7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730,"supervisor",""),"inspector",""),"controller",""),"executive",""),"catering",""),"manager",""),"officer",""),"caterer",""),"station",""),"captain",""),"verified",""),"verifier",""),"checked",""),"senior",""),"leader",""),"cabin",""),"staff",""),"crew",""),"team",""),"duty",""),"lead",""),"head",""),"chef",""),"pasb",""),"mcat",""),"magcs",""),"qaqc",""),"ccic",""),"cic",""),"csm",""),"ops",""),"pic",""),"self",""),"qa",""),"qc",""),"by",""),"sr",""))</f>
        <v>0</v>
      </c>
      <c r="BT730" s="61"/>
      <c r="BU730" s="61"/>
      <c r="BV730" s="61" t="n">
        <f aca="false">0</f>
        <v>0</v>
      </c>
      <c r="BW730" s="61"/>
      <c r="BX730" s="61"/>
      <c r="BY730" s="62" t="n">
        <f aca="false">Q730-T12EarlyH/24</f>
        <v>46324.6388888889</v>
      </c>
      <c r="BZ730" s="61" t="n">
        <f aca="false">IFERROR(IF(IF(TRIM(S730)="Link / file path",AND(LEN(TRIM(Z730))&gt;=5,SUMPRODUCT(--ISNUMBER(SEARCH({"http","www.","\\",":\",".pdf",".jpg",".jpeg",".png",".heic",".xls",".doc",".msg",".eml",".ppt",".txt",".zip"},Z730)))&gt;0),AND(ISERROR(FIND(" ",TRIM(Z730))),NOT(OR(LOWER(TRIM(Z730))=LOWER(Flights!$F$26),AND(LEFT(LOWER(TRIM(Z730)),2)="mh",(LEN(BN730)-LEN(SUBSTITUTE(BN730,"a","")))&lt;=2))),NOT(ISNUMBER(MATCH(LEFT(BN730,255),{"0000a","000a","00a","0000aa","000aa","00.00.0000","00/00/0000","00-00-0000","0000-00-00","00.00.00","00/00/00","00-00-00","0.00.0000","0/00/0000","0-00-0000"},0))),OR(AND((LEN(BN730)-LEN(SUBSTITUTE(BN730,"a","")))&gt;=1,(LEN(BN730)-LEN(SUBSTITUTE(BN730,"0","")))&gt;=2,SUMPRODUCT(--ISNUMBER(SEARCH({"a0","a-0","a_0","a/0","a.0","a#0","0a","0-a","0_a","0/a"},BN730)))&gt;0),AND((LEN(BN730)-LEN(SUBSTITUTE(BN730,"a","")))=0,(LEN(BN730)-LEN(SUBSTITUTE(BN730,"0","")))&gt;=5)))),1,0),0)</f>
        <v>0</v>
      </c>
    </row>
    <row r="731" customFormat="false" ht="41.25" hidden="false" customHeight="true" outlineLevel="0" collapsed="false">
      <c r="A731" s="57" t="s">
        <v>1465</v>
      </c>
      <c r="B731" s="57" t="s">
        <v>312</v>
      </c>
      <c r="C731" s="57" t="str">
        <f aca="false">Flights!$F$26</f>
        <v>MH0002</v>
      </c>
      <c r="D731" s="58" t="n">
        <f aca="false">Flights!$D$26</f>
        <v>46325</v>
      </c>
      <c r="E731" s="57" t="str">
        <f aca="false">Flights!$G$26&amp;"-"&amp;Flights!$H$26</f>
        <v>KUL-LHR</v>
      </c>
      <c r="F731" s="57" t="str">
        <f aca="false">Flights!$K$26</f>
        <v>BC</v>
      </c>
      <c r="G731" s="57" t="s">
        <v>420</v>
      </c>
      <c r="H731" s="57" t="s">
        <v>378</v>
      </c>
      <c r="I731" s="57" t="s">
        <v>447</v>
      </c>
      <c r="J731" s="57" t="s">
        <v>626</v>
      </c>
      <c r="K731" s="67" t="s">
        <v>449</v>
      </c>
      <c r="L731" s="67" t="s">
        <v>754</v>
      </c>
      <c r="M731" s="67" t="s">
        <v>451</v>
      </c>
      <c r="N731" s="67" t="s">
        <v>383</v>
      </c>
      <c r="O731" s="67" t="s">
        <v>503</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60"/>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open",IF(AND(NOT(OR(LEN(AZ731)&lt;15,ISNUMBER(MATCH(AZ731,L_Placeholder,0)))),BK731=0,NOT(OR(LEN(AU731)&lt;2,ISNUMBER(MATCH(AU731,L_Placeholder,0)))),NOT(OR(LEN(AX731)&lt;2,ISNUMBER(MATCH(AX731,L_Placeholder,0)))),TRIM(AE731)&lt;&gt;TRIM(T731)),"N/A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missing",IF(OR(OR(LEN(AU731)&lt;2,ISNUMBER(MATCH(AU731,L_Placeholder,0))),BR731&lt;3),"INVALID – PIC missing or not a named person (a role such as QA / CSM is not a name)",IF(OR(LEN(AV731)&lt;2,ISNUMBER(MATCH(AV731,L_Placeholder,0))),"INVALID – result / assessment missing",IF(OR(OR(LEN(AW731)&lt;3,ISNUMBER(MATCH(AW731,L_Placeholder,0))),SUMPRODUCT(--ISNUMBER(SEARCH(" "&amp;L_EvidencePhrase&amp;" ",BD731)))&gt;0,BI731=1),"INVALID – evidence missing, placeholder or not yet on file",IF(ISNA(MATCH(TRIM(S731),L_EvidenceType,0)),"INVALID – choose the evidence type from the list (column S)",IF(BL731=0,"INVALID – evidence ID must be the record's ID only (e.g. SF-2210, IMG_2231, 1045521), or a link / path for links",IF(OR(OR(LEN(AX731)&lt;2,ISNUMBER(MATCH(AX731,L_Placeholder,0))),BS731&lt;3),"INVALID – verifier missing or not a named person (a role such as QA / CSM is not a name)",IF(OR(AX731=AU731,AND(LEN(AU731)&gt;=4,ISNUMBER(SEARCH(AU731,AX731))),AND(LEN(AX731)&gt;=4,ISNUMBER(SEARCH(AX731,AU731)))),"INVALID – verifier must be a different, named person (not the PIC or a role)",IF(BH731=1,"INVALID – result not yet available (awaiting / TBC)",IF(BV731=1,"INVALID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future",IF(AND(ISNUMBER(BY731),AG731&lt;BY731),IF(H731="Physical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t="n">
        <f aca="false">IF(ISNA(MATCH(TRIM(S731),L_EvidenceType,0)),0,BZ731)</f>
        <v>0</v>
      </c>
      <c r="BM731" s="61" t="str">
        <f aca="false">SUBSTITUTE(SUBSTITUTE(SUBSTITUTE(SUBSTITUTE(SUBSTITUTE(SUBSTITUTE(SUBSTITUTE(SUBSTITUTE(SUBSTITUTE(LOWER(Z731&amp;""),"1","0"),"2","0"),"3","0"),"4","0"),"5","0"),"6","0"),"7","0"),"8","0"),"9","0")</f>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731,"jan",""),"feb",""),"mar",""),"apr",""),"may",""),"jun",""),"jul",""),"aug",""),"sep",""),"oct",""),"nov",""),"dec",""),"hrs",""),"hr",""),"lt",""),"utc",""),"am",""),"pm",""),"rev",""),"ver",""),"b","a"),"c","a"),"d","a"),"e","a"),"f","a"),"g","a"),"h","a"),"i","a"),"j","a"),"k","a"),"l","a"),"m","a"),"n","a"),"o","a"),"p","a"),"q","a"),"r","a"),"s","a"),"t","a"),"u","a"),"v","a"),"w","a"),"x","a"),"y","a"),"z","a")</f>
        <v/>
      </c>
      <c r="BO731" s="61" t="str">
        <f aca="false">SUBSTITUTE(SUBSTITUTE(SUBSTITUTE(SUBSTITUTE(SUBSTITUTE(SUBSTITUTE(SUBSTITUTE(SUBSTITUTE(SUBSTITUTE(LOWER(W731&amp;""),"1","0"),"2","0"),"3","0"),"4","0"),"5","0"),"6","0"),"7","0"),"8","0"),"9","0")</f>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c>
      <c r="BQ731" s="61" t="n">
        <f aca="false">IFERROR(IF(AND(ISERROR(SEARCH(" mh"," "&amp;LOWER(W731))),ISNA(MATCH(LEFT(TRIM(BP731),255),{"0000a","000a","00a","0000aa","000aa","00.00.0000","00/00/0000","00-00-0000","0000-00-00","00.00.00","00/00/00","00-00-00","0.00.0000","0/00/0000","0-00-0000"},0)),OR(SUMPRODUCT(--ISNUMBER(SEARCH({"a0","a-0","a_0","a/0","a.0","a#0","0a","0-a","0_a","0/a"},BP731)))&gt;0,ISNUMBER(SEARCH("000000",BP731)))),1,0),0)</f>
        <v>0</v>
      </c>
      <c r="BR7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731,"supervisor",""),"inspector",""),"controller",""),"executive",""),"catering",""),"manager",""),"officer",""),"caterer",""),"station",""),"captain",""),"verified",""),"verifier",""),"checked",""),"senior",""),"leader",""),"cabin",""),"staff",""),"crew",""),"team",""),"duty",""),"lead",""),"head",""),"chef",""),"pasb",""),"mcat",""),"magcs",""),"qaqc",""),"ccic",""),"cic",""),"csm",""),"ops",""),"pic",""),"self",""),"qa",""),"qc",""),"by",""),"sr",""))</f>
        <v>0</v>
      </c>
      <c r="BS7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731,"supervisor",""),"inspector",""),"controller",""),"executive",""),"catering",""),"manager",""),"officer",""),"caterer",""),"station",""),"captain",""),"verified",""),"verifier",""),"checked",""),"senior",""),"leader",""),"cabin",""),"staff",""),"crew",""),"team",""),"duty",""),"lead",""),"head",""),"chef",""),"pasb",""),"mcat",""),"magcs",""),"qaqc",""),"ccic",""),"cic",""),"csm",""),"ops",""),"pic",""),"self",""),"qa",""),"qc",""),"by",""),"sr",""))</f>
        <v>0</v>
      </c>
      <c r="BT731" s="61"/>
      <c r="BU731" s="61"/>
      <c r="BV731" s="61" t="n">
        <f aca="false">0</f>
        <v>0</v>
      </c>
      <c r="BW731" s="61"/>
      <c r="BX731" s="61"/>
      <c r="BY731" s="62" t="n">
        <f aca="false">Q731-T12EarlyH/24</f>
        <v>46324.6388888889</v>
      </c>
      <c r="BZ731" s="61" t="n">
        <f aca="false">IFERROR(IF(IF(TRIM(S731)="Link / file path",AND(LEN(TRIM(Z731))&gt;=5,SUMPRODUCT(--ISNUMBER(SEARCH({"http","www.","\\",":\",".pdf",".jpg",".jpeg",".png",".heic",".xls",".doc",".msg",".eml",".ppt",".txt",".zip"},Z731)))&gt;0),AND(ISERROR(FIND(" ",TRIM(Z731))),NOT(OR(LOWER(TRIM(Z731))=LOWER(Flights!$F$26),AND(LEFT(LOWER(TRIM(Z731)),2)="mh",(LEN(BN731)-LEN(SUBSTITUTE(BN731,"a","")))&lt;=2))),NOT(ISNUMBER(MATCH(LEFT(BN731,255),{"0000a","000a","00a","0000aa","000aa","00.00.0000","00/00/0000","00-00-0000","0000-00-00","00.00.00","00/00/00","00-00-00","0.00.0000","0/00/0000","0-00-0000"},0))),OR(AND((LEN(BN731)-LEN(SUBSTITUTE(BN731,"a","")))&gt;=1,(LEN(BN731)-LEN(SUBSTITUTE(BN731,"0","")))&gt;=2,SUMPRODUCT(--ISNUMBER(SEARCH({"a0","a-0","a_0","a/0","a.0","a#0","0a","0-a","0_a","0/a"},BN731)))&gt;0),AND((LEN(BN731)-LEN(SUBSTITUTE(BN731,"a","")))=0,(LEN(BN731)-LEN(SUBSTITUTE(BN731,"0","")))&gt;=5)))),1,0),0)</f>
        <v>0</v>
      </c>
    </row>
    <row r="732" customFormat="false" ht="39.75" hidden="false" customHeight="true" outlineLevel="0" collapsed="false">
      <c r="A732" s="57" t="s">
        <v>1466</v>
      </c>
      <c r="B732" s="57" t="s">
        <v>312</v>
      </c>
      <c r="C732" s="57" t="str">
        <f aca="false">Flights!$F$26</f>
        <v>MH0002</v>
      </c>
      <c r="D732" s="58" t="n">
        <f aca="false">Flights!$D$26</f>
        <v>46325</v>
      </c>
      <c r="E732" s="57" t="str">
        <f aca="false">Flights!$G$26&amp;"-"&amp;Flights!$H$26</f>
        <v>KUL-LHR</v>
      </c>
      <c r="F732" s="57" t="str">
        <f aca="false">Flights!$K$26</f>
        <v>BC</v>
      </c>
      <c r="G732" s="57" t="s">
        <v>420</v>
      </c>
      <c r="H732" s="57" t="s">
        <v>378</v>
      </c>
      <c r="I732" s="57" t="s">
        <v>629</v>
      </c>
      <c r="J732" s="57" t="s">
        <v>630</v>
      </c>
      <c r="K732" s="67" t="s">
        <v>501</v>
      </c>
      <c r="L732" s="67" t="s">
        <v>756</v>
      </c>
      <c r="M732" s="67" t="s">
        <v>187</v>
      </c>
      <c r="N732" s="67" t="s">
        <v>383</v>
      </c>
      <c r="O732" s="67" t="s">
        <v>632</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60"/>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open",IF(AND(NOT(OR(LEN(AZ732)&lt;15,ISNUMBER(MATCH(AZ732,L_Placeholder,0)))),BK732=0,NOT(OR(LEN(AU732)&lt;2,ISNUMBER(MATCH(AU732,L_Placeholder,0)))),NOT(OR(LEN(AX732)&lt;2,ISNUMBER(MATCH(AX732,L_Placeholder,0)))),TRIM(AE732)&lt;&gt;TRIM(T732)),"N/A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missing",IF(OR(OR(LEN(AU732)&lt;2,ISNUMBER(MATCH(AU732,L_Placeholder,0))),BR732&lt;3),"INVALID – PIC missing or not a named person (a role such as QA / CSM is not a name)",IF(OR(LEN(AV732)&lt;2,ISNUMBER(MATCH(AV732,L_Placeholder,0))),"INVALID – result / assessment missing",IF(OR(OR(LEN(AW732)&lt;3,ISNUMBER(MATCH(AW732,L_Placeholder,0))),SUMPRODUCT(--ISNUMBER(SEARCH(" "&amp;L_EvidencePhrase&amp;" ",BD732)))&gt;0,BI732=1),"INVALID – evidence missing, placeholder or not yet on file",IF(ISNA(MATCH(TRIM(S732),L_EvidenceType,0)),"INVALID – choose the evidence type from the list (column S)",IF(BL732=0,"INVALID – evidence ID must be the record's ID only (e.g. SF-2210, IMG_2231, 1045521), or a link / path for links",IF(OR(OR(LEN(AX732)&lt;2,ISNUMBER(MATCH(AX732,L_Placeholder,0))),BS732&lt;3),"INVALID – verifier missing or not a named person (a role such as QA / CSM is not a name)",IF(OR(AX732=AU732,AND(LEN(AU732)&gt;=4,ISNUMBER(SEARCH(AU732,AX732))),AND(LEN(AX732)&gt;=4,ISNUMBER(SEARCH(AX732,AU732)))),"INVALID – verifier must be a different, named person (not the PIC or a role)",IF(BH732=1,"INVALID – result not yet available (awaiting / TBC)",IF(BV732=1,"INVALID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future",IF(AND(ISNUMBER(BY732),AG732&lt;BY732),IF(H732="Physical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t="n">
        <f aca="false">IF(ISNA(MATCH(TRIM(S732),L_EvidenceType,0)),0,BZ732)</f>
        <v>0</v>
      </c>
      <c r="BM732" s="61" t="str">
        <f aca="false">SUBSTITUTE(SUBSTITUTE(SUBSTITUTE(SUBSTITUTE(SUBSTITUTE(SUBSTITUTE(SUBSTITUTE(SUBSTITUTE(SUBSTITUTE(LOWER(Z732&amp;""),"1","0"),"2","0"),"3","0"),"4","0"),"5","0"),"6","0"),"7","0"),"8","0"),"9","0")</f>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732,"jan",""),"feb",""),"mar",""),"apr",""),"may",""),"jun",""),"jul",""),"aug",""),"sep",""),"oct",""),"nov",""),"dec",""),"hrs",""),"hr",""),"lt",""),"utc",""),"am",""),"pm",""),"rev",""),"ver",""),"b","a"),"c","a"),"d","a"),"e","a"),"f","a"),"g","a"),"h","a"),"i","a"),"j","a"),"k","a"),"l","a"),"m","a"),"n","a"),"o","a"),"p","a"),"q","a"),"r","a"),"s","a"),"t","a"),"u","a"),"v","a"),"w","a"),"x","a"),"y","a"),"z","a")</f>
        <v/>
      </c>
      <c r="BO732" s="61" t="str">
        <f aca="false">SUBSTITUTE(SUBSTITUTE(SUBSTITUTE(SUBSTITUTE(SUBSTITUTE(SUBSTITUTE(SUBSTITUTE(SUBSTITUTE(SUBSTITUTE(LOWER(W732&amp;""),"1","0"),"2","0"),"3","0"),"4","0"),"5","0"),"6","0"),"7","0"),"8","0"),"9","0")</f>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c>
      <c r="BQ732" s="61" t="n">
        <f aca="false">IFERROR(IF(AND(ISERROR(SEARCH(" mh"," "&amp;LOWER(W732))),ISNA(MATCH(LEFT(TRIM(BP732),255),{"0000a","000a","00a","0000aa","000aa","00.00.0000","00/00/0000","00-00-0000","0000-00-00","00.00.00","00/00/00","00-00-00","0.00.0000","0/00/0000","0-00-0000"},0)),OR(SUMPRODUCT(--ISNUMBER(SEARCH({"a0","a-0","a_0","a/0","a.0","a#0","0a","0-a","0_a","0/a"},BP732)))&gt;0,ISNUMBER(SEARCH("000000",BP732)))),1,0),0)</f>
        <v>0</v>
      </c>
      <c r="BR7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732,"supervisor",""),"inspector",""),"controller",""),"executive",""),"catering",""),"manager",""),"officer",""),"caterer",""),"station",""),"captain",""),"verified",""),"verifier",""),"checked",""),"senior",""),"leader",""),"cabin",""),"staff",""),"crew",""),"team",""),"duty",""),"lead",""),"head",""),"chef",""),"pasb",""),"mcat",""),"magcs",""),"qaqc",""),"ccic",""),"cic",""),"csm",""),"ops",""),"pic",""),"self",""),"qa",""),"qc",""),"by",""),"sr",""))</f>
        <v>0</v>
      </c>
      <c r="BS7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732,"supervisor",""),"inspector",""),"controller",""),"executive",""),"catering",""),"manager",""),"officer",""),"caterer",""),"station",""),"captain",""),"verified",""),"verifier",""),"checked",""),"senior",""),"leader",""),"cabin",""),"staff",""),"crew",""),"team",""),"duty",""),"lead",""),"head",""),"chef",""),"pasb",""),"mcat",""),"magcs",""),"qaqc",""),"ccic",""),"cic",""),"csm",""),"ops",""),"pic",""),"self",""),"qa",""),"qc",""),"by",""),"sr",""))</f>
        <v>0</v>
      </c>
      <c r="BT732" s="61"/>
      <c r="BU732" s="61"/>
      <c r="BV732" s="61" t="n">
        <f aca="false">0</f>
        <v>0</v>
      </c>
      <c r="BW732" s="61"/>
      <c r="BX732" s="61"/>
      <c r="BY732" s="62" t="n">
        <f aca="false">Q732-T12EarlyH/24</f>
        <v>46324.6388888889</v>
      </c>
      <c r="BZ732" s="61" t="n">
        <f aca="false">IFERROR(IF(IF(TRIM(S732)="Link / file path",AND(LEN(TRIM(Z732))&gt;=5,SUMPRODUCT(--ISNUMBER(SEARCH({"http","www.","\\",":\",".pdf",".jpg",".jpeg",".png",".heic",".xls",".doc",".msg",".eml",".ppt",".txt",".zip"},Z732)))&gt;0),AND(ISERROR(FIND(" ",TRIM(Z732))),NOT(OR(LOWER(TRIM(Z732))=LOWER(Flights!$F$26),AND(LEFT(LOWER(TRIM(Z732)),2)="mh",(LEN(BN732)-LEN(SUBSTITUTE(BN732,"a","")))&lt;=2))),NOT(ISNUMBER(MATCH(LEFT(BN732,255),{"0000a","000a","00a","0000aa","000aa","00.00.0000","00/00/0000","00-00-0000","0000-00-00","00.00.00","00/00/00","00-00-00","0.00.0000","0/00/0000","0-00-0000"},0))),OR(AND((LEN(BN732)-LEN(SUBSTITUTE(BN732,"a","")))&gt;=1,(LEN(BN732)-LEN(SUBSTITUTE(BN732,"0","")))&gt;=2,SUMPRODUCT(--ISNUMBER(SEARCH({"a0","a-0","a_0","a/0","a.0","a#0","0a","0-a","0_a","0/a"},BN732)))&gt;0),AND((LEN(BN732)-LEN(SUBSTITUTE(BN732,"a","")))=0,(LEN(BN732)-LEN(SUBSTITUTE(BN732,"0","")))&gt;=5)))),1,0),0)</f>
        <v>0</v>
      </c>
    </row>
    <row r="733" customFormat="false" ht="39.75" hidden="false" customHeight="true" outlineLevel="0" collapsed="false">
      <c r="A733" s="57" t="s">
        <v>1467</v>
      </c>
      <c r="B733" s="57" t="s">
        <v>312</v>
      </c>
      <c r="C733" s="57" t="str">
        <f aca="false">Flights!$F$26</f>
        <v>MH0002</v>
      </c>
      <c r="D733" s="58" t="n">
        <f aca="false">Flights!$D$26</f>
        <v>46325</v>
      </c>
      <c r="E733" s="57" t="str">
        <f aca="false">Flights!$G$26&amp;"-"&amp;Flights!$H$26</f>
        <v>KUL-LHR</v>
      </c>
      <c r="F733" s="57" t="str">
        <f aca="false">Flights!$K$26</f>
        <v>BC</v>
      </c>
      <c r="G733" s="57" t="s">
        <v>459</v>
      </c>
      <c r="H733" s="57" t="s">
        <v>460</v>
      </c>
      <c r="I733" s="57" t="s">
        <v>379</v>
      </c>
      <c r="J733" s="57" t="s">
        <v>461</v>
      </c>
      <c r="K733" s="67" t="s">
        <v>426</v>
      </c>
      <c r="L733" s="67" t="s">
        <v>462</v>
      </c>
      <c r="M733" s="67"/>
      <c r="N733" s="67" t="s">
        <v>383</v>
      </c>
      <c r="O733" s="67" t="s">
        <v>463</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60"/>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open",IF(AND(NOT(OR(LEN(AZ733)&lt;15,ISNUMBER(MATCH(AZ733,L_Placeholder,0)))),BK733=0,NOT(OR(LEN(AU733)&lt;2,ISNUMBER(MATCH(AU733,L_Placeholder,0)))),NOT(OR(LEN(AX733)&lt;2,ISNUMBER(MATCH(AX733,L_Placeholder,0)))),TRIM(AE733)&lt;&gt;TRIM(T733)),"N/A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missing",IF(OR(OR(LEN(AU733)&lt;2,ISNUMBER(MATCH(AU733,L_Placeholder,0))),BR733&lt;3),"INVALID – PIC missing or not a named person (a role such as QA / CSM is not a name)",IF(OR(LEN(AV733)&lt;2,ISNUMBER(MATCH(AV733,L_Placeholder,0))),"INVALID – result / assessment missing",IF(OR(OR(LEN(AW733)&lt;3,ISNUMBER(MATCH(AW733,L_Placeholder,0))),SUMPRODUCT(--ISNUMBER(SEARCH(" "&amp;L_EvidencePhrase&amp;" ",BD733)))&gt;0,BI733=1),"INVALID – evidence missing, placeholder or not yet on file",IF(ISNA(MATCH(TRIM(S733),L_EvidenceType,0)),"INVALID – choose the evidence type from the list (column S)",IF(BL733=0,"INVALID – evidence ID must be the record's ID only (e.g. SF-2210, IMG_2231, 1045521), or a link / path for links",IF(OR(OR(LEN(AX733)&lt;2,ISNUMBER(MATCH(AX733,L_Placeholder,0))),BS733&lt;3),"INVALID – verifier missing or not a named person (a role such as QA / CSM is not a name)",IF(OR(AX733=AU733,AND(LEN(AU733)&gt;=4,ISNUMBER(SEARCH(AU733,AX733))),AND(LEN(AX733)&gt;=4,ISNUMBER(SEARCH(AX733,AU733)))),"INVALID – verifier must be a different, named person (not the PIC or a role)",IF(BH733=1,"INVALID – result not yet available (awaiting / TBC)",IF(BV733=1,"INVALID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future",IF(AND(ISNUMBER(BY733),AG733&lt;BY733),IF(H733="Physical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IF(ISNA(MATCH(TRIM(S733),L_EvidenceType,0)),0,BZ733)</f>
        <v>0</v>
      </c>
      <c r="BM733" s="61" t="str">
        <f aca="false">SUBSTITUTE(SUBSTITUTE(SUBSTITUTE(SUBSTITUTE(SUBSTITUTE(SUBSTITUTE(SUBSTITUTE(SUBSTITUTE(SUBSTITUTE(LOWER(Z733&amp;""),"1","0"),"2","0"),"3","0"),"4","0"),"5","0"),"6","0"),"7","0"),"8","0"),"9","0")</f>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733,"jan",""),"feb",""),"mar",""),"apr",""),"may",""),"jun",""),"jul",""),"aug",""),"sep",""),"oct",""),"nov",""),"dec",""),"hrs",""),"hr",""),"lt",""),"utc",""),"am",""),"pm",""),"rev",""),"ver",""),"b","a"),"c","a"),"d","a"),"e","a"),"f","a"),"g","a"),"h","a"),"i","a"),"j","a"),"k","a"),"l","a"),"m","a"),"n","a"),"o","a"),"p","a"),"q","a"),"r","a"),"s","a"),"t","a"),"u","a"),"v","a"),"w","a"),"x","a"),"y","a"),"z","a")</f>
        <v/>
      </c>
      <c r="BO733" s="61" t="str">
        <f aca="false">SUBSTITUTE(SUBSTITUTE(SUBSTITUTE(SUBSTITUTE(SUBSTITUTE(SUBSTITUTE(SUBSTITUTE(SUBSTITUTE(SUBSTITUTE(LOWER(W733&amp;""),"1","0"),"2","0"),"3","0"),"4","0"),"5","0"),"6","0"),"7","0"),"8","0"),"9","0")</f>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c>
      <c r="BQ733" s="61" t="n">
        <f aca="false">IFERROR(IF(AND(ISERROR(SEARCH(" mh"," "&amp;LOWER(W733))),ISNA(MATCH(LEFT(TRIM(BP733),255),{"0000a","000a","00a","0000aa","000aa","00.00.0000","00/00/0000","00-00-0000","0000-00-00","00.00.00","00/00/00","00-00-00","0.00.0000","0/00/0000","0-00-0000"},0)),OR(SUMPRODUCT(--ISNUMBER(SEARCH({"a0","a-0","a_0","a/0","a.0","a#0","0a","0-a","0_a","0/a"},BP733)))&gt;0,ISNUMBER(SEARCH("000000",BP733)))),1,0),0)</f>
        <v>0</v>
      </c>
      <c r="BR7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733,"supervisor",""),"inspector",""),"controller",""),"executive",""),"catering",""),"manager",""),"officer",""),"caterer",""),"station",""),"captain",""),"verified",""),"verifier",""),"checked",""),"senior",""),"leader",""),"cabin",""),"staff",""),"crew",""),"team",""),"duty",""),"lead",""),"head",""),"chef",""),"pasb",""),"mcat",""),"magcs",""),"qaqc",""),"ccic",""),"cic",""),"csm",""),"ops",""),"pic",""),"self",""),"qa",""),"qc",""),"by",""),"sr",""))</f>
        <v>0</v>
      </c>
      <c r="BS7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733,"supervisor",""),"inspector",""),"controller",""),"executive",""),"catering",""),"manager",""),"officer",""),"caterer",""),"station",""),"captain",""),"verified",""),"verifier",""),"checked",""),"senior",""),"leader",""),"cabin",""),"staff",""),"crew",""),"team",""),"duty",""),"lead",""),"head",""),"chef",""),"pasb",""),"mcat",""),"magcs",""),"qaqc",""),"ccic",""),"cic",""),"csm",""),"ops",""),"pic",""),"self",""),"qa",""),"qc",""),"by",""),"sr",""))</f>
        <v>0</v>
      </c>
      <c r="BT733" s="61"/>
      <c r="BU733" s="61"/>
      <c r="BV733" s="61" t="n">
        <f aca="false">IFERROR(IF(OR(SUMPRODUCT((LEN(BC733)-LEN(SUBSTITUTE(BC733," "&amp;L_NotLoaded&amp;" "," ")))/(LEN(L_NotLoaded)+1))&gt;SUMPRODUCT((LEN(BC733)-LEN(SUBSTITUTE(BC733," "&amp;L_NotLoadedNeg&amp;" "," ")))/(LEN(L_NotLoadedNeg)+1)),SUMPRODUCT((LEN(BD733)-LEN(SUBSTITUTE(BD733," "&amp;L_NotLoaded&amp;" "," ")))/(LEN(L_NotLoaded)+1))&gt;SUMPRODUCT((LEN(BD733)-LEN(SUBSTITUTE(BD733," "&amp;L_NotLoadedNeg&amp;" "," ")))/(LEN(L_NotLoadedNeg)+1))),1,0),0)</f>
        <v>0</v>
      </c>
      <c r="BW733" s="61"/>
      <c r="BX733" s="61"/>
      <c r="BY733" s="62" t="n">
        <f aca="false">IF(ISNUMBER(Flights!$AZ$26),MAX(Q733-UpliftWindowH/24,Flights!$AZ$26),Q733-UpliftWindowH/24)</f>
        <v>46325.3888888889</v>
      </c>
      <c r="BZ733" s="61" t="n">
        <f aca="false">IFERROR(IF(IF(TRIM(S733)="Link / file path",AND(LEN(TRIM(Z733))&gt;=5,SUMPRODUCT(--ISNUMBER(SEARCH({"http","www.","\\",":\",".pdf",".jpg",".jpeg",".png",".heic",".xls",".doc",".msg",".eml",".ppt",".txt",".zip"},Z733)))&gt;0),AND(ISERROR(FIND(" ",TRIM(Z733))),NOT(OR(LOWER(TRIM(Z733))=LOWER(Flights!$F$26),AND(LEFT(LOWER(TRIM(Z733)),2)="mh",(LEN(BN733)-LEN(SUBSTITUTE(BN733,"a","")))&lt;=2))),NOT(ISNUMBER(MATCH(LEFT(BN733,255),{"0000a","000a","00a","0000aa","000aa","00.00.0000","00/00/0000","00-00-0000","0000-00-00","00.00.00","00/00/00","00-00-00","0.00.0000","0/00/0000","0-00-0000"},0))),OR(AND((LEN(BN733)-LEN(SUBSTITUTE(BN733,"a","")))&gt;=1,(LEN(BN733)-LEN(SUBSTITUTE(BN733,"0","")))&gt;=2,SUMPRODUCT(--ISNUMBER(SEARCH({"a0","a-0","a_0","a/0","a.0","a#0","0a","0-a","0_a","0/a"},BN733)))&gt;0),AND((LEN(BN733)-LEN(SUBSTITUTE(BN733,"a","")))=0,(LEN(BN733)-LEN(SUBSTITUTE(BN733,"0","")))&gt;=5)))),1,0),0)</f>
        <v>0</v>
      </c>
    </row>
    <row r="734" customFormat="false" ht="39.75" hidden="false" customHeight="true" outlineLevel="0" collapsed="false">
      <c r="A734" s="57" t="s">
        <v>1468</v>
      </c>
      <c r="B734" s="57" t="s">
        <v>312</v>
      </c>
      <c r="C734" s="57" t="str">
        <f aca="false">Flights!$F$26</f>
        <v>MH0002</v>
      </c>
      <c r="D734" s="58" t="n">
        <f aca="false">Flights!$D$26</f>
        <v>46325</v>
      </c>
      <c r="E734" s="57" t="str">
        <f aca="false">Flights!$G$26&amp;"-"&amp;Flights!$H$26</f>
        <v>KUL-LHR</v>
      </c>
      <c r="F734" s="57" t="str">
        <f aca="false">Flights!$K$26</f>
        <v>BC</v>
      </c>
      <c r="G734" s="57" t="s">
        <v>459</v>
      </c>
      <c r="H734" s="57" t="s">
        <v>460</v>
      </c>
      <c r="I734" s="57" t="s">
        <v>428</v>
      </c>
      <c r="J734" s="57" t="s">
        <v>465</v>
      </c>
      <c r="K734" s="67" t="s">
        <v>426</v>
      </c>
      <c r="L734" s="67" t="s">
        <v>462</v>
      </c>
      <c r="M734" s="67"/>
      <c r="N734" s="67" t="s">
        <v>383</v>
      </c>
      <c r="O734" s="67" t="s">
        <v>463</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60"/>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open",IF(AND(NOT(OR(LEN(AZ734)&lt;15,ISNUMBER(MATCH(AZ734,L_Placeholder,0)))),BK734=0,NOT(OR(LEN(AU734)&lt;2,ISNUMBER(MATCH(AU734,L_Placeholder,0)))),NOT(OR(LEN(AX734)&lt;2,ISNUMBER(MATCH(AX734,L_Placeholder,0)))),TRIM(AE734)&lt;&gt;TRIM(T734)),"N/A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missing",IF(OR(OR(LEN(AU734)&lt;2,ISNUMBER(MATCH(AU734,L_Placeholder,0))),BR734&lt;3),"INVALID – PIC missing or not a named person (a role such as QA / CSM is not a name)",IF(OR(LEN(AV734)&lt;2,ISNUMBER(MATCH(AV734,L_Placeholder,0))),"INVALID – result / assessment missing",IF(OR(OR(LEN(AW734)&lt;3,ISNUMBER(MATCH(AW734,L_Placeholder,0))),SUMPRODUCT(--ISNUMBER(SEARCH(" "&amp;L_EvidencePhrase&amp;" ",BD734)))&gt;0,BI734=1),"INVALID – evidence missing, placeholder or not yet on file",IF(ISNA(MATCH(TRIM(S734),L_EvidenceType,0)),"INVALID – choose the evidence type from the list (column S)",IF(BL734=0,"INVALID – evidence ID must be the record's ID only (e.g. SF-2210, IMG_2231, 1045521), or a link / path for links",IF(OR(OR(LEN(AX734)&lt;2,ISNUMBER(MATCH(AX734,L_Placeholder,0))),BS734&lt;3),"INVALID – verifier missing or not a named person (a role such as QA / CSM is not a name)",IF(OR(AX734=AU734,AND(LEN(AU734)&gt;=4,ISNUMBER(SEARCH(AU734,AX734))),AND(LEN(AX734)&gt;=4,ISNUMBER(SEARCH(AX734,AU734)))),"INVALID – verifier must be a different, named person (not the PIC or a role)",IF(BH734=1,"INVALID – result not yet available (awaiting / TBC)",IF(BV734=1,"INVALID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future",IF(AND(ISNUMBER(BY734),AG734&lt;BY734),IF(H734="Physical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IF(ISNA(MATCH(TRIM(S734),L_EvidenceType,0)),0,BZ734)</f>
        <v>0</v>
      </c>
      <c r="BM734" s="61" t="str">
        <f aca="false">SUBSTITUTE(SUBSTITUTE(SUBSTITUTE(SUBSTITUTE(SUBSTITUTE(SUBSTITUTE(SUBSTITUTE(SUBSTITUTE(SUBSTITUTE(LOWER(Z734&amp;""),"1","0"),"2","0"),"3","0"),"4","0"),"5","0"),"6","0"),"7","0"),"8","0"),"9","0")</f>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734,"jan",""),"feb",""),"mar",""),"apr",""),"may",""),"jun",""),"jul",""),"aug",""),"sep",""),"oct",""),"nov",""),"dec",""),"hrs",""),"hr",""),"lt",""),"utc",""),"am",""),"pm",""),"rev",""),"ver",""),"b","a"),"c","a"),"d","a"),"e","a"),"f","a"),"g","a"),"h","a"),"i","a"),"j","a"),"k","a"),"l","a"),"m","a"),"n","a"),"o","a"),"p","a"),"q","a"),"r","a"),"s","a"),"t","a"),"u","a"),"v","a"),"w","a"),"x","a"),"y","a"),"z","a")</f>
        <v/>
      </c>
      <c r="BO734" s="61" t="str">
        <f aca="false">SUBSTITUTE(SUBSTITUTE(SUBSTITUTE(SUBSTITUTE(SUBSTITUTE(SUBSTITUTE(SUBSTITUTE(SUBSTITUTE(SUBSTITUTE(LOWER(W734&amp;""),"1","0"),"2","0"),"3","0"),"4","0"),"5","0"),"6","0"),"7","0"),"8","0"),"9","0")</f>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c>
      <c r="BQ734" s="61" t="n">
        <f aca="false">IFERROR(IF(AND(ISERROR(SEARCH(" mh"," "&amp;LOWER(W734))),ISNA(MATCH(LEFT(TRIM(BP734),255),{"0000a","000a","00a","0000aa","000aa","00.00.0000","00/00/0000","00-00-0000","0000-00-00","00.00.00","00/00/00","00-00-00","0.00.0000","0/00/0000","0-00-0000"},0)),OR(SUMPRODUCT(--ISNUMBER(SEARCH({"a0","a-0","a_0","a/0","a.0","a#0","0a","0-a","0_a","0/a"},BP734)))&gt;0,ISNUMBER(SEARCH("000000",BP734)))),1,0),0)</f>
        <v>0</v>
      </c>
      <c r="BR7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734,"supervisor",""),"inspector",""),"controller",""),"executive",""),"catering",""),"manager",""),"officer",""),"caterer",""),"station",""),"captain",""),"verified",""),"verifier",""),"checked",""),"senior",""),"leader",""),"cabin",""),"staff",""),"crew",""),"team",""),"duty",""),"lead",""),"head",""),"chef",""),"pasb",""),"mcat",""),"magcs",""),"qaqc",""),"ccic",""),"cic",""),"csm",""),"ops",""),"pic",""),"self",""),"qa",""),"qc",""),"by",""),"sr",""))</f>
        <v>0</v>
      </c>
      <c r="BS7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734,"supervisor",""),"inspector",""),"controller",""),"executive",""),"catering",""),"manager",""),"officer",""),"caterer",""),"station",""),"captain",""),"verified",""),"verifier",""),"checked",""),"senior",""),"leader",""),"cabin",""),"staff",""),"crew",""),"team",""),"duty",""),"lead",""),"head",""),"chef",""),"pasb",""),"mcat",""),"magcs",""),"qaqc",""),"ccic",""),"cic",""),"csm",""),"ops",""),"pic",""),"self",""),"qa",""),"qc",""),"by",""),"sr",""))</f>
        <v>0</v>
      </c>
      <c r="BT734" s="61"/>
      <c r="BU734" s="61"/>
      <c r="BV734" s="61" t="n">
        <f aca="false">IFERROR(IF(OR(SUMPRODUCT((LEN(BC734)-LEN(SUBSTITUTE(BC734," "&amp;L_NotLoaded&amp;" "," ")))/(LEN(L_NotLoaded)+1))&gt;SUMPRODUCT((LEN(BC734)-LEN(SUBSTITUTE(BC734," "&amp;L_NotLoadedNeg&amp;" "," ")))/(LEN(L_NotLoadedNeg)+1)),SUMPRODUCT((LEN(BD734)-LEN(SUBSTITUTE(BD734," "&amp;L_NotLoaded&amp;" "," ")))/(LEN(L_NotLoaded)+1))&gt;SUMPRODUCT((LEN(BD734)-LEN(SUBSTITUTE(BD734," "&amp;L_NotLoadedNeg&amp;" "," ")))/(LEN(L_NotLoadedNeg)+1))),1,0),0)</f>
        <v>0</v>
      </c>
      <c r="BW734" s="61"/>
      <c r="BX734" s="61"/>
      <c r="BY734" s="62" t="n">
        <f aca="false">IF(ISNUMBER(Flights!$AZ$26),MAX(Q734-UpliftWindowH/24,Flights!$AZ$26),Q734-UpliftWindowH/24)</f>
        <v>46325.3888888889</v>
      </c>
      <c r="BZ734" s="61" t="n">
        <f aca="false">IFERROR(IF(IF(TRIM(S734)="Link / file path",AND(LEN(TRIM(Z734))&gt;=5,SUMPRODUCT(--ISNUMBER(SEARCH({"http","www.","\\",":\",".pdf",".jpg",".jpeg",".png",".heic",".xls",".doc",".msg",".eml",".ppt",".txt",".zip"},Z734)))&gt;0),AND(ISERROR(FIND(" ",TRIM(Z734))),NOT(OR(LOWER(TRIM(Z734))=LOWER(Flights!$F$26),AND(LEFT(LOWER(TRIM(Z734)),2)="mh",(LEN(BN734)-LEN(SUBSTITUTE(BN734,"a","")))&lt;=2))),NOT(ISNUMBER(MATCH(LEFT(BN734,255),{"0000a","000a","00a","0000aa","000aa","00.00.0000","00/00/0000","00-00-0000","0000-00-00","00.00.00","00/00/00","00-00-00","0.00.0000","0/00/0000","0-00-0000"},0))),OR(AND((LEN(BN734)-LEN(SUBSTITUTE(BN734,"a","")))&gt;=1,(LEN(BN734)-LEN(SUBSTITUTE(BN734,"0","")))&gt;=2,SUMPRODUCT(--ISNUMBER(SEARCH({"a0","a-0","a_0","a/0","a.0","a#0","0a","0-a","0_a","0/a"},BN734)))&gt;0),AND((LEN(BN734)-LEN(SUBSTITUTE(BN734,"a","")))=0,(LEN(BN734)-LEN(SUBSTITUTE(BN734,"0","")))&gt;=5)))),1,0),0)</f>
        <v>0</v>
      </c>
    </row>
    <row r="735" customFormat="false" ht="91.5" hidden="false" customHeight="true" outlineLevel="0" collapsed="false">
      <c r="A735" s="57" t="s">
        <v>1469</v>
      </c>
      <c r="B735" s="57" t="s">
        <v>312</v>
      </c>
      <c r="C735" s="57" t="str">
        <f aca="false">Flights!$F$26</f>
        <v>MH0002</v>
      </c>
      <c r="D735" s="58" t="n">
        <f aca="false">Flights!$D$26</f>
        <v>46325</v>
      </c>
      <c r="E735" s="57" t="str">
        <f aca="false">Flights!$G$26&amp;"-"&amp;Flights!$H$26</f>
        <v>KUL-LHR</v>
      </c>
      <c r="F735" s="57" t="str">
        <f aca="false">Flights!$K$26</f>
        <v>BC</v>
      </c>
      <c r="G735" s="57" t="s">
        <v>459</v>
      </c>
      <c r="H735" s="57" t="s">
        <v>460</v>
      </c>
      <c r="I735" s="57" t="s">
        <v>440</v>
      </c>
      <c r="J735" s="57" t="s">
        <v>467</v>
      </c>
      <c r="K735" s="67" t="s">
        <v>501</v>
      </c>
      <c r="L735" s="67" t="s">
        <v>443</v>
      </c>
      <c r="M735" s="67" t="s">
        <v>726</v>
      </c>
      <c r="N735" s="67" t="s">
        <v>444</v>
      </c>
      <c r="O735" s="67" t="s">
        <v>727</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60"/>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open",IF(AND(NOT(OR(LEN(AZ735)&lt;15,ISNUMBER(MATCH(AZ735,L_Placeholder,0)))),BK735=0,NOT(OR(LEN(AU735)&lt;2,ISNUMBER(MATCH(AU735,L_Placeholder,0)))),NOT(OR(LEN(AX735)&lt;2,ISNUMBER(MATCH(AX735,L_Placeholder,0)))),TRIM(AE735)&lt;&gt;TRIM(T735)),"N/A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missing",IF(OR(OR(LEN(AU735)&lt;2,ISNUMBER(MATCH(AU735,L_Placeholder,0))),BR735&lt;3),"INVALID – PIC missing or not a named person (a role such as QA / CSM is not a name)",IF(OR(LEN(AV735)&lt;2,ISNUMBER(MATCH(AV735,L_Placeholder,0))),"INVALID – result / assessment missing",IF(OR(OR(LEN(AW735)&lt;3,ISNUMBER(MATCH(AW735,L_Placeholder,0))),SUMPRODUCT(--ISNUMBER(SEARCH(" "&amp;L_EvidencePhrase&amp;" ",BD735)))&gt;0,BI735=1),"INVALID – evidence missing, placeholder or not yet on file",IF(ISNA(MATCH(TRIM(S735),L_EvidenceType,0)),"INVALID – choose the evidence type from the list (column S)",IF(BL735=0,"INVALID – evidence ID must be the record's ID only (e.g. SF-2210, IMG_2231, 1045521), or a link / path for links",IF(OR(OR(LEN(AX735)&lt;2,ISNUMBER(MATCH(AX735,L_Placeholder,0))),BS735&lt;3),"INVALID – verifier missing or not a named person (a role such as QA / CSM is not a name)",IF(OR(AX735=AU735,AND(LEN(AU735)&gt;=4,ISNUMBER(SEARCH(AU735,AX735))),AND(LEN(AX735)&gt;=4,ISNUMBER(SEARCH(AX735,AU735)))),"INVALID – verifier must be a different, named person (not the PIC or a role)",IF(BH735=1,"INVALID – result not yet available (awaiting / TBC)",IF(BV735=1,"INVALID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future",IF(AND(ISNUMBER(BY735),AG735&lt;BY735),IF(H735="Physical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IF(ISNA(MATCH(TRIM(S735),L_EvidenceType,0)),0,BZ735)</f>
        <v>0</v>
      </c>
      <c r="BM735" s="61" t="str">
        <f aca="false">SUBSTITUTE(SUBSTITUTE(SUBSTITUTE(SUBSTITUTE(SUBSTITUTE(SUBSTITUTE(SUBSTITUTE(SUBSTITUTE(SUBSTITUTE(LOWER(Z735&amp;""),"1","0"),"2","0"),"3","0"),"4","0"),"5","0"),"6","0"),"7","0"),"8","0"),"9","0")</f>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735,"jan",""),"feb",""),"mar",""),"apr",""),"may",""),"jun",""),"jul",""),"aug",""),"sep",""),"oct",""),"nov",""),"dec",""),"hrs",""),"hr",""),"lt",""),"utc",""),"am",""),"pm",""),"rev",""),"ver",""),"b","a"),"c","a"),"d","a"),"e","a"),"f","a"),"g","a"),"h","a"),"i","a"),"j","a"),"k","a"),"l","a"),"m","a"),"n","a"),"o","a"),"p","a"),"q","a"),"r","a"),"s","a"),"t","a"),"u","a"),"v","a"),"w","a"),"x","a"),"y","a"),"z","a")</f>
        <v/>
      </c>
      <c r="BO735" s="61" t="str">
        <f aca="false">SUBSTITUTE(SUBSTITUTE(SUBSTITUTE(SUBSTITUTE(SUBSTITUTE(SUBSTITUTE(SUBSTITUTE(SUBSTITUTE(SUBSTITUTE(LOWER(W735&amp;""),"1","0"),"2","0"),"3","0"),"4","0"),"5","0"),"6","0"),"7","0"),"8","0"),"9","0")</f>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c>
      <c r="BQ735" s="61" t="n">
        <f aca="false">IFERROR(IF(AND(ISERROR(SEARCH(" mh"," "&amp;LOWER(W735))),ISNA(MATCH(LEFT(TRIM(BP735),255),{"0000a","000a","00a","0000aa","000aa","00.00.0000","00/00/0000","00-00-0000","0000-00-00","00.00.00","00/00/00","00-00-00","0.00.0000","0/00/0000","0-00-0000"},0)),OR(SUMPRODUCT(--ISNUMBER(SEARCH({"a0","a-0","a_0","a/0","a.0","a#0","0a","0-a","0_a","0/a"},BP735)))&gt;0,ISNUMBER(SEARCH("000000",BP735)))),1,0),0)</f>
        <v>0</v>
      </c>
      <c r="BR7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735,"supervisor",""),"inspector",""),"controller",""),"executive",""),"catering",""),"manager",""),"officer",""),"caterer",""),"station",""),"captain",""),"verified",""),"verifier",""),"checked",""),"senior",""),"leader",""),"cabin",""),"staff",""),"crew",""),"team",""),"duty",""),"lead",""),"head",""),"chef",""),"pasb",""),"mcat",""),"magcs",""),"qaqc",""),"ccic",""),"cic",""),"csm",""),"ops",""),"pic",""),"self",""),"qa",""),"qc",""),"by",""),"sr",""))</f>
        <v>0</v>
      </c>
      <c r="BS7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735,"supervisor",""),"inspector",""),"controller",""),"executive",""),"catering",""),"manager",""),"officer",""),"caterer",""),"station",""),"captain",""),"verified",""),"verifier",""),"checked",""),"senior",""),"leader",""),"cabin",""),"staff",""),"crew",""),"team",""),"duty",""),"lead",""),"head",""),"chef",""),"pasb",""),"mcat",""),"magcs",""),"qaqc",""),"ccic",""),"cic",""),"csm",""),"ops",""),"pic",""),"self",""),"qa",""),"qc",""),"by",""),"sr",""))</f>
        <v>0</v>
      </c>
      <c r="BT735" s="61"/>
      <c r="BU735" s="61"/>
      <c r="BV735" s="61" t="n">
        <f aca="false">IFERROR(IF(OR(SUMPRODUCT((LEN(BC735)-LEN(SUBSTITUTE(BC735," "&amp;L_NotLoaded&amp;" "," ")))/(LEN(L_NotLoaded)+1))&gt;SUMPRODUCT((LEN(BC735)-LEN(SUBSTITUTE(BC735," "&amp;L_NotLoadedNeg&amp;" "," ")))/(LEN(L_NotLoadedNeg)+1)),SUMPRODUCT((LEN(BD735)-LEN(SUBSTITUTE(BD735," "&amp;L_NotLoaded&amp;" "," ")))/(LEN(L_NotLoaded)+1))&gt;SUMPRODUCT((LEN(BD735)-LEN(SUBSTITUTE(BD735," "&amp;L_NotLoadedNeg&amp;" "," ")))/(LEN(L_NotLoadedNeg)+1))),1,0),0)</f>
        <v>0</v>
      </c>
      <c r="BW735" s="61"/>
      <c r="BX735" s="61"/>
      <c r="BY735" s="62" t="n">
        <f aca="false">IF(ISNUMBER(Flights!$AZ$26),MAX(Q735-UpliftWindowH/24,Flights!$AZ$26),Q735-UpliftWindowH/24)</f>
        <v>46325.3888888889</v>
      </c>
      <c r="BZ735" s="61" t="n">
        <f aca="false">IFERROR(IF(IF(TRIM(S735)="Link / file path",AND(LEN(TRIM(Z735))&gt;=5,SUMPRODUCT(--ISNUMBER(SEARCH({"http","www.","\\",":\",".pdf",".jpg",".jpeg",".png",".heic",".xls",".doc",".msg",".eml",".ppt",".txt",".zip"},Z735)))&gt;0),AND(ISERROR(FIND(" ",TRIM(Z735))),NOT(OR(LOWER(TRIM(Z735))=LOWER(Flights!$F$26),AND(LEFT(LOWER(TRIM(Z735)),2)="mh",(LEN(BN735)-LEN(SUBSTITUTE(BN735,"a","")))&lt;=2))),NOT(ISNUMBER(MATCH(LEFT(BN735,255),{"0000a","000a","00a","0000aa","000aa","00.00.0000","00/00/0000","00-00-0000","0000-00-00","00.00.00","00/00/00","00-00-00","0.00.0000","0/00/0000","0-00-0000"},0))),OR(AND((LEN(BN735)-LEN(SUBSTITUTE(BN735,"a","")))&gt;=1,(LEN(BN735)-LEN(SUBSTITUTE(BN735,"0","")))&gt;=2,SUMPRODUCT(--ISNUMBER(SEARCH({"a0","a-0","a_0","a/0","a.0","a#0","0a","0-a","0_a","0/a"},BN735)))&gt;0),AND((LEN(BN735)-LEN(SUBSTITUTE(BN735,"a","")))=0,(LEN(BN735)-LEN(SUBSTITUTE(BN735,"0","")))&gt;=5)))),1,0),0)</f>
        <v>0</v>
      </c>
    </row>
    <row r="736" customFormat="false" ht="39.75" hidden="false" customHeight="true" outlineLevel="0" collapsed="false">
      <c r="A736" s="57" t="s">
        <v>1470</v>
      </c>
      <c r="B736" s="57" t="s">
        <v>312</v>
      </c>
      <c r="C736" s="57" t="str">
        <f aca="false">Flights!$F$26</f>
        <v>MH0002</v>
      </c>
      <c r="D736" s="58" t="n">
        <f aca="false">Flights!$D$26</f>
        <v>46325</v>
      </c>
      <c r="E736" s="57" t="str">
        <f aca="false">Flights!$G$26&amp;"-"&amp;Flights!$H$26</f>
        <v>KUL-LHR</v>
      </c>
      <c r="F736" s="57" t="str">
        <f aca="false">Flights!$K$26</f>
        <v>BC</v>
      </c>
      <c r="G736" s="57" t="s">
        <v>459</v>
      </c>
      <c r="H736" s="57" t="s">
        <v>460</v>
      </c>
      <c r="I736" s="57" t="s">
        <v>440</v>
      </c>
      <c r="J736" s="57" t="s">
        <v>761</v>
      </c>
      <c r="K736" s="67" t="s">
        <v>730</v>
      </c>
      <c r="L736" s="67" t="s">
        <v>731</v>
      </c>
      <c r="M736" s="67" t="s">
        <v>187</v>
      </c>
      <c r="N736" s="67" t="s">
        <v>383</v>
      </c>
      <c r="O736" s="67" t="s">
        <v>732</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60"/>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open",IF(AND(NOT(OR(LEN(AZ736)&lt;15,ISNUMBER(MATCH(AZ736,L_Placeholder,0)))),BK736=0,NOT(OR(LEN(AU736)&lt;2,ISNUMBER(MATCH(AU736,L_Placeholder,0)))),NOT(OR(LEN(AX736)&lt;2,ISNUMBER(MATCH(AX736,L_Placeholder,0)))),TRIM(AE736)&lt;&gt;TRIM(T736)),"N/A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missing",IF(OR(OR(LEN(AU736)&lt;2,ISNUMBER(MATCH(AU736,L_Placeholder,0))),BR736&lt;3),"INVALID – PIC missing or not a named person (a role such as QA / CSM is not a name)",IF(OR(LEN(AV736)&lt;2,ISNUMBER(MATCH(AV736,L_Placeholder,0))),"INVALID – result / assessment missing",IF(OR(OR(LEN(AW736)&lt;3,ISNUMBER(MATCH(AW736,L_Placeholder,0))),SUMPRODUCT(--ISNUMBER(SEARCH(" "&amp;L_EvidencePhrase&amp;" ",BD736)))&gt;0,BI736=1),"INVALID – evidence missing, placeholder or not yet on file",IF(ISNA(MATCH(TRIM(S736),L_EvidenceType,0)),"INVALID – choose the evidence type from the list (column S)",IF(BL736=0,"INVALID – evidence ID must be the record's ID only (e.g. SF-2210, IMG_2231, 1045521), or a link / path for links",IF(OR(OR(LEN(AX736)&lt;2,ISNUMBER(MATCH(AX736,L_Placeholder,0))),BS736&lt;3),"INVALID – verifier missing or not a named person (a role such as QA / CSM is not a name)",IF(OR(AX736=AU736,AND(LEN(AU736)&gt;=4,ISNUMBER(SEARCH(AU736,AX736))),AND(LEN(AX736)&gt;=4,ISNUMBER(SEARCH(AX736,AU736)))),"INVALID – verifier must be a different, named person (not the PIC or a role)",IF(BH736=1,"INVALID – result not yet available (awaiting / TBC)",IF(BV736=1,"INVALID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future",IF(AND(ISNUMBER(BY736),AG736&lt;BY736),IF(H736="Physical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IF(ISNA(MATCH(TRIM(S736),L_EvidenceType,0)),0,BZ736)</f>
        <v>0</v>
      </c>
      <c r="BM736" s="61" t="str">
        <f aca="false">SUBSTITUTE(SUBSTITUTE(SUBSTITUTE(SUBSTITUTE(SUBSTITUTE(SUBSTITUTE(SUBSTITUTE(SUBSTITUTE(SUBSTITUTE(LOWER(Z736&amp;""),"1","0"),"2","0"),"3","0"),"4","0"),"5","0"),"6","0"),"7","0"),"8","0"),"9","0")</f>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736,"jan",""),"feb",""),"mar",""),"apr",""),"may",""),"jun",""),"jul",""),"aug",""),"sep",""),"oct",""),"nov",""),"dec",""),"hrs",""),"hr",""),"lt",""),"utc",""),"am",""),"pm",""),"rev",""),"ver",""),"b","a"),"c","a"),"d","a"),"e","a"),"f","a"),"g","a"),"h","a"),"i","a"),"j","a"),"k","a"),"l","a"),"m","a"),"n","a"),"o","a"),"p","a"),"q","a"),"r","a"),"s","a"),"t","a"),"u","a"),"v","a"),"w","a"),"x","a"),"y","a"),"z","a")</f>
        <v/>
      </c>
      <c r="BO736" s="61" t="str">
        <f aca="false">SUBSTITUTE(SUBSTITUTE(SUBSTITUTE(SUBSTITUTE(SUBSTITUTE(SUBSTITUTE(SUBSTITUTE(SUBSTITUTE(SUBSTITUTE(LOWER(W736&amp;""),"1","0"),"2","0"),"3","0"),"4","0"),"5","0"),"6","0"),"7","0"),"8","0"),"9","0")</f>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c>
      <c r="BQ736" s="61" t="n">
        <f aca="false">IFERROR(IF(AND(ISERROR(SEARCH(" mh"," "&amp;LOWER(W736))),ISNA(MATCH(LEFT(TRIM(BP736),255),{"0000a","000a","00a","0000aa","000aa","00.00.0000","00/00/0000","00-00-0000","0000-00-00","00.00.00","00/00/00","00-00-00","0.00.0000","0/00/0000","0-00-0000"},0)),OR(SUMPRODUCT(--ISNUMBER(SEARCH({"a0","a-0","a_0","a/0","a.0","a#0","0a","0-a","0_a","0/a"},BP736)))&gt;0,ISNUMBER(SEARCH("000000",BP736)))),1,0),0)</f>
        <v>0</v>
      </c>
      <c r="BR7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736,"supervisor",""),"inspector",""),"controller",""),"executive",""),"catering",""),"manager",""),"officer",""),"caterer",""),"station",""),"captain",""),"verified",""),"verifier",""),"checked",""),"senior",""),"leader",""),"cabin",""),"staff",""),"crew",""),"team",""),"duty",""),"lead",""),"head",""),"chef",""),"pasb",""),"mcat",""),"magcs",""),"qaqc",""),"ccic",""),"cic",""),"csm",""),"ops",""),"pic",""),"self",""),"qa",""),"qc",""),"by",""),"sr",""))</f>
        <v>0</v>
      </c>
      <c r="BS7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736,"supervisor",""),"inspector",""),"controller",""),"executive",""),"catering",""),"manager",""),"officer",""),"caterer",""),"station",""),"captain",""),"verified",""),"verifier",""),"checked",""),"senior",""),"leader",""),"cabin",""),"staff",""),"crew",""),"team",""),"duty",""),"lead",""),"head",""),"chef",""),"pasb",""),"mcat",""),"magcs",""),"qaqc",""),"ccic",""),"cic",""),"csm",""),"ops",""),"pic",""),"self",""),"qa",""),"qc",""),"by",""),"sr",""))</f>
        <v>0</v>
      </c>
      <c r="BT736" s="61"/>
      <c r="BU736" s="61"/>
      <c r="BV736" s="61" t="n">
        <f aca="false">IFERROR(IF(OR(SUMPRODUCT((LEN(BC736)-LEN(SUBSTITUTE(BC736," "&amp;L_NotLoaded&amp;" "," ")))/(LEN(L_NotLoaded)+1))&gt;SUMPRODUCT((LEN(BC736)-LEN(SUBSTITUTE(BC736," "&amp;L_NotLoadedNeg&amp;" "," ")))/(LEN(L_NotLoadedNeg)+1)),SUMPRODUCT((LEN(BD736)-LEN(SUBSTITUTE(BD736," "&amp;L_NotLoaded&amp;" "," ")))/(LEN(L_NotLoaded)+1))&gt;SUMPRODUCT((LEN(BD736)-LEN(SUBSTITUTE(BD736," "&amp;L_NotLoadedNeg&amp;" "," ")))/(LEN(L_NotLoadedNeg)+1))),1,0),0)</f>
        <v>0</v>
      </c>
      <c r="BW736" s="61"/>
      <c r="BX736" s="61"/>
      <c r="BY736" s="62" t="n">
        <f aca="false">IF(ISNUMBER(Flights!$AZ$26),MAX(Q736-UpliftWindowH/24,Flights!$AZ$26),Q736-UpliftWindowH/24)</f>
        <v>46325.3888888889</v>
      </c>
      <c r="BZ736" s="61" t="n">
        <f aca="false">IFERROR(IF(IF(TRIM(S736)="Link / file path",AND(LEN(TRIM(Z736))&gt;=5,SUMPRODUCT(--ISNUMBER(SEARCH({"http","www.","\\",":\",".pdf",".jpg",".jpeg",".png",".heic",".xls",".doc",".msg",".eml",".ppt",".txt",".zip"},Z736)))&gt;0),AND(ISERROR(FIND(" ",TRIM(Z736))),NOT(OR(LOWER(TRIM(Z736))=LOWER(Flights!$F$26),AND(LEFT(LOWER(TRIM(Z736)),2)="mh",(LEN(BN736)-LEN(SUBSTITUTE(BN736,"a","")))&lt;=2))),NOT(ISNUMBER(MATCH(LEFT(BN736,255),{"0000a","000a","00a","0000aa","000aa","00.00.0000","00/00/0000","00-00-0000","0000-00-00","00.00.00","00/00/00","00-00-00","0.00.0000","0/00/0000","0-00-0000"},0))),OR(AND((LEN(BN736)-LEN(SUBSTITUTE(BN736,"a","")))&gt;=1,(LEN(BN736)-LEN(SUBSTITUTE(BN736,"0","")))&gt;=2,SUMPRODUCT(--ISNUMBER(SEARCH({"a0","a-0","a_0","a/0","a.0","a#0","0a","0-a","0_a","0/a"},BN736)))&gt;0),AND((LEN(BN736)-LEN(SUBSTITUTE(BN736,"a","")))=0,(LEN(BN736)-LEN(SUBSTITUTE(BN736,"0","")))&gt;=5)))),1,0),0)</f>
        <v>0</v>
      </c>
    </row>
    <row r="737" customFormat="false" ht="39.75" hidden="false" customHeight="true" outlineLevel="0" collapsed="false">
      <c r="A737" s="57" t="s">
        <v>1471</v>
      </c>
      <c r="B737" s="57" t="s">
        <v>312</v>
      </c>
      <c r="C737" s="57" t="str">
        <f aca="false">Flights!$F$26</f>
        <v>MH0002</v>
      </c>
      <c r="D737" s="58" t="n">
        <f aca="false">Flights!$D$26</f>
        <v>46325</v>
      </c>
      <c r="E737" s="57" t="str">
        <f aca="false">Flights!$G$26&amp;"-"&amp;Flights!$H$26</f>
        <v>KUL-LHR</v>
      </c>
      <c r="F737" s="57" t="str">
        <f aca="false">Flights!$K$26</f>
        <v>BC</v>
      </c>
      <c r="G737" s="57" t="s">
        <v>459</v>
      </c>
      <c r="H737" s="57" t="s">
        <v>460</v>
      </c>
      <c r="I737" s="57" t="s">
        <v>440</v>
      </c>
      <c r="J737" s="57" t="s">
        <v>643</v>
      </c>
      <c r="K737" s="67" t="s">
        <v>501</v>
      </c>
      <c r="L737" s="67" t="s">
        <v>734</v>
      </c>
      <c r="M737" s="67" t="s">
        <v>187</v>
      </c>
      <c r="N737" s="67" t="s">
        <v>383</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60"/>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open",IF(AND(NOT(OR(LEN(AZ737)&lt;15,ISNUMBER(MATCH(AZ737,L_Placeholder,0)))),BK737=0,NOT(OR(LEN(AU737)&lt;2,ISNUMBER(MATCH(AU737,L_Placeholder,0)))),NOT(OR(LEN(AX737)&lt;2,ISNUMBER(MATCH(AX737,L_Placeholder,0)))),TRIM(AE737)&lt;&gt;TRIM(T737)),"N/A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missing",IF(OR(OR(LEN(AU737)&lt;2,ISNUMBER(MATCH(AU737,L_Placeholder,0))),BR737&lt;3),"INVALID – PIC missing or not a named person (a role such as QA / CSM is not a name)",IF(OR(LEN(AV737)&lt;2,ISNUMBER(MATCH(AV737,L_Placeholder,0))),"INVALID – result / assessment missing",IF(OR(OR(LEN(AW737)&lt;3,ISNUMBER(MATCH(AW737,L_Placeholder,0))),SUMPRODUCT(--ISNUMBER(SEARCH(" "&amp;L_EvidencePhrase&amp;" ",BD737)))&gt;0,BI737=1),"INVALID – evidence missing, placeholder or not yet on file",IF(ISNA(MATCH(TRIM(S737),L_EvidenceType,0)),"INVALID – choose the evidence type from the list (column S)",IF(BL737=0,"INVALID – evidence ID must be the record's ID only (e.g. SF-2210, IMG_2231, 1045521), or a link / path for links",IF(OR(OR(LEN(AX737)&lt;2,ISNUMBER(MATCH(AX737,L_Placeholder,0))),BS737&lt;3),"INVALID – verifier missing or not a named person (a role such as QA / CSM is not a name)",IF(OR(AX737=AU737,AND(LEN(AU737)&gt;=4,ISNUMBER(SEARCH(AU737,AX737))),AND(LEN(AX737)&gt;=4,ISNUMBER(SEARCH(AX737,AU737)))),"INVALID – verifier must be a different, named person (not the PIC or a role)",IF(BH737=1,"INVALID – result not yet available (awaiting / TBC)",IF(BV737=1,"INVALID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future",IF(AND(ISNUMBER(BY737),AG737&lt;BY737),IF(H737="Physical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IF(ISNA(MATCH(TRIM(S737),L_EvidenceType,0)),0,BZ737)</f>
        <v>0</v>
      </c>
      <c r="BM737" s="61" t="str">
        <f aca="false">SUBSTITUTE(SUBSTITUTE(SUBSTITUTE(SUBSTITUTE(SUBSTITUTE(SUBSTITUTE(SUBSTITUTE(SUBSTITUTE(SUBSTITUTE(LOWER(Z737&amp;""),"1","0"),"2","0"),"3","0"),"4","0"),"5","0"),"6","0"),"7","0"),"8","0"),"9","0")</f>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737,"jan",""),"feb",""),"mar",""),"apr",""),"may",""),"jun",""),"jul",""),"aug",""),"sep",""),"oct",""),"nov",""),"dec",""),"hrs",""),"hr",""),"lt",""),"utc",""),"am",""),"pm",""),"rev",""),"ver",""),"b","a"),"c","a"),"d","a"),"e","a"),"f","a"),"g","a"),"h","a"),"i","a"),"j","a"),"k","a"),"l","a"),"m","a"),"n","a"),"o","a"),"p","a"),"q","a"),"r","a"),"s","a"),"t","a"),"u","a"),"v","a"),"w","a"),"x","a"),"y","a"),"z","a")</f>
        <v/>
      </c>
      <c r="BO737" s="61" t="str">
        <f aca="false">SUBSTITUTE(SUBSTITUTE(SUBSTITUTE(SUBSTITUTE(SUBSTITUTE(SUBSTITUTE(SUBSTITUTE(SUBSTITUTE(SUBSTITUTE(LOWER(W737&amp;""),"1","0"),"2","0"),"3","0"),"4","0"),"5","0"),"6","0"),"7","0"),"8","0"),"9","0")</f>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c>
      <c r="BQ737" s="61" t="n">
        <f aca="false">IFERROR(IF(AND(ISERROR(SEARCH(" mh"," "&amp;LOWER(W737))),ISNA(MATCH(LEFT(TRIM(BP737),255),{"0000a","000a","00a","0000aa","000aa","00.00.0000","00/00/0000","00-00-0000","0000-00-00","00.00.00","00/00/00","00-00-00","0.00.0000","0/00/0000","0-00-0000"},0)),OR(SUMPRODUCT(--ISNUMBER(SEARCH({"a0","a-0","a_0","a/0","a.0","a#0","0a","0-a","0_a","0/a"},BP737)))&gt;0,ISNUMBER(SEARCH("000000",BP737)))),1,0),0)</f>
        <v>0</v>
      </c>
      <c r="BR7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737,"supervisor",""),"inspector",""),"controller",""),"executive",""),"catering",""),"manager",""),"officer",""),"caterer",""),"station",""),"captain",""),"verified",""),"verifier",""),"checked",""),"senior",""),"leader",""),"cabin",""),"staff",""),"crew",""),"team",""),"duty",""),"lead",""),"head",""),"chef",""),"pasb",""),"mcat",""),"magcs",""),"qaqc",""),"ccic",""),"cic",""),"csm",""),"ops",""),"pic",""),"self",""),"qa",""),"qc",""),"by",""),"sr",""))</f>
        <v>0</v>
      </c>
      <c r="BS7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737,"supervisor",""),"inspector",""),"controller",""),"executive",""),"catering",""),"manager",""),"officer",""),"caterer",""),"station",""),"captain",""),"verified",""),"verifier",""),"checked",""),"senior",""),"leader",""),"cabin",""),"staff",""),"crew",""),"team",""),"duty",""),"lead",""),"head",""),"chef",""),"pasb",""),"mcat",""),"magcs",""),"qaqc",""),"ccic",""),"cic",""),"csm",""),"ops",""),"pic",""),"self",""),"qa",""),"qc",""),"by",""),"sr",""))</f>
        <v>0</v>
      </c>
      <c r="BT737" s="61"/>
      <c r="BU737" s="61"/>
      <c r="BV737" s="61" t="n">
        <f aca="false">IFERROR(IF(OR(SUMPRODUCT((LEN(BC737)-LEN(SUBSTITUTE(BC737," "&amp;L_NotLoaded&amp;" "," ")))/(LEN(L_NotLoaded)+1))&gt;SUMPRODUCT((LEN(BC737)-LEN(SUBSTITUTE(BC737," "&amp;L_NotLoadedNeg&amp;" "," ")))/(LEN(L_NotLoadedNeg)+1)),SUMPRODUCT((LEN(BD737)-LEN(SUBSTITUTE(BD737," "&amp;L_NotLoaded&amp;" "," ")))/(LEN(L_NotLoaded)+1))&gt;SUMPRODUCT((LEN(BD737)-LEN(SUBSTITUTE(BD737," "&amp;L_NotLoadedNeg&amp;" "," ")))/(LEN(L_NotLoadedNeg)+1))),1,0),0)</f>
        <v>0</v>
      </c>
      <c r="BW737" s="61"/>
      <c r="BX737" s="61"/>
      <c r="BY737" s="62" t="n">
        <f aca="false">IF(ISNUMBER(Flights!$AZ$26),MAX(Q737-UpliftWindowH/24,Flights!$AZ$26),Q737-UpliftWindowH/24)</f>
        <v>46325.3888888889</v>
      </c>
      <c r="BZ737" s="61" t="n">
        <f aca="false">IFERROR(IF(IF(TRIM(S737)="Link / file path",AND(LEN(TRIM(Z737))&gt;=5,SUMPRODUCT(--ISNUMBER(SEARCH({"http","www.","\\",":\",".pdf",".jpg",".jpeg",".png",".heic",".xls",".doc",".msg",".eml",".ppt",".txt",".zip"},Z737)))&gt;0),AND(ISERROR(FIND(" ",TRIM(Z737))),NOT(OR(LOWER(TRIM(Z737))=LOWER(Flights!$F$26),AND(LEFT(LOWER(TRIM(Z737)),2)="mh",(LEN(BN737)-LEN(SUBSTITUTE(BN737,"a","")))&lt;=2))),NOT(ISNUMBER(MATCH(LEFT(BN737,255),{"0000a","000a","00a","0000aa","000aa","00.00.0000","00/00/0000","00-00-0000","0000-00-00","00.00.00","00/00/00","00-00-00","0.00.0000","0/00/0000","0-00-0000"},0))),OR(AND((LEN(BN737)-LEN(SUBSTITUTE(BN737,"a","")))&gt;=1,(LEN(BN737)-LEN(SUBSTITUTE(BN737,"0","")))&gt;=2,SUMPRODUCT(--ISNUMBER(SEARCH({"a0","a-0","a_0","a/0","a.0","a#0","0a","0-a","0_a","0/a"},BN737)))&gt;0),AND((LEN(BN737)-LEN(SUBSTITUTE(BN737,"a","")))=0,(LEN(BN737)-LEN(SUBSTITUTE(BN737,"0","")))&gt;=5)))),1,0),0)</f>
        <v>0</v>
      </c>
    </row>
    <row r="738" customFormat="false" ht="39.75" hidden="false" customHeight="true" outlineLevel="0" collapsed="false">
      <c r="A738" s="57" t="s">
        <v>1472</v>
      </c>
      <c r="B738" s="57" t="s">
        <v>312</v>
      </c>
      <c r="C738" s="57" t="str">
        <f aca="false">Flights!$F$26</f>
        <v>MH0002</v>
      </c>
      <c r="D738" s="58" t="n">
        <f aca="false">Flights!$D$26</f>
        <v>46325</v>
      </c>
      <c r="E738" s="57" t="str">
        <f aca="false">Flights!$G$26&amp;"-"&amp;Flights!$H$26</f>
        <v>KUL-LHR</v>
      </c>
      <c r="F738" s="57" t="str">
        <f aca="false">Flights!$K$26</f>
        <v>BC</v>
      </c>
      <c r="G738" s="57" t="s">
        <v>459</v>
      </c>
      <c r="H738" s="57" t="s">
        <v>460</v>
      </c>
      <c r="I738" s="57" t="s">
        <v>499</v>
      </c>
      <c r="J738" s="57" t="s">
        <v>537</v>
      </c>
      <c r="K738" s="67" t="s">
        <v>501</v>
      </c>
      <c r="L738" s="67" t="s">
        <v>736</v>
      </c>
      <c r="M738" s="67" t="s">
        <v>451</v>
      </c>
      <c r="N738" s="67" t="s">
        <v>383</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60"/>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open",IF(AND(NOT(OR(LEN(AZ738)&lt;15,ISNUMBER(MATCH(AZ738,L_Placeholder,0)))),BK738=0,NOT(OR(LEN(AU738)&lt;2,ISNUMBER(MATCH(AU738,L_Placeholder,0)))),NOT(OR(LEN(AX738)&lt;2,ISNUMBER(MATCH(AX738,L_Placeholder,0)))),TRIM(AE738)&lt;&gt;TRIM(T738)),"N/A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missing",IF(OR(OR(LEN(AU738)&lt;2,ISNUMBER(MATCH(AU738,L_Placeholder,0))),BR738&lt;3),"INVALID – PIC missing or not a named person (a role such as QA / CSM is not a name)",IF(OR(LEN(AV738)&lt;2,ISNUMBER(MATCH(AV738,L_Placeholder,0))),"INVALID – result / assessment missing",IF(OR(OR(LEN(AW738)&lt;3,ISNUMBER(MATCH(AW738,L_Placeholder,0))),SUMPRODUCT(--ISNUMBER(SEARCH(" "&amp;L_EvidencePhrase&amp;" ",BD738)))&gt;0,BI738=1),"INVALID – evidence missing, placeholder or not yet on file",IF(ISNA(MATCH(TRIM(S738),L_EvidenceType,0)),"INVALID – choose the evidence type from the list (column S)",IF(BL738=0,"INVALID – evidence ID must be the record's ID only (e.g. SF-2210, IMG_2231, 1045521), or a link / path for links",IF(OR(OR(LEN(AX738)&lt;2,ISNUMBER(MATCH(AX738,L_Placeholder,0))),BS738&lt;3),"INVALID – verifier missing or not a named person (a role such as QA / CSM is not a name)",IF(OR(AX738=AU738,AND(LEN(AU738)&gt;=4,ISNUMBER(SEARCH(AU738,AX738))),AND(LEN(AX738)&gt;=4,ISNUMBER(SEARCH(AX738,AU738)))),"INVALID – verifier must be a different, named person (not the PIC or a role)",IF(BH738=1,"INVALID – result not yet available (awaiting / TBC)",IF(BV738=1,"INVALID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future",IF(AND(ISNUMBER(BY738),AG738&lt;BY738),IF(H738="Physical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IF(ISNA(MATCH(TRIM(S738),L_EvidenceType,0)),0,BZ738)</f>
        <v>0</v>
      </c>
      <c r="BM738" s="61" t="str">
        <f aca="false">SUBSTITUTE(SUBSTITUTE(SUBSTITUTE(SUBSTITUTE(SUBSTITUTE(SUBSTITUTE(SUBSTITUTE(SUBSTITUTE(SUBSTITUTE(LOWER(Z738&amp;""),"1","0"),"2","0"),"3","0"),"4","0"),"5","0"),"6","0"),"7","0"),"8","0"),"9","0")</f>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738,"jan",""),"feb",""),"mar",""),"apr",""),"may",""),"jun",""),"jul",""),"aug",""),"sep",""),"oct",""),"nov",""),"dec",""),"hrs",""),"hr",""),"lt",""),"utc",""),"am",""),"pm",""),"rev",""),"ver",""),"b","a"),"c","a"),"d","a"),"e","a"),"f","a"),"g","a"),"h","a"),"i","a"),"j","a"),"k","a"),"l","a"),"m","a"),"n","a"),"o","a"),"p","a"),"q","a"),"r","a"),"s","a"),"t","a"),"u","a"),"v","a"),"w","a"),"x","a"),"y","a"),"z","a")</f>
        <v/>
      </c>
      <c r="BO738" s="61" t="str">
        <f aca="false">SUBSTITUTE(SUBSTITUTE(SUBSTITUTE(SUBSTITUTE(SUBSTITUTE(SUBSTITUTE(SUBSTITUTE(SUBSTITUTE(SUBSTITUTE(LOWER(W738&amp;""),"1","0"),"2","0"),"3","0"),"4","0"),"5","0"),"6","0"),"7","0"),"8","0"),"9","0")</f>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c>
      <c r="BQ738" s="61" t="n">
        <f aca="false">IFERROR(IF(AND(ISERROR(SEARCH(" mh"," "&amp;LOWER(W738))),ISNA(MATCH(LEFT(TRIM(BP738),255),{"0000a","000a","00a","0000aa","000aa","00.00.0000","00/00/0000","00-00-0000","0000-00-00","00.00.00","00/00/00","00-00-00","0.00.0000","0/00/0000","0-00-0000"},0)),OR(SUMPRODUCT(--ISNUMBER(SEARCH({"a0","a-0","a_0","a/0","a.0","a#0","0a","0-a","0_a","0/a"},BP738)))&gt;0,ISNUMBER(SEARCH("000000",BP738)))),1,0),0)</f>
        <v>0</v>
      </c>
      <c r="BR7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738,"supervisor",""),"inspector",""),"controller",""),"executive",""),"catering",""),"manager",""),"officer",""),"caterer",""),"station",""),"captain",""),"verified",""),"verifier",""),"checked",""),"senior",""),"leader",""),"cabin",""),"staff",""),"crew",""),"team",""),"duty",""),"lead",""),"head",""),"chef",""),"pasb",""),"mcat",""),"magcs",""),"qaqc",""),"ccic",""),"cic",""),"csm",""),"ops",""),"pic",""),"self",""),"qa",""),"qc",""),"by",""),"sr",""))</f>
        <v>0</v>
      </c>
      <c r="BS7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738,"supervisor",""),"inspector",""),"controller",""),"executive",""),"catering",""),"manager",""),"officer",""),"caterer",""),"station",""),"captain",""),"verified",""),"verifier",""),"checked",""),"senior",""),"leader",""),"cabin",""),"staff",""),"crew",""),"team",""),"duty",""),"lead",""),"head",""),"chef",""),"pasb",""),"mcat",""),"magcs",""),"qaqc",""),"ccic",""),"cic",""),"csm",""),"ops",""),"pic",""),"self",""),"qa",""),"qc",""),"by",""),"sr",""))</f>
        <v>0</v>
      </c>
      <c r="BT738" s="61"/>
      <c r="BU738" s="61"/>
      <c r="BV738" s="61" t="n">
        <f aca="false">IFERROR(IF(OR(SUMPRODUCT((LEN(BC738)-LEN(SUBSTITUTE(BC738," "&amp;L_NotLoaded&amp;" "," ")))/(LEN(L_NotLoaded)+1))&gt;SUMPRODUCT((LEN(BC738)-LEN(SUBSTITUTE(BC738," "&amp;L_NotLoadedNeg&amp;" "," ")))/(LEN(L_NotLoadedNeg)+1)),SUMPRODUCT((LEN(BD738)-LEN(SUBSTITUTE(BD738," "&amp;L_NotLoaded&amp;" "," ")))/(LEN(L_NotLoaded)+1))&gt;SUMPRODUCT((LEN(BD738)-LEN(SUBSTITUTE(BD738," "&amp;L_NotLoadedNeg&amp;" "," ")))/(LEN(L_NotLoadedNeg)+1))),1,0),0)</f>
        <v>0</v>
      </c>
      <c r="BW738" s="61"/>
      <c r="BX738" s="61"/>
      <c r="BY738" s="62" t="n">
        <f aca="false">IF(ISNUMBER(Flights!$AZ$26),MAX(Q738-UpliftWindowH/24,Flights!$AZ$26),Q738-UpliftWindowH/24)</f>
        <v>46325.3888888889</v>
      </c>
      <c r="BZ738" s="61" t="n">
        <f aca="false">IFERROR(IF(IF(TRIM(S738)="Link / file path",AND(LEN(TRIM(Z738))&gt;=5,SUMPRODUCT(--ISNUMBER(SEARCH({"http","www.","\\",":\",".pdf",".jpg",".jpeg",".png",".heic",".xls",".doc",".msg",".eml",".ppt",".txt",".zip"},Z738)))&gt;0),AND(ISERROR(FIND(" ",TRIM(Z738))),NOT(OR(LOWER(TRIM(Z738))=LOWER(Flights!$F$26),AND(LEFT(LOWER(TRIM(Z738)),2)="mh",(LEN(BN738)-LEN(SUBSTITUTE(BN738,"a","")))&lt;=2))),NOT(ISNUMBER(MATCH(LEFT(BN738,255),{"0000a","000a","00a","0000aa","000aa","00.00.0000","00/00/0000","00-00-0000","0000-00-00","00.00.00","00/00/00","00-00-00","0.00.0000","0/00/0000","0-00-0000"},0))),OR(AND((LEN(BN738)-LEN(SUBSTITUTE(BN738,"a","")))&gt;=1,(LEN(BN738)-LEN(SUBSTITUTE(BN738,"0","")))&gt;=2,SUMPRODUCT(--ISNUMBER(SEARCH({"a0","a-0","a_0","a/0","a.0","a#0","0a","0-a","0_a","0/a"},BN738)))&gt;0),AND((LEN(BN738)-LEN(SUBSTITUTE(BN738,"a","")))=0,(LEN(BN738)-LEN(SUBSTITUTE(BN738,"0","")))&gt;=5)))),1,0),0)</f>
        <v>0</v>
      </c>
    </row>
    <row r="739" customFormat="false" ht="39.75" hidden="false" customHeight="true" outlineLevel="0" collapsed="false">
      <c r="A739" s="57" t="s">
        <v>1473</v>
      </c>
      <c r="B739" s="57" t="s">
        <v>312</v>
      </c>
      <c r="C739" s="57" t="str">
        <f aca="false">Flights!$F$26</f>
        <v>MH0002</v>
      </c>
      <c r="D739" s="58" t="n">
        <f aca="false">Flights!$D$26</f>
        <v>46325</v>
      </c>
      <c r="E739" s="57" t="str">
        <f aca="false">Flights!$G$26&amp;"-"&amp;Flights!$H$26</f>
        <v>KUL-LHR</v>
      </c>
      <c r="F739" s="57" t="str">
        <f aca="false">Flights!$K$26</f>
        <v>BC</v>
      </c>
      <c r="G739" s="57" t="s">
        <v>459</v>
      </c>
      <c r="H739" s="57" t="s">
        <v>460</v>
      </c>
      <c r="I739" s="57" t="s">
        <v>499</v>
      </c>
      <c r="J739" s="57" t="s">
        <v>539</v>
      </c>
      <c r="K739" s="67" t="s">
        <v>501</v>
      </c>
      <c r="L739" s="67" t="s">
        <v>738</v>
      </c>
      <c r="M739" s="67" t="s">
        <v>451</v>
      </c>
      <c r="N739" s="67" t="s">
        <v>383</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60"/>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open",IF(AND(NOT(OR(LEN(AZ739)&lt;15,ISNUMBER(MATCH(AZ739,L_Placeholder,0)))),BK739=0,NOT(OR(LEN(AU739)&lt;2,ISNUMBER(MATCH(AU739,L_Placeholder,0)))),NOT(OR(LEN(AX739)&lt;2,ISNUMBER(MATCH(AX739,L_Placeholder,0)))),TRIM(AE739)&lt;&gt;TRIM(T739)),"N/A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missing",IF(OR(OR(LEN(AU739)&lt;2,ISNUMBER(MATCH(AU739,L_Placeholder,0))),BR739&lt;3),"INVALID – PIC missing or not a named person (a role such as QA / CSM is not a name)",IF(OR(LEN(AV739)&lt;2,ISNUMBER(MATCH(AV739,L_Placeholder,0))),"INVALID – result / assessment missing",IF(OR(OR(LEN(AW739)&lt;3,ISNUMBER(MATCH(AW739,L_Placeholder,0))),SUMPRODUCT(--ISNUMBER(SEARCH(" "&amp;L_EvidencePhrase&amp;" ",BD739)))&gt;0,BI739=1),"INVALID – evidence missing, placeholder or not yet on file",IF(ISNA(MATCH(TRIM(S739),L_EvidenceType,0)),"INVALID – choose the evidence type from the list (column S)",IF(BL739=0,"INVALID – evidence ID must be the record's ID only (e.g. SF-2210, IMG_2231, 1045521), or a link / path for links",IF(OR(OR(LEN(AX739)&lt;2,ISNUMBER(MATCH(AX739,L_Placeholder,0))),BS739&lt;3),"INVALID – verifier missing or not a named person (a role such as QA / CSM is not a name)",IF(OR(AX739=AU739,AND(LEN(AU739)&gt;=4,ISNUMBER(SEARCH(AU739,AX739))),AND(LEN(AX739)&gt;=4,ISNUMBER(SEARCH(AX739,AU739)))),"INVALID – verifier must be a different, named person (not the PIC or a role)",IF(BH739=1,"INVALID – result not yet available (awaiting / TBC)",IF(BV739=1,"INVALID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future",IF(AND(ISNUMBER(BY739),AG739&lt;BY739),IF(H739="Physical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IF(ISNA(MATCH(TRIM(S739),L_EvidenceType,0)),0,BZ739)</f>
        <v>0</v>
      </c>
      <c r="BM739" s="61" t="str">
        <f aca="false">SUBSTITUTE(SUBSTITUTE(SUBSTITUTE(SUBSTITUTE(SUBSTITUTE(SUBSTITUTE(SUBSTITUTE(SUBSTITUTE(SUBSTITUTE(LOWER(Z739&amp;""),"1","0"),"2","0"),"3","0"),"4","0"),"5","0"),"6","0"),"7","0"),"8","0"),"9","0")</f>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739,"jan",""),"feb",""),"mar",""),"apr",""),"may",""),"jun",""),"jul",""),"aug",""),"sep",""),"oct",""),"nov",""),"dec",""),"hrs",""),"hr",""),"lt",""),"utc",""),"am",""),"pm",""),"rev",""),"ver",""),"b","a"),"c","a"),"d","a"),"e","a"),"f","a"),"g","a"),"h","a"),"i","a"),"j","a"),"k","a"),"l","a"),"m","a"),"n","a"),"o","a"),"p","a"),"q","a"),"r","a"),"s","a"),"t","a"),"u","a"),"v","a"),"w","a"),"x","a"),"y","a"),"z","a")</f>
        <v/>
      </c>
      <c r="BO739" s="61" t="str">
        <f aca="false">SUBSTITUTE(SUBSTITUTE(SUBSTITUTE(SUBSTITUTE(SUBSTITUTE(SUBSTITUTE(SUBSTITUTE(SUBSTITUTE(SUBSTITUTE(LOWER(W739&amp;""),"1","0"),"2","0"),"3","0"),"4","0"),"5","0"),"6","0"),"7","0"),"8","0"),"9","0")</f>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c>
      <c r="BQ739" s="61" t="n">
        <f aca="false">IFERROR(IF(AND(ISERROR(SEARCH(" mh"," "&amp;LOWER(W739))),ISNA(MATCH(LEFT(TRIM(BP739),255),{"0000a","000a","00a","0000aa","000aa","00.00.0000","00/00/0000","00-00-0000","0000-00-00","00.00.00","00/00/00","00-00-00","0.00.0000","0/00/0000","0-00-0000"},0)),OR(SUMPRODUCT(--ISNUMBER(SEARCH({"a0","a-0","a_0","a/0","a.0","a#0","0a","0-a","0_a","0/a"},BP739)))&gt;0,ISNUMBER(SEARCH("000000",BP739)))),1,0),0)</f>
        <v>0</v>
      </c>
      <c r="BR7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739,"supervisor",""),"inspector",""),"controller",""),"executive",""),"catering",""),"manager",""),"officer",""),"caterer",""),"station",""),"captain",""),"verified",""),"verifier",""),"checked",""),"senior",""),"leader",""),"cabin",""),"staff",""),"crew",""),"team",""),"duty",""),"lead",""),"head",""),"chef",""),"pasb",""),"mcat",""),"magcs",""),"qaqc",""),"ccic",""),"cic",""),"csm",""),"ops",""),"pic",""),"self",""),"qa",""),"qc",""),"by",""),"sr",""))</f>
        <v>0</v>
      </c>
      <c r="BS7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739,"supervisor",""),"inspector",""),"controller",""),"executive",""),"catering",""),"manager",""),"officer",""),"caterer",""),"station",""),"captain",""),"verified",""),"verifier",""),"checked",""),"senior",""),"leader",""),"cabin",""),"staff",""),"crew",""),"team",""),"duty",""),"lead",""),"head",""),"chef",""),"pasb",""),"mcat",""),"magcs",""),"qaqc",""),"ccic",""),"cic",""),"csm",""),"ops",""),"pic",""),"self",""),"qa",""),"qc",""),"by",""),"sr",""))</f>
        <v>0</v>
      </c>
      <c r="BT739" s="61"/>
      <c r="BU739" s="61"/>
      <c r="BV739" s="61" t="n">
        <f aca="false">IFERROR(IF(OR(SUMPRODUCT((LEN(BC739)-LEN(SUBSTITUTE(BC739," "&amp;L_NotLoaded&amp;" "," ")))/(LEN(L_NotLoaded)+1))&gt;SUMPRODUCT((LEN(BC739)-LEN(SUBSTITUTE(BC739," "&amp;L_NotLoadedNeg&amp;" "," ")))/(LEN(L_NotLoadedNeg)+1)),SUMPRODUCT((LEN(BD739)-LEN(SUBSTITUTE(BD739," "&amp;L_NotLoaded&amp;" "," ")))/(LEN(L_NotLoaded)+1))&gt;SUMPRODUCT((LEN(BD739)-LEN(SUBSTITUTE(BD739," "&amp;L_NotLoadedNeg&amp;" "," ")))/(LEN(L_NotLoadedNeg)+1))),1,0),0)</f>
        <v>0</v>
      </c>
      <c r="BW739" s="61"/>
      <c r="BX739" s="61"/>
      <c r="BY739" s="62" t="n">
        <f aca="false">IF(ISNUMBER(Flights!$AZ$26),MAX(Q739-UpliftWindowH/24,Flights!$AZ$26),Q739-UpliftWindowH/24)</f>
        <v>46325.3888888889</v>
      </c>
      <c r="BZ739" s="61" t="n">
        <f aca="false">IFERROR(IF(IF(TRIM(S739)="Link / file path",AND(LEN(TRIM(Z739))&gt;=5,SUMPRODUCT(--ISNUMBER(SEARCH({"http","www.","\\",":\",".pdf",".jpg",".jpeg",".png",".heic",".xls",".doc",".msg",".eml",".ppt",".txt",".zip"},Z739)))&gt;0),AND(ISERROR(FIND(" ",TRIM(Z739))),NOT(OR(LOWER(TRIM(Z739))=LOWER(Flights!$F$26),AND(LEFT(LOWER(TRIM(Z739)),2)="mh",(LEN(BN739)-LEN(SUBSTITUTE(BN739,"a","")))&lt;=2))),NOT(ISNUMBER(MATCH(LEFT(BN739,255),{"0000a","000a","00a","0000aa","000aa","00.00.0000","00/00/0000","00-00-0000","0000-00-00","00.00.00","00/00/00","00-00-00","0.00.0000","0/00/0000","0-00-0000"},0))),OR(AND((LEN(BN739)-LEN(SUBSTITUTE(BN739,"a","")))&gt;=1,(LEN(BN739)-LEN(SUBSTITUTE(BN739,"0","")))&gt;=2,SUMPRODUCT(--ISNUMBER(SEARCH({"a0","a-0","a_0","a/0","a.0","a#0","0a","0-a","0_a","0/a"},BN739)))&gt;0),AND((LEN(BN739)-LEN(SUBSTITUTE(BN739,"a","")))=0,(LEN(BN739)-LEN(SUBSTITUTE(BN739,"0","")))&gt;=5)))),1,0),0)</f>
        <v>0</v>
      </c>
    </row>
    <row r="740" customFormat="false" ht="39.75" hidden="false" customHeight="true" outlineLevel="0" collapsed="false">
      <c r="A740" s="57" t="s">
        <v>1474</v>
      </c>
      <c r="B740" s="57" t="s">
        <v>312</v>
      </c>
      <c r="C740" s="57" t="str">
        <f aca="false">Flights!$F$26</f>
        <v>MH0002</v>
      </c>
      <c r="D740" s="58" t="n">
        <f aca="false">Flights!$D$26</f>
        <v>46325</v>
      </c>
      <c r="E740" s="57" t="str">
        <f aca="false">Flights!$G$26&amp;"-"&amp;Flights!$H$26</f>
        <v>KUL-LHR</v>
      </c>
      <c r="F740" s="57" t="str">
        <f aca="false">Flights!$K$26</f>
        <v>BC</v>
      </c>
      <c r="G740" s="57" t="s">
        <v>459</v>
      </c>
      <c r="H740" s="57" t="s">
        <v>460</v>
      </c>
      <c r="I740" s="57" t="s">
        <v>499</v>
      </c>
      <c r="J740" s="57" t="s">
        <v>541</v>
      </c>
      <c r="K740" s="67" t="s">
        <v>501</v>
      </c>
      <c r="L740" s="67" t="s">
        <v>740</v>
      </c>
      <c r="M740" s="67" t="s">
        <v>451</v>
      </c>
      <c r="N740" s="67" t="s">
        <v>383</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60"/>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open",IF(AND(NOT(OR(LEN(AZ740)&lt;15,ISNUMBER(MATCH(AZ740,L_Placeholder,0)))),BK740=0,NOT(OR(LEN(AU740)&lt;2,ISNUMBER(MATCH(AU740,L_Placeholder,0)))),NOT(OR(LEN(AX740)&lt;2,ISNUMBER(MATCH(AX740,L_Placeholder,0)))),TRIM(AE740)&lt;&gt;TRIM(T740)),"N/A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missing",IF(OR(OR(LEN(AU740)&lt;2,ISNUMBER(MATCH(AU740,L_Placeholder,0))),BR740&lt;3),"INVALID – PIC missing or not a named person (a role such as QA / CSM is not a name)",IF(OR(LEN(AV740)&lt;2,ISNUMBER(MATCH(AV740,L_Placeholder,0))),"INVALID – result / assessment missing",IF(OR(OR(LEN(AW740)&lt;3,ISNUMBER(MATCH(AW740,L_Placeholder,0))),SUMPRODUCT(--ISNUMBER(SEARCH(" "&amp;L_EvidencePhrase&amp;" ",BD740)))&gt;0,BI740=1),"INVALID – evidence missing, placeholder or not yet on file",IF(ISNA(MATCH(TRIM(S740),L_EvidenceType,0)),"INVALID – choose the evidence type from the list (column S)",IF(BL740=0,"INVALID – evidence ID must be the record's ID only (e.g. SF-2210, IMG_2231, 1045521), or a link / path for links",IF(OR(OR(LEN(AX740)&lt;2,ISNUMBER(MATCH(AX740,L_Placeholder,0))),BS740&lt;3),"INVALID – verifier missing or not a named person (a role such as QA / CSM is not a name)",IF(OR(AX740=AU740,AND(LEN(AU740)&gt;=4,ISNUMBER(SEARCH(AU740,AX740))),AND(LEN(AX740)&gt;=4,ISNUMBER(SEARCH(AX740,AU740)))),"INVALID – verifier must be a different, named person (not the PIC or a role)",IF(BH740=1,"INVALID – result not yet available (awaiting / TBC)",IF(BV740=1,"INVALID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future",IF(AND(ISNUMBER(BY740),AG740&lt;BY740),IF(H740="Physical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IF(ISNA(MATCH(TRIM(S740),L_EvidenceType,0)),0,BZ740)</f>
        <v>0</v>
      </c>
      <c r="BM740" s="61" t="str">
        <f aca="false">SUBSTITUTE(SUBSTITUTE(SUBSTITUTE(SUBSTITUTE(SUBSTITUTE(SUBSTITUTE(SUBSTITUTE(SUBSTITUTE(SUBSTITUTE(LOWER(Z740&amp;""),"1","0"),"2","0"),"3","0"),"4","0"),"5","0"),"6","0"),"7","0"),"8","0"),"9","0")</f>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740,"jan",""),"feb",""),"mar",""),"apr",""),"may",""),"jun",""),"jul",""),"aug",""),"sep",""),"oct",""),"nov",""),"dec",""),"hrs",""),"hr",""),"lt",""),"utc",""),"am",""),"pm",""),"rev",""),"ver",""),"b","a"),"c","a"),"d","a"),"e","a"),"f","a"),"g","a"),"h","a"),"i","a"),"j","a"),"k","a"),"l","a"),"m","a"),"n","a"),"o","a"),"p","a"),"q","a"),"r","a"),"s","a"),"t","a"),"u","a"),"v","a"),"w","a"),"x","a"),"y","a"),"z","a")</f>
        <v/>
      </c>
      <c r="BO740" s="61" t="str">
        <f aca="false">SUBSTITUTE(SUBSTITUTE(SUBSTITUTE(SUBSTITUTE(SUBSTITUTE(SUBSTITUTE(SUBSTITUTE(SUBSTITUTE(SUBSTITUTE(LOWER(W740&amp;""),"1","0"),"2","0"),"3","0"),"4","0"),"5","0"),"6","0"),"7","0"),"8","0"),"9","0")</f>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c>
      <c r="BQ740" s="61" t="n">
        <f aca="false">IFERROR(IF(AND(ISERROR(SEARCH(" mh"," "&amp;LOWER(W740))),ISNA(MATCH(LEFT(TRIM(BP740),255),{"0000a","000a","00a","0000aa","000aa","00.00.0000","00/00/0000","00-00-0000","0000-00-00","00.00.00","00/00/00","00-00-00","0.00.0000","0/00/0000","0-00-0000"},0)),OR(SUMPRODUCT(--ISNUMBER(SEARCH({"a0","a-0","a_0","a/0","a.0","a#0","0a","0-a","0_a","0/a"},BP740)))&gt;0,ISNUMBER(SEARCH("000000",BP740)))),1,0),0)</f>
        <v>0</v>
      </c>
      <c r="BR7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740,"supervisor",""),"inspector",""),"controller",""),"executive",""),"catering",""),"manager",""),"officer",""),"caterer",""),"station",""),"captain",""),"verified",""),"verifier",""),"checked",""),"senior",""),"leader",""),"cabin",""),"staff",""),"crew",""),"team",""),"duty",""),"lead",""),"head",""),"chef",""),"pasb",""),"mcat",""),"magcs",""),"qaqc",""),"ccic",""),"cic",""),"csm",""),"ops",""),"pic",""),"self",""),"qa",""),"qc",""),"by",""),"sr",""))</f>
        <v>0</v>
      </c>
      <c r="BS7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740,"supervisor",""),"inspector",""),"controller",""),"executive",""),"catering",""),"manager",""),"officer",""),"caterer",""),"station",""),"captain",""),"verified",""),"verifier",""),"checked",""),"senior",""),"leader",""),"cabin",""),"staff",""),"crew",""),"team",""),"duty",""),"lead",""),"head",""),"chef",""),"pasb",""),"mcat",""),"magcs",""),"qaqc",""),"ccic",""),"cic",""),"csm",""),"ops",""),"pic",""),"self",""),"qa",""),"qc",""),"by",""),"sr",""))</f>
        <v>0</v>
      </c>
      <c r="BT740" s="61"/>
      <c r="BU740" s="61"/>
      <c r="BV740" s="61" t="n">
        <f aca="false">IFERROR(IF(OR(SUMPRODUCT((LEN(BC740)-LEN(SUBSTITUTE(BC740," "&amp;L_NotLoaded&amp;" "," ")))/(LEN(L_NotLoaded)+1))&gt;SUMPRODUCT((LEN(BC740)-LEN(SUBSTITUTE(BC740," "&amp;L_NotLoadedNeg&amp;" "," ")))/(LEN(L_NotLoadedNeg)+1)),SUMPRODUCT((LEN(BD740)-LEN(SUBSTITUTE(BD740," "&amp;L_NotLoaded&amp;" "," ")))/(LEN(L_NotLoaded)+1))&gt;SUMPRODUCT((LEN(BD740)-LEN(SUBSTITUTE(BD740," "&amp;L_NotLoadedNeg&amp;" "," ")))/(LEN(L_NotLoadedNeg)+1))),1,0),0)</f>
        <v>0</v>
      </c>
      <c r="BW740" s="61"/>
      <c r="BX740" s="61"/>
      <c r="BY740" s="62" t="n">
        <f aca="false">IF(ISNUMBER(Flights!$AZ$26),MAX(Q740-UpliftWindowH/24,Flights!$AZ$26),Q740-UpliftWindowH/24)</f>
        <v>46325.3888888889</v>
      </c>
      <c r="BZ740" s="61" t="n">
        <f aca="false">IFERROR(IF(IF(TRIM(S740)="Link / file path",AND(LEN(TRIM(Z740))&gt;=5,SUMPRODUCT(--ISNUMBER(SEARCH({"http","www.","\\",":\",".pdf",".jpg",".jpeg",".png",".heic",".xls",".doc",".msg",".eml",".ppt",".txt",".zip"},Z740)))&gt;0),AND(ISERROR(FIND(" ",TRIM(Z740))),NOT(OR(LOWER(TRIM(Z740))=LOWER(Flights!$F$26),AND(LEFT(LOWER(TRIM(Z740)),2)="mh",(LEN(BN740)-LEN(SUBSTITUTE(BN740,"a","")))&lt;=2))),NOT(ISNUMBER(MATCH(LEFT(BN740,255),{"0000a","000a","00a","0000aa","000aa","00.00.0000","00/00/0000","00-00-0000","0000-00-00","00.00.00","00/00/00","00-00-00","0.00.0000","0/00/0000","0-00-0000"},0))),OR(AND((LEN(BN740)-LEN(SUBSTITUTE(BN740,"a","")))&gt;=1,(LEN(BN740)-LEN(SUBSTITUTE(BN740,"0","")))&gt;=2,SUMPRODUCT(--ISNUMBER(SEARCH({"a0","a-0","a_0","a/0","a.0","a#0","0a","0-a","0_a","0/a"},BN740)))&gt;0),AND((LEN(BN740)-LEN(SUBSTITUTE(BN740,"a","")))=0,(LEN(BN740)-LEN(SUBSTITUTE(BN740,"0","")))&gt;=5)))),1,0),0)</f>
        <v>0</v>
      </c>
    </row>
    <row r="741" customFormat="false" ht="39.75" hidden="false" customHeight="true" outlineLevel="0" collapsed="false">
      <c r="A741" s="57" t="s">
        <v>1475</v>
      </c>
      <c r="B741" s="57" t="s">
        <v>312</v>
      </c>
      <c r="C741" s="57" t="str">
        <f aca="false">Flights!$F$26</f>
        <v>MH0002</v>
      </c>
      <c r="D741" s="58" t="n">
        <f aca="false">Flights!$D$26</f>
        <v>46325</v>
      </c>
      <c r="E741" s="57" t="str">
        <f aca="false">Flights!$G$26&amp;"-"&amp;Flights!$H$26</f>
        <v>KUL-LHR</v>
      </c>
      <c r="F741" s="57" t="str">
        <f aca="false">Flights!$K$26</f>
        <v>BC</v>
      </c>
      <c r="G741" s="57" t="s">
        <v>459</v>
      </c>
      <c r="H741" s="57" t="s">
        <v>460</v>
      </c>
      <c r="I741" s="57" t="s">
        <v>499</v>
      </c>
      <c r="J741" s="57" t="s">
        <v>543</v>
      </c>
      <c r="K741" s="67" t="s">
        <v>501</v>
      </c>
      <c r="L741" s="67" t="s">
        <v>742</v>
      </c>
      <c r="M741" s="67" t="s">
        <v>451</v>
      </c>
      <c r="N741" s="67" t="s">
        <v>383</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60"/>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open",IF(AND(NOT(OR(LEN(AZ741)&lt;15,ISNUMBER(MATCH(AZ741,L_Placeholder,0)))),BK741=0,NOT(OR(LEN(AU741)&lt;2,ISNUMBER(MATCH(AU741,L_Placeholder,0)))),NOT(OR(LEN(AX741)&lt;2,ISNUMBER(MATCH(AX741,L_Placeholder,0)))),TRIM(AE741)&lt;&gt;TRIM(T741)),"N/A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missing",IF(OR(OR(LEN(AU741)&lt;2,ISNUMBER(MATCH(AU741,L_Placeholder,0))),BR741&lt;3),"INVALID – PIC missing or not a named person (a role such as QA / CSM is not a name)",IF(OR(LEN(AV741)&lt;2,ISNUMBER(MATCH(AV741,L_Placeholder,0))),"INVALID – result / assessment missing",IF(OR(OR(LEN(AW741)&lt;3,ISNUMBER(MATCH(AW741,L_Placeholder,0))),SUMPRODUCT(--ISNUMBER(SEARCH(" "&amp;L_EvidencePhrase&amp;" ",BD741)))&gt;0,BI741=1),"INVALID – evidence missing, placeholder or not yet on file",IF(ISNA(MATCH(TRIM(S741),L_EvidenceType,0)),"INVALID – choose the evidence type from the list (column S)",IF(BL741=0,"INVALID – evidence ID must be the record's ID only (e.g. SF-2210, IMG_2231, 1045521), or a link / path for links",IF(OR(OR(LEN(AX741)&lt;2,ISNUMBER(MATCH(AX741,L_Placeholder,0))),BS741&lt;3),"INVALID – verifier missing or not a named person (a role such as QA / CSM is not a name)",IF(OR(AX741=AU741,AND(LEN(AU741)&gt;=4,ISNUMBER(SEARCH(AU741,AX741))),AND(LEN(AX741)&gt;=4,ISNUMBER(SEARCH(AX741,AU741)))),"INVALID – verifier must be a different, named person (not the PIC or a role)",IF(BH741=1,"INVALID – result not yet available (awaiting / TBC)",IF(BV741=1,"INVALID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future",IF(AND(ISNUMBER(BY741),AG741&lt;BY741),IF(H741="Physical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IF(ISNA(MATCH(TRIM(S741),L_EvidenceType,0)),0,BZ741)</f>
        <v>0</v>
      </c>
      <c r="BM741" s="61" t="str">
        <f aca="false">SUBSTITUTE(SUBSTITUTE(SUBSTITUTE(SUBSTITUTE(SUBSTITUTE(SUBSTITUTE(SUBSTITUTE(SUBSTITUTE(SUBSTITUTE(LOWER(Z741&amp;""),"1","0"),"2","0"),"3","0"),"4","0"),"5","0"),"6","0"),"7","0"),"8","0"),"9","0")</f>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741,"jan",""),"feb",""),"mar",""),"apr",""),"may",""),"jun",""),"jul",""),"aug",""),"sep",""),"oct",""),"nov",""),"dec",""),"hrs",""),"hr",""),"lt",""),"utc",""),"am",""),"pm",""),"rev",""),"ver",""),"b","a"),"c","a"),"d","a"),"e","a"),"f","a"),"g","a"),"h","a"),"i","a"),"j","a"),"k","a"),"l","a"),"m","a"),"n","a"),"o","a"),"p","a"),"q","a"),"r","a"),"s","a"),"t","a"),"u","a"),"v","a"),"w","a"),"x","a"),"y","a"),"z","a")</f>
        <v/>
      </c>
      <c r="BO741" s="61" t="str">
        <f aca="false">SUBSTITUTE(SUBSTITUTE(SUBSTITUTE(SUBSTITUTE(SUBSTITUTE(SUBSTITUTE(SUBSTITUTE(SUBSTITUTE(SUBSTITUTE(LOWER(W741&amp;""),"1","0"),"2","0"),"3","0"),"4","0"),"5","0"),"6","0"),"7","0"),"8","0"),"9","0")</f>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c>
      <c r="BQ741" s="61" t="n">
        <f aca="false">IFERROR(IF(AND(ISERROR(SEARCH(" mh"," "&amp;LOWER(W741))),ISNA(MATCH(LEFT(TRIM(BP741),255),{"0000a","000a","00a","0000aa","000aa","00.00.0000","00/00/0000","00-00-0000","0000-00-00","00.00.00","00/00/00","00-00-00","0.00.0000","0/00/0000","0-00-0000"},0)),OR(SUMPRODUCT(--ISNUMBER(SEARCH({"a0","a-0","a_0","a/0","a.0","a#0","0a","0-a","0_a","0/a"},BP741)))&gt;0,ISNUMBER(SEARCH("000000",BP741)))),1,0),0)</f>
        <v>0</v>
      </c>
      <c r="BR7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741,"supervisor",""),"inspector",""),"controller",""),"executive",""),"catering",""),"manager",""),"officer",""),"caterer",""),"station",""),"captain",""),"verified",""),"verifier",""),"checked",""),"senior",""),"leader",""),"cabin",""),"staff",""),"crew",""),"team",""),"duty",""),"lead",""),"head",""),"chef",""),"pasb",""),"mcat",""),"magcs",""),"qaqc",""),"ccic",""),"cic",""),"csm",""),"ops",""),"pic",""),"self",""),"qa",""),"qc",""),"by",""),"sr",""))</f>
        <v>0</v>
      </c>
      <c r="BS7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741,"supervisor",""),"inspector",""),"controller",""),"executive",""),"catering",""),"manager",""),"officer",""),"caterer",""),"station",""),"captain",""),"verified",""),"verifier",""),"checked",""),"senior",""),"leader",""),"cabin",""),"staff",""),"crew",""),"team",""),"duty",""),"lead",""),"head",""),"chef",""),"pasb",""),"mcat",""),"magcs",""),"qaqc",""),"ccic",""),"cic",""),"csm",""),"ops",""),"pic",""),"self",""),"qa",""),"qc",""),"by",""),"sr",""))</f>
        <v>0</v>
      </c>
      <c r="BT741" s="61"/>
      <c r="BU741" s="61"/>
      <c r="BV741" s="61" t="n">
        <f aca="false">IFERROR(IF(OR(SUMPRODUCT((LEN(BC741)-LEN(SUBSTITUTE(BC741," "&amp;L_NotLoaded&amp;" "," ")))/(LEN(L_NotLoaded)+1))&gt;SUMPRODUCT((LEN(BC741)-LEN(SUBSTITUTE(BC741," "&amp;L_NotLoadedNeg&amp;" "," ")))/(LEN(L_NotLoadedNeg)+1)),SUMPRODUCT((LEN(BD741)-LEN(SUBSTITUTE(BD741," "&amp;L_NotLoaded&amp;" "," ")))/(LEN(L_NotLoaded)+1))&gt;SUMPRODUCT((LEN(BD741)-LEN(SUBSTITUTE(BD741," "&amp;L_NotLoadedNeg&amp;" "," ")))/(LEN(L_NotLoadedNeg)+1))),1,0),0)</f>
        <v>0</v>
      </c>
      <c r="BW741" s="61"/>
      <c r="BX741" s="61"/>
      <c r="BY741" s="62" t="n">
        <f aca="false">IF(ISNUMBER(Flights!$AZ$26),MAX(Q741-UpliftWindowH/24,Flights!$AZ$26),Q741-UpliftWindowH/24)</f>
        <v>46325.3888888889</v>
      </c>
      <c r="BZ741" s="61" t="n">
        <f aca="false">IFERROR(IF(IF(TRIM(S741)="Link / file path",AND(LEN(TRIM(Z741))&gt;=5,SUMPRODUCT(--ISNUMBER(SEARCH({"http","www.","\\",":\",".pdf",".jpg",".jpeg",".png",".heic",".xls",".doc",".msg",".eml",".ppt",".txt",".zip"},Z741)))&gt;0),AND(ISERROR(FIND(" ",TRIM(Z741))),NOT(OR(LOWER(TRIM(Z741))=LOWER(Flights!$F$26),AND(LEFT(LOWER(TRIM(Z741)),2)="mh",(LEN(BN741)-LEN(SUBSTITUTE(BN741,"a","")))&lt;=2))),NOT(ISNUMBER(MATCH(LEFT(BN741,255),{"0000a","000a","00a","0000aa","000aa","00.00.0000","00/00/0000","00-00-0000","0000-00-00","00.00.00","00/00/00","00-00-00","0.00.0000","0/00/0000","0-00-0000"},0))),OR(AND((LEN(BN741)-LEN(SUBSTITUTE(BN741,"a","")))&gt;=1,(LEN(BN741)-LEN(SUBSTITUTE(BN741,"0","")))&gt;=2,SUMPRODUCT(--ISNUMBER(SEARCH({"a0","a-0","a_0","a/0","a.0","a#0","0a","0-a","0_a","0/a"},BN741)))&gt;0),AND((LEN(BN741)-LEN(SUBSTITUTE(BN741,"a","")))=0,(LEN(BN741)-LEN(SUBSTITUTE(BN741,"0","")))&gt;=5)))),1,0),0)</f>
        <v>0</v>
      </c>
    </row>
    <row r="742" customFormat="false" ht="39.75" hidden="false" customHeight="true" outlineLevel="0" collapsed="false">
      <c r="A742" s="57" t="s">
        <v>1476</v>
      </c>
      <c r="B742" s="57" t="s">
        <v>312</v>
      </c>
      <c r="C742" s="57" t="str">
        <f aca="false">Flights!$F$26</f>
        <v>MH0002</v>
      </c>
      <c r="D742" s="58" t="n">
        <f aca="false">Flights!$D$26</f>
        <v>46325</v>
      </c>
      <c r="E742" s="57" t="str">
        <f aca="false">Flights!$G$26&amp;"-"&amp;Flights!$H$26</f>
        <v>KUL-LHR</v>
      </c>
      <c r="F742" s="57" t="str">
        <f aca="false">Flights!$K$26</f>
        <v>BC</v>
      </c>
      <c r="G742" s="57" t="s">
        <v>459</v>
      </c>
      <c r="H742" s="57" t="s">
        <v>460</v>
      </c>
      <c r="I742" s="57" t="s">
        <v>499</v>
      </c>
      <c r="J742" s="57" t="s">
        <v>546</v>
      </c>
      <c r="K742" s="67" t="s">
        <v>501</v>
      </c>
      <c r="L742" s="67" t="s">
        <v>744</v>
      </c>
      <c r="M742" s="67" t="s">
        <v>451</v>
      </c>
      <c r="N742" s="67" t="s">
        <v>383</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60"/>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open",IF(AND(NOT(OR(LEN(AZ742)&lt;15,ISNUMBER(MATCH(AZ742,L_Placeholder,0)))),BK742=0,NOT(OR(LEN(AU742)&lt;2,ISNUMBER(MATCH(AU742,L_Placeholder,0)))),NOT(OR(LEN(AX742)&lt;2,ISNUMBER(MATCH(AX742,L_Placeholder,0)))),TRIM(AE742)&lt;&gt;TRIM(T742)),"N/A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missing",IF(OR(OR(LEN(AU742)&lt;2,ISNUMBER(MATCH(AU742,L_Placeholder,0))),BR742&lt;3),"INVALID – PIC missing or not a named person (a role such as QA / CSM is not a name)",IF(OR(LEN(AV742)&lt;2,ISNUMBER(MATCH(AV742,L_Placeholder,0))),"INVALID – result / assessment missing",IF(OR(OR(LEN(AW742)&lt;3,ISNUMBER(MATCH(AW742,L_Placeholder,0))),SUMPRODUCT(--ISNUMBER(SEARCH(" "&amp;L_EvidencePhrase&amp;" ",BD742)))&gt;0,BI742=1),"INVALID – evidence missing, placeholder or not yet on file",IF(ISNA(MATCH(TRIM(S742),L_EvidenceType,0)),"INVALID – choose the evidence type from the list (column S)",IF(BL742=0,"INVALID – evidence ID must be the record's ID only (e.g. SF-2210, IMG_2231, 1045521), or a link / path for links",IF(OR(OR(LEN(AX742)&lt;2,ISNUMBER(MATCH(AX742,L_Placeholder,0))),BS742&lt;3),"INVALID – verifier missing or not a named person (a role such as QA / CSM is not a name)",IF(OR(AX742=AU742,AND(LEN(AU742)&gt;=4,ISNUMBER(SEARCH(AU742,AX742))),AND(LEN(AX742)&gt;=4,ISNUMBER(SEARCH(AX742,AU742)))),"INVALID – verifier must be a different, named person (not the PIC or a role)",IF(BH742=1,"INVALID – result not yet available (awaiting / TBC)",IF(BV742=1,"INVALID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future",IF(AND(ISNUMBER(BY742),AG742&lt;BY742),IF(H742="Physical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IF(ISNA(MATCH(TRIM(S742),L_EvidenceType,0)),0,BZ742)</f>
        <v>0</v>
      </c>
      <c r="BM742" s="61" t="str">
        <f aca="false">SUBSTITUTE(SUBSTITUTE(SUBSTITUTE(SUBSTITUTE(SUBSTITUTE(SUBSTITUTE(SUBSTITUTE(SUBSTITUTE(SUBSTITUTE(LOWER(Z742&amp;""),"1","0"),"2","0"),"3","0"),"4","0"),"5","0"),"6","0"),"7","0"),"8","0"),"9","0")</f>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742,"jan",""),"feb",""),"mar",""),"apr",""),"may",""),"jun",""),"jul",""),"aug",""),"sep",""),"oct",""),"nov",""),"dec",""),"hrs",""),"hr",""),"lt",""),"utc",""),"am",""),"pm",""),"rev",""),"ver",""),"b","a"),"c","a"),"d","a"),"e","a"),"f","a"),"g","a"),"h","a"),"i","a"),"j","a"),"k","a"),"l","a"),"m","a"),"n","a"),"o","a"),"p","a"),"q","a"),"r","a"),"s","a"),"t","a"),"u","a"),"v","a"),"w","a"),"x","a"),"y","a"),"z","a")</f>
        <v/>
      </c>
      <c r="BO742" s="61" t="str">
        <f aca="false">SUBSTITUTE(SUBSTITUTE(SUBSTITUTE(SUBSTITUTE(SUBSTITUTE(SUBSTITUTE(SUBSTITUTE(SUBSTITUTE(SUBSTITUTE(LOWER(W742&amp;""),"1","0"),"2","0"),"3","0"),"4","0"),"5","0"),"6","0"),"7","0"),"8","0"),"9","0")</f>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c>
      <c r="BQ742" s="61" t="n">
        <f aca="false">IFERROR(IF(AND(ISERROR(SEARCH(" mh"," "&amp;LOWER(W742))),ISNA(MATCH(LEFT(TRIM(BP742),255),{"0000a","000a","00a","0000aa","000aa","00.00.0000","00/00/0000","00-00-0000","0000-00-00","00.00.00","00/00/00","00-00-00","0.00.0000","0/00/0000","0-00-0000"},0)),OR(SUMPRODUCT(--ISNUMBER(SEARCH({"a0","a-0","a_0","a/0","a.0","a#0","0a","0-a","0_a","0/a"},BP742)))&gt;0,ISNUMBER(SEARCH("000000",BP742)))),1,0),0)</f>
        <v>0</v>
      </c>
      <c r="BR7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742,"supervisor",""),"inspector",""),"controller",""),"executive",""),"catering",""),"manager",""),"officer",""),"caterer",""),"station",""),"captain",""),"verified",""),"verifier",""),"checked",""),"senior",""),"leader",""),"cabin",""),"staff",""),"crew",""),"team",""),"duty",""),"lead",""),"head",""),"chef",""),"pasb",""),"mcat",""),"magcs",""),"qaqc",""),"ccic",""),"cic",""),"csm",""),"ops",""),"pic",""),"self",""),"qa",""),"qc",""),"by",""),"sr",""))</f>
        <v>0</v>
      </c>
      <c r="BS7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742,"supervisor",""),"inspector",""),"controller",""),"executive",""),"catering",""),"manager",""),"officer",""),"caterer",""),"station",""),"captain",""),"verified",""),"verifier",""),"checked",""),"senior",""),"leader",""),"cabin",""),"staff",""),"crew",""),"team",""),"duty",""),"lead",""),"head",""),"chef",""),"pasb",""),"mcat",""),"magcs",""),"qaqc",""),"ccic",""),"cic",""),"csm",""),"ops",""),"pic",""),"self",""),"qa",""),"qc",""),"by",""),"sr",""))</f>
        <v>0</v>
      </c>
      <c r="BT742" s="61"/>
      <c r="BU742" s="61"/>
      <c r="BV742" s="61" t="n">
        <f aca="false">IFERROR(IF(OR(SUMPRODUCT((LEN(BC742)-LEN(SUBSTITUTE(BC742," "&amp;L_NotLoaded&amp;" "," ")))/(LEN(L_NotLoaded)+1))&gt;SUMPRODUCT((LEN(BC742)-LEN(SUBSTITUTE(BC742," "&amp;L_NotLoadedNeg&amp;" "," ")))/(LEN(L_NotLoadedNeg)+1)),SUMPRODUCT((LEN(BD742)-LEN(SUBSTITUTE(BD742," "&amp;L_NotLoaded&amp;" "," ")))/(LEN(L_NotLoaded)+1))&gt;SUMPRODUCT((LEN(BD742)-LEN(SUBSTITUTE(BD742," "&amp;L_NotLoadedNeg&amp;" "," ")))/(LEN(L_NotLoadedNeg)+1))),1,0),0)</f>
        <v>0</v>
      </c>
      <c r="BW742" s="61"/>
      <c r="BX742" s="61"/>
      <c r="BY742" s="62" t="n">
        <f aca="false">IF(ISNUMBER(Flights!$AZ$26),MAX(Q742-UpliftWindowH/24,Flights!$AZ$26),Q742-UpliftWindowH/24)</f>
        <v>46325.3888888889</v>
      </c>
      <c r="BZ742" s="61" t="n">
        <f aca="false">IFERROR(IF(IF(TRIM(S742)="Link / file path",AND(LEN(TRIM(Z742))&gt;=5,SUMPRODUCT(--ISNUMBER(SEARCH({"http","www.","\\",":\",".pdf",".jpg",".jpeg",".png",".heic",".xls",".doc",".msg",".eml",".ppt",".txt",".zip"},Z742)))&gt;0),AND(ISERROR(FIND(" ",TRIM(Z742))),NOT(OR(LOWER(TRIM(Z742))=LOWER(Flights!$F$26),AND(LEFT(LOWER(TRIM(Z742)),2)="mh",(LEN(BN742)-LEN(SUBSTITUTE(BN742,"a","")))&lt;=2))),NOT(ISNUMBER(MATCH(LEFT(BN742,255),{"0000a","000a","00a","0000aa","000aa","00.00.0000","00/00/0000","00-00-0000","0000-00-00","00.00.00","00/00/00","00-00-00","0.00.0000","0/00/0000","0-00-0000"},0))),OR(AND((LEN(BN742)-LEN(SUBSTITUTE(BN742,"a","")))&gt;=1,(LEN(BN742)-LEN(SUBSTITUTE(BN742,"0","")))&gt;=2,SUMPRODUCT(--ISNUMBER(SEARCH({"a0","a-0","a_0","a/0","a.0","a#0","0a","0-a","0_a","0/a"},BN742)))&gt;0),AND((LEN(BN742)-LEN(SUBSTITUTE(BN742,"a","")))=0,(LEN(BN742)-LEN(SUBSTITUTE(BN742,"0","")))&gt;=5)))),1,0),0)</f>
        <v>0</v>
      </c>
    </row>
    <row r="743" customFormat="false" ht="39.75" hidden="false" customHeight="true" outlineLevel="0" collapsed="false">
      <c r="A743" s="57" t="s">
        <v>1477</v>
      </c>
      <c r="B743" s="57" t="s">
        <v>312</v>
      </c>
      <c r="C743" s="57" t="str">
        <f aca="false">Flights!$F$26</f>
        <v>MH0002</v>
      </c>
      <c r="D743" s="58" t="n">
        <f aca="false">Flights!$D$26</f>
        <v>46325</v>
      </c>
      <c r="E743" s="57" t="str">
        <f aca="false">Flights!$G$26&amp;"-"&amp;Flights!$H$26</f>
        <v>KUL-LHR</v>
      </c>
      <c r="F743" s="57" t="str">
        <f aca="false">Flights!$K$26</f>
        <v>BC</v>
      </c>
      <c r="G743" s="57" t="s">
        <v>459</v>
      </c>
      <c r="H743" s="57" t="s">
        <v>460</v>
      </c>
      <c r="I743" s="57" t="s">
        <v>499</v>
      </c>
      <c r="J743" s="57" t="s">
        <v>548</v>
      </c>
      <c r="K743" s="67" t="s">
        <v>616</v>
      </c>
      <c r="L743" s="67" t="s">
        <v>746</v>
      </c>
      <c r="M743" s="67" t="s">
        <v>451</v>
      </c>
      <c r="N743" s="67" t="s">
        <v>383</v>
      </c>
      <c r="O743" s="67" t="s">
        <v>549</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60"/>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open",IF(AND(NOT(OR(LEN(AZ743)&lt;15,ISNUMBER(MATCH(AZ743,L_Placeholder,0)))),BK743=0,NOT(OR(LEN(AU743)&lt;2,ISNUMBER(MATCH(AU743,L_Placeholder,0)))),NOT(OR(LEN(AX743)&lt;2,ISNUMBER(MATCH(AX743,L_Placeholder,0)))),TRIM(AE743)&lt;&gt;TRIM(T743)),"N/A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missing",IF(OR(OR(LEN(AU743)&lt;2,ISNUMBER(MATCH(AU743,L_Placeholder,0))),BR743&lt;3),"INVALID – PIC missing or not a named person (a role such as QA / CSM is not a name)",IF(OR(LEN(AV743)&lt;2,ISNUMBER(MATCH(AV743,L_Placeholder,0))),"INVALID – result / assessment missing",IF(OR(OR(LEN(AW743)&lt;3,ISNUMBER(MATCH(AW743,L_Placeholder,0))),SUMPRODUCT(--ISNUMBER(SEARCH(" "&amp;L_EvidencePhrase&amp;" ",BD743)))&gt;0,BI743=1),"INVALID – evidence missing, placeholder or not yet on file",IF(ISNA(MATCH(TRIM(S743),L_EvidenceType,0)),"INVALID – choose the evidence type from the list (column S)",IF(BL743=0,"INVALID – evidence ID must be the record's ID only (e.g. SF-2210, IMG_2231, 1045521), or a link / path for links",IF(OR(OR(LEN(AX743)&lt;2,ISNUMBER(MATCH(AX743,L_Placeholder,0))),BS743&lt;3),"INVALID – verifier missing or not a named person (a role such as QA / CSM is not a name)",IF(OR(AX743=AU743,AND(LEN(AU743)&gt;=4,ISNUMBER(SEARCH(AU743,AX743))),AND(LEN(AX743)&gt;=4,ISNUMBER(SEARCH(AX743,AU743)))),"INVALID – verifier must be a different, named person (not the PIC or a role)",IF(BH743=1,"INVALID – result not yet available (awaiting / TBC)",IF(BV743=1,"INVALID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future",IF(AND(ISNUMBER(BY743),AG743&lt;BY743),IF(H743="Physical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IF(ISNA(MATCH(TRIM(S743),L_EvidenceType,0)),0,BZ743)</f>
        <v>0</v>
      </c>
      <c r="BM743" s="61" t="str">
        <f aca="false">SUBSTITUTE(SUBSTITUTE(SUBSTITUTE(SUBSTITUTE(SUBSTITUTE(SUBSTITUTE(SUBSTITUTE(SUBSTITUTE(SUBSTITUTE(LOWER(Z743&amp;""),"1","0"),"2","0"),"3","0"),"4","0"),"5","0"),"6","0"),"7","0"),"8","0"),"9","0")</f>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743,"jan",""),"feb",""),"mar",""),"apr",""),"may",""),"jun",""),"jul",""),"aug",""),"sep",""),"oct",""),"nov",""),"dec",""),"hrs",""),"hr",""),"lt",""),"utc",""),"am",""),"pm",""),"rev",""),"ver",""),"b","a"),"c","a"),"d","a"),"e","a"),"f","a"),"g","a"),"h","a"),"i","a"),"j","a"),"k","a"),"l","a"),"m","a"),"n","a"),"o","a"),"p","a"),"q","a"),"r","a"),"s","a"),"t","a"),"u","a"),"v","a"),"w","a"),"x","a"),"y","a"),"z","a")</f>
        <v/>
      </c>
      <c r="BO743" s="61" t="str">
        <f aca="false">SUBSTITUTE(SUBSTITUTE(SUBSTITUTE(SUBSTITUTE(SUBSTITUTE(SUBSTITUTE(SUBSTITUTE(SUBSTITUTE(SUBSTITUTE(LOWER(W743&amp;""),"1","0"),"2","0"),"3","0"),"4","0"),"5","0"),"6","0"),"7","0"),"8","0"),"9","0")</f>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c>
      <c r="BQ743" s="61" t="n">
        <f aca="false">IFERROR(IF(AND(ISERROR(SEARCH(" mh"," "&amp;LOWER(W743))),ISNA(MATCH(LEFT(TRIM(BP743),255),{"0000a","000a","00a","0000aa","000aa","00.00.0000","00/00/0000","00-00-0000","0000-00-00","00.00.00","00/00/00","00-00-00","0.00.0000","0/00/0000","0-00-0000"},0)),OR(SUMPRODUCT(--ISNUMBER(SEARCH({"a0","a-0","a_0","a/0","a.0","a#0","0a","0-a","0_a","0/a"},BP743)))&gt;0,ISNUMBER(SEARCH("000000",BP743)))),1,0),0)</f>
        <v>0</v>
      </c>
      <c r="BR7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743,"supervisor",""),"inspector",""),"controller",""),"executive",""),"catering",""),"manager",""),"officer",""),"caterer",""),"station",""),"captain",""),"verified",""),"verifier",""),"checked",""),"senior",""),"leader",""),"cabin",""),"staff",""),"crew",""),"team",""),"duty",""),"lead",""),"head",""),"chef",""),"pasb",""),"mcat",""),"magcs",""),"qaqc",""),"ccic",""),"cic",""),"csm",""),"ops",""),"pic",""),"self",""),"qa",""),"qc",""),"by",""),"sr",""))</f>
        <v>0</v>
      </c>
      <c r="BS7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743,"supervisor",""),"inspector",""),"controller",""),"executive",""),"catering",""),"manager",""),"officer",""),"caterer",""),"station",""),"captain",""),"verified",""),"verifier",""),"checked",""),"senior",""),"leader",""),"cabin",""),"staff",""),"crew",""),"team",""),"duty",""),"lead",""),"head",""),"chef",""),"pasb",""),"mcat",""),"magcs",""),"qaqc",""),"ccic",""),"cic",""),"csm",""),"ops",""),"pic",""),"self",""),"qa",""),"qc",""),"by",""),"sr",""))</f>
        <v>0</v>
      </c>
      <c r="BT743" s="61"/>
      <c r="BU743" s="61"/>
      <c r="BV743" s="61" t="n">
        <f aca="false">IFERROR(IF(OR(SUMPRODUCT((LEN(BC743)-LEN(SUBSTITUTE(BC743," "&amp;L_NotLoaded&amp;" "," ")))/(LEN(L_NotLoaded)+1))&gt;SUMPRODUCT((LEN(BC743)-LEN(SUBSTITUTE(BC743," "&amp;L_NotLoadedNeg&amp;" "," ")))/(LEN(L_NotLoadedNeg)+1)),SUMPRODUCT((LEN(BD743)-LEN(SUBSTITUTE(BD743," "&amp;L_NotLoaded&amp;" "," ")))/(LEN(L_NotLoaded)+1))&gt;SUMPRODUCT((LEN(BD743)-LEN(SUBSTITUTE(BD743," "&amp;L_NotLoadedNeg&amp;" "," ")))/(LEN(L_NotLoadedNeg)+1))),1,0),0)</f>
        <v>0</v>
      </c>
      <c r="BW743" s="61"/>
      <c r="BX743" s="61"/>
      <c r="BY743" s="62" t="n">
        <f aca="false">IF(ISNUMBER(Flights!$AZ$26),MAX(Q743-UpliftWindowH/24,Flights!$AZ$26),Q743-UpliftWindowH/24)</f>
        <v>46325.3888888889</v>
      </c>
      <c r="BZ743" s="61" t="n">
        <f aca="false">IFERROR(IF(IF(TRIM(S743)="Link / file path",AND(LEN(TRIM(Z743))&gt;=5,SUMPRODUCT(--ISNUMBER(SEARCH({"http","www.","\\",":\",".pdf",".jpg",".jpeg",".png",".heic",".xls",".doc",".msg",".eml",".ppt",".txt",".zip"},Z743)))&gt;0),AND(ISERROR(FIND(" ",TRIM(Z743))),NOT(OR(LOWER(TRIM(Z743))=LOWER(Flights!$F$26),AND(LEFT(LOWER(TRIM(Z743)),2)="mh",(LEN(BN743)-LEN(SUBSTITUTE(BN743,"a","")))&lt;=2))),NOT(ISNUMBER(MATCH(LEFT(BN743,255),{"0000a","000a","00a","0000aa","000aa","00.00.0000","00/00/0000","00-00-0000","0000-00-00","00.00.00","00/00/00","00-00-00","0.00.0000","0/00/0000","0-00-0000"},0))),OR(AND((LEN(BN743)-LEN(SUBSTITUTE(BN743,"a","")))&gt;=1,(LEN(BN743)-LEN(SUBSTITUTE(BN743,"0","")))&gt;=2,SUMPRODUCT(--ISNUMBER(SEARCH({"a0","a-0","a_0","a/0","a.0","a#0","0a","0-a","0_a","0/a"},BN743)))&gt;0),AND((LEN(BN743)-LEN(SUBSTITUTE(BN743,"a","")))=0,(LEN(BN743)-LEN(SUBSTITUTE(BN743,"0","")))&gt;=5)))),1,0),0)</f>
        <v>0</v>
      </c>
    </row>
    <row r="744" customFormat="false" ht="39.75" hidden="false" customHeight="true" outlineLevel="0" collapsed="false">
      <c r="A744" s="57" t="s">
        <v>1478</v>
      </c>
      <c r="B744" s="57" t="s">
        <v>312</v>
      </c>
      <c r="C744" s="57" t="str">
        <f aca="false">Flights!$F$26</f>
        <v>MH0002</v>
      </c>
      <c r="D744" s="58" t="n">
        <f aca="false">Flights!$D$26</f>
        <v>46325</v>
      </c>
      <c r="E744" s="57" t="str">
        <f aca="false">Flights!$G$26&amp;"-"&amp;Flights!$H$26</f>
        <v>KUL-LHR</v>
      </c>
      <c r="F744" s="57" t="str">
        <f aca="false">Flights!$K$26</f>
        <v>BC</v>
      </c>
      <c r="G744" s="57" t="s">
        <v>459</v>
      </c>
      <c r="H744" s="57" t="s">
        <v>460</v>
      </c>
      <c r="I744" s="57" t="s">
        <v>499</v>
      </c>
      <c r="J744" s="57" t="s">
        <v>551</v>
      </c>
      <c r="K744" s="67" t="s">
        <v>501</v>
      </c>
      <c r="L744" s="67" t="s">
        <v>748</v>
      </c>
      <c r="M744" s="67" t="s">
        <v>451</v>
      </c>
      <c r="N744" s="67" t="s">
        <v>383</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60"/>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open",IF(AND(NOT(OR(LEN(AZ744)&lt;15,ISNUMBER(MATCH(AZ744,L_Placeholder,0)))),BK744=0,NOT(OR(LEN(AU744)&lt;2,ISNUMBER(MATCH(AU744,L_Placeholder,0)))),NOT(OR(LEN(AX744)&lt;2,ISNUMBER(MATCH(AX744,L_Placeholder,0)))),TRIM(AE744)&lt;&gt;TRIM(T744)),"N/A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missing",IF(OR(OR(LEN(AU744)&lt;2,ISNUMBER(MATCH(AU744,L_Placeholder,0))),BR744&lt;3),"INVALID – PIC missing or not a named person (a role such as QA / CSM is not a name)",IF(OR(LEN(AV744)&lt;2,ISNUMBER(MATCH(AV744,L_Placeholder,0))),"INVALID – result / assessment missing",IF(OR(OR(LEN(AW744)&lt;3,ISNUMBER(MATCH(AW744,L_Placeholder,0))),SUMPRODUCT(--ISNUMBER(SEARCH(" "&amp;L_EvidencePhrase&amp;" ",BD744)))&gt;0,BI744=1),"INVALID – evidence missing, placeholder or not yet on file",IF(ISNA(MATCH(TRIM(S744),L_EvidenceType,0)),"INVALID – choose the evidence type from the list (column S)",IF(BL744=0,"INVALID – evidence ID must be the record's ID only (e.g. SF-2210, IMG_2231, 1045521), or a link / path for links",IF(OR(OR(LEN(AX744)&lt;2,ISNUMBER(MATCH(AX744,L_Placeholder,0))),BS744&lt;3),"INVALID – verifier missing or not a named person (a role such as QA / CSM is not a name)",IF(OR(AX744=AU744,AND(LEN(AU744)&gt;=4,ISNUMBER(SEARCH(AU744,AX744))),AND(LEN(AX744)&gt;=4,ISNUMBER(SEARCH(AX744,AU744)))),"INVALID – verifier must be a different, named person (not the PIC or a role)",IF(BH744=1,"INVALID – result not yet available (awaiting / TBC)",IF(BV744=1,"INVALID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future",IF(AND(ISNUMBER(BY744),AG744&lt;BY744),IF(H744="Physical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IF(ISNA(MATCH(TRIM(S744),L_EvidenceType,0)),0,BZ744)</f>
        <v>0</v>
      </c>
      <c r="BM744" s="61" t="str">
        <f aca="false">SUBSTITUTE(SUBSTITUTE(SUBSTITUTE(SUBSTITUTE(SUBSTITUTE(SUBSTITUTE(SUBSTITUTE(SUBSTITUTE(SUBSTITUTE(LOWER(Z744&amp;""),"1","0"),"2","0"),"3","0"),"4","0"),"5","0"),"6","0"),"7","0"),"8","0"),"9","0")</f>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744,"jan",""),"feb",""),"mar",""),"apr",""),"may",""),"jun",""),"jul",""),"aug",""),"sep",""),"oct",""),"nov",""),"dec",""),"hrs",""),"hr",""),"lt",""),"utc",""),"am",""),"pm",""),"rev",""),"ver",""),"b","a"),"c","a"),"d","a"),"e","a"),"f","a"),"g","a"),"h","a"),"i","a"),"j","a"),"k","a"),"l","a"),"m","a"),"n","a"),"o","a"),"p","a"),"q","a"),"r","a"),"s","a"),"t","a"),"u","a"),"v","a"),"w","a"),"x","a"),"y","a"),"z","a")</f>
        <v/>
      </c>
      <c r="BO744" s="61" t="str">
        <f aca="false">SUBSTITUTE(SUBSTITUTE(SUBSTITUTE(SUBSTITUTE(SUBSTITUTE(SUBSTITUTE(SUBSTITUTE(SUBSTITUTE(SUBSTITUTE(LOWER(W744&amp;""),"1","0"),"2","0"),"3","0"),"4","0"),"5","0"),"6","0"),"7","0"),"8","0"),"9","0")</f>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c>
      <c r="BQ744" s="61" t="n">
        <f aca="false">IFERROR(IF(AND(ISERROR(SEARCH(" mh"," "&amp;LOWER(W744))),ISNA(MATCH(LEFT(TRIM(BP744),255),{"0000a","000a","00a","0000aa","000aa","00.00.0000","00/00/0000","00-00-0000","0000-00-00","00.00.00","00/00/00","00-00-00","0.00.0000","0/00/0000","0-00-0000"},0)),OR(SUMPRODUCT(--ISNUMBER(SEARCH({"a0","a-0","a_0","a/0","a.0","a#0","0a","0-a","0_a","0/a"},BP744)))&gt;0,ISNUMBER(SEARCH("000000",BP744)))),1,0),0)</f>
        <v>0</v>
      </c>
      <c r="BR7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744,"supervisor",""),"inspector",""),"controller",""),"executive",""),"catering",""),"manager",""),"officer",""),"caterer",""),"station",""),"captain",""),"verified",""),"verifier",""),"checked",""),"senior",""),"leader",""),"cabin",""),"staff",""),"crew",""),"team",""),"duty",""),"lead",""),"head",""),"chef",""),"pasb",""),"mcat",""),"magcs",""),"qaqc",""),"ccic",""),"cic",""),"csm",""),"ops",""),"pic",""),"self",""),"qa",""),"qc",""),"by",""),"sr",""))</f>
        <v>0</v>
      </c>
      <c r="BS7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744,"supervisor",""),"inspector",""),"controller",""),"executive",""),"catering",""),"manager",""),"officer",""),"caterer",""),"station",""),"captain",""),"verified",""),"verifier",""),"checked",""),"senior",""),"leader",""),"cabin",""),"staff",""),"crew",""),"team",""),"duty",""),"lead",""),"head",""),"chef",""),"pasb",""),"mcat",""),"magcs",""),"qaqc",""),"ccic",""),"cic",""),"csm",""),"ops",""),"pic",""),"self",""),"qa",""),"qc",""),"by",""),"sr",""))</f>
        <v>0</v>
      </c>
      <c r="BT744" s="61"/>
      <c r="BU744" s="61"/>
      <c r="BV744" s="61" t="n">
        <f aca="false">IFERROR(IF(OR(SUMPRODUCT((LEN(BC744)-LEN(SUBSTITUTE(BC744," "&amp;L_NotLoaded&amp;" "," ")))/(LEN(L_NotLoaded)+1))&gt;SUMPRODUCT((LEN(BC744)-LEN(SUBSTITUTE(BC744," "&amp;L_NotLoadedNeg&amp;" "," ")))/(LEN(L_NotLoadedNeg)+1)),SUMPRODUCT((LEN(BD744)-LEN(SUBSTITUTE(BD744," "&amp;L_NotLoaded&amp;" "," ")))/(LEN(L_NotLoaded)+1))&gt;SUMPRODUCT((LEN(BD744)-LEN(SUBSTITUTE(BD744," "&amp;L_NotLoadedNeg&amp;" "," ")))/(LEN(L_NotLoadedNeg)+1))),1,0),0)</f>
        <v>0</v>
      </c>
      <c r="BW744" s="61"/>
      <c r="BX744" s="61"/>
      <c r="BY744" s="62" t="n">
        <f aca="false">IF(ISNUMBER(Flights!$AZ$26),MAX(Q744-UpliftWindowH/24,Flights!$AZ$26),Q744-UpliftWindowH/24)</f>
        <v>46325.3888888889</v>
      </c>
      <c r="BZ744" s="61" t="n">
        <f aca="false">IFERROR(IF(IF(TRIM(S744)="Link / file path",AND(LEN(TRIM(Z744))&gt;=5,SUMPRODUCT(--ISNUMBER(SEARCH({"http","www.","\\",":\",".pdf",".jpg",".jpeg",".png",".heic",".xls",".doc",".msg",".eml",".ppt",".txt",".zip"},Z744)))&gt;0),AND(ISERROR(FIND(" ",TRIM(Z744))),NOT(OR(LOWER(TRIM(Z744))=LOWER(Flights!$F$26),AND(LEFT(LOWER(TRIM(Z744)),2)="mh",(LEN(BN744)-LEN(SUBSTITUTE(BN744,"a","")))&lt;=2))),NOT(ISNUMBER(MATCH(LEFT(BN744,255),{"0000a","000a","00a","0000aa","000aa","00.00.0000","00/00/0000","00-00-0000","0000-00-00","00.00.00","00/00/00","00-00-00","0.00.0000","0/00/0000","0-00-0000"},0))),OR(AND((LEN(BN744)-LEN(SUBSTITUTE(BN744,"a","")))&gt;=1,(LEN(BN744)-LEN(SUBSTITUTE(BN744,"0","")))&gt;=2,SUMPRODUCT(--ISNUMBER(SEARCH({"a0","a-0","a_0","a/0","a.0","a#0","0a","0-a","0_a","0/a"},BN744)))&gt;0),AND((LEN(BN744)-LEN(SUBSTITUTE(BN744,"a","")))=0,(LEN(BN744)-LEN(SUBSTITUTE(BN744,"0","")))&gt;=5)))),1,0),0)</f>
        <v>0</v>
      </c>
    </row>
    <row r="745" customFormat="false" ht="39.75" hidden="false" customHeight="true" outlineLevel="0" collapsed="false">
      <c r="A745" s="57" t="s">
        <v>1479</v>
      </c>
      <c r="B745" s="57" t="s">
        <v>312</v>
      </c>
      <c r="C745" s="57" t="str">
        <f aca="false">Flights!$F$26</f>
        <v>MH0002</v>
      </c>
      <c r="D745" s="58" t="n">
        <f aca="false">Flights!$D$26</f>
        <v>46325</v>
      </c>
      <c r="E745" s="57" t="str">
        <f aca="false">Flights!$G$26&amp;"-"&amp;Flights!$H$26</f>
        <v>KUL-LHR</v>
      </c>
      <c r="F745" s="57" t="str">
        <f aca="false">Flights!$K$26</f>
        <v>BC</v>
      </c>
      <c r="G745" s="57" t="s">
        <v>459</v>
      </c>
      <c r="H745" s="57" t="s">
        <v>460</v>
      </c>
      <c r="I745" s="57" t="s">
        <v>447</v>
      </c>
      <c r="J745" s="57" t="s">
        <v>553</v>
      </c>
      <c r="K745" s="67" t="s">
        <v>449</v>
      </c>
      <c r="L745" s="67" t="s">
        <v>750</v>
      </c>
      <c r="M745" s="67" t="s">
        <v>451</v>
      </c>
      <c r="N745" s="67" t="s">
        <v>383</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60"/>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open",IF(AND(NOT(OR(LEN(AZ745)&lt;15,ISNUMBER(MATCH(AZ745,L_Placeholder,0)))),BK745=0,NOT(OR(LEN(AU745)&lt;2,ISNUMBER(MATCH(AU745,L_Placeholder,0)))),NOT(OR(LEN(AX745)&lt;2,ISNUMBER(MATCH(AX745,L_Placeholder,0)))),TRIM(AE745)&lt;&gt;TRIM(T745)),"N/A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missing",IF(OR(OR(LEN(AU745)&lt;2,ISNUMBER(MATCH(AU745,L_Placeholder,0))),BR745&lt;3),"INVALID – PIC missing or not a named person (a role such as QA / CSM is not a name)",IF(OR(LEN(AV745)&lt;2,ISNUMBER(MATCH(AV745,L_Placeholder,0))),"INVALID – result / assessment missing",IF(OR(OR(LEN(AW745)&lt;3,ISNUMBER(MATCH(AW745,L_Placeholder,0))),SUMPRODUCT(--ISNUMBER(SEARCH(" "&amp;L_EvidencePhrase&amp;" ",BD745)))&gt;0,BI745=1),"INVALID – evidence missing, placeholder or not yet on file",IF(ISNA(MATCH(TRIM(S745),L_EvidenceType,0)),"INVALID – choose the evidence type from the list (column S)",IF(BL745=0,"INVALID – evidence ID must be the record's ID only (e.g. SF-2210, IMG_2231, 1045521), or a link / path for links",IF(OR(OR(LEN(AX745)&lt;2,ISNUMBER(MATCH(AX745,L_Placeholder,0))),BS745&lt;3),"INVALID – verifier missing or not a named person (a role such as QA / CSM is not a name)",IF(OR(AX745=AU745,AND(LEN(AU745)&gt;=4,ISNUMBER(SEARCH(AU745,AX745))),AND(LEN(AX745)&gt;=4,ISNUMBER(SEARCH(AX745,AU745)))),"INVALID – verifier must be a different, named person (not the PIC or a role)",IF(BH745=1,"INVALID – result not yet available (awaiting / TBC)",IF(BV745=1,"INVALID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future",IF(AND(ISNUMBER(BY745),AG745&lt;BY745),IF(H745="Physical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IF(ISNA(MATCH(TRIM(S745),L_EvidenceType,0)),0,BZ745)</f>
        <v>0</v>
      </c>
      <c r="BM745" s="61" t="str">
        <f aca="false">SUBSTITUTE(SUBSTITUTE(SUBSTITUTE(SUBSTITUTE(SUBSTITUTE(SUBSTITUTE(SUBSTITUTE(SUBSTITUTE(SUBSTITUTE(LOWER(Z745&amp;""),"1","0"),"2","0"),"3","0"),"4","0"),"5","0"),"6","0"),"7","0"),"8","0"),"9","0")</f>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745,"jan",""),"feb",""),"mar",""),"apr",""),"may",""),"jun",""),"jul",""),"aug",""),"sep",""),"oct",""),"nov",""),"dec",""),"hrs",""),"hr",""),"lt",""),"utc",""),"am",""),"pm",""),"rev",""),"ver",""),"b","a"),"c","a"),"d","a"),"e","a"),"f","a"),"g","a"),"h","a"),"i","a"),"j","a"),"k","a"),"l","a"),"m","a"),"n","a"),"o","a"),"p","a"),"q","a"),"r","a"),"s","a"),"t","a"),"u","a"),"v","a"),"w","a"),"x","a"),"y","a"),"z","a")</f>
        <v/>
      </c>
      <c r="BO745" s="61" t="str">
        <f aca="false">SUBSTITUTE(SUBSTITUTE(SUBSTITUTE(SUBSTITUTE(SUBSTITUTE(SUBSTITUTE(SUBSTITUTE(SUBSTITUTE(SUBSTITUTE(LOWER(W745&amp;""),"1","0"),"2","0"),"3","0"),"4","0"),"5","0"),"6","0"),"7","0"),"8","0"),"9","0")</f>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c>
      <c r="BQ745" s="61" t="n">
        <f aca="false">IFERROR(IF(AND(ISERROR(SEARCH(" mh"," "&amp;LOWER(W745))),ISNA(MATCH(LEFT(TRIM(BP745),255),{"0000a","000a","00a","0000aa","000aa","00.00.0000","00/00/0000","00-00-0000","0000-00-00","00.00.00","00/00/00","00-00-00","0.00.0000","0/00/0000","0-00-0000"},0)),OR(SUMPRODUCT(--ISNUMBER(SEARCH({"a0","a-0","a_0","a/0","a.0","a#0","0a","0-a","0_a","0/a"},BP745)))&gt;0,ISNUMBER(SEARCH("000000",BP745)))),1,0),0)</f>
        <v>0</v>
      </c>
      <c r="BR7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745,"supervisor",""),"inspector",""),"controller",""),"executive",""),"catering",""),"manager",""),"officer",""),"caterer",""),"station",""),"captain",""),"verified",""),"verifier",""),"checked",""),"senior",""),"leader",""),"cabin",""),"staff",""),"crew",""),"team",""),"duty",""),"lead",""),"head",""),"chef",""),"pasb",""),"mcat",""),"magcs",""),"qaqc",""),"ccic",""),"cic",""),"csm",""),"ops",""),"pic",""),"self",""),"qa",""),"qc",""),"by",""),"sr",""))</f>
        <v>0</v>
      </c>
      <c r="BS7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745,"supervisor",""),"inspector",""),"controller",""),"executive",""),"catering",""),"manager",""),"officer",""),"caterer",""),"station",""),"captain",""),"verified",""),"verifier",""),"checked",""),"senior",""),"leader",""),"cabin",""),"staff",""),"crew",""),"team",""),"duty",""),"lead",""),"head",""),"chef",""),"pasb",""),"mcat",""),"magcs",""),"qaqc",""),"ccic",""),"cic",""),"csm",""),"ops",""),"pic",""),"self",""),"qa",""),"qc",""),"by",""),"sr",""))</f>
        <v>0</v>
      </c>
      <c r="BT745" s="61"/>
      <c r="BU745" s="61"/>
      <c r="BV745" s="61" t="n">
        <f aca="false">IFERROR(IF(OR(SUMPRODUCT((LEN(BC745)-LEN(SUBSTITUTE(BC745," "&amp;L_NotLoaded&amp;" "," ")))/(LEN(L_NotLoaded)+1))&gt;SUMPRODUCT((LEN(BC745)-LEN(SUBSTITUTE(BC745," "&amp;L_NotLoadedNeg&amp;" "," ")))/(LEN(L_NotLoadedNeg)+1)),SUMPRODUCT((LEN(BD745)-LEN(SUBSTITUTE(BD745," "&amp;L_NotLoaded&amp;" "," ")))/(LEN(L_NotLoaded)+1))&gt;SUMPRODUCT((LEN(BD745)-LEN(SUBSTITUTE(BD745," "&amp;L_NotLoadedNeg&amp;" "," ")))/(LEN(L_NotLoadedNeg)+1))),1,0),0)</f>
        <v>0</v>
      </c>
      <c r="BW745" s="61"/>
      <c r="BX745" s="61"/>
      <c r="BY745" s="62" t="n">
        <f aca="false">IF(ISNUMBER(Flights!$AZ$26),MAX(Q745-UpliftWindowH/24,Flights!$AZ$26),Q745-UpliftWindowH/24)</f>
        <v>46325.3888888889</v>
      </c>
      <c r="BZ745" s="61" t="n">
        <f aca="false">IFERROR(IF(IF(TRIM(S745)="Link / file path",AND(LEN(TRIM(Z745))&gt;=5,SUMPRODUCT(--ISNUMBER(SEARCH({"http","www.","\\",":\",".pdf",".jpg",".jpeg",".png",".heic",".xls",".doc",".msg",".eml",".ppt",".txt",".zip"},Z745)))&gt;0),AND(ISERROR(FIND(" ",TRIM(Z745))),NOT(OR(LOWER(TRIM(Z745))=LOWER(Flights!$F$26),AND(LEFT(LOWER(TRIM(Z745)),2)="mh",(LEN(BN745)-LEN(SUBSTITUTE(BN745,"a","")))&lt;=2))),NOT(ISNUMBER(MATCH(LEFT(BN745,255),{"0000a","000a","00a","0000aa","000aa","00.00.0000","00/00/0000","00-00-0000","0000-00-00","00.00.00","00/00/00","00-00-00","0.00.0000","0/00/0000","0-00-0000"},0))),OR(AND((LEN(BN745)-LEN(SUBSTITUTE(BN745,"a","")))&gt;=1,(LEN(BN745)-LEN(SUBSTITUTE(BN745,"0","")))&gt;=2,SUMPRODUCT(--ISNUMBER(SEARCH({"a0","a-0","a_0","a/0","a.0","a#0","0a","0-a","0_a","0/a"},BN745)))&gt;0),AND((LEN(BN745)-LEN(SUBSTITUTE(BN745,"a","")))=0,(LEN(BN745)-LEN(SUBSTITUTE(BN745,"0","")))&gt;=5)))),1,0),0)</f>
        <v>0</v>
      </c>
    </row>
    <row r="746" customFormat="false" ht="39.75" hidden="false" customHeight="true" outlineLevel="0" collapsed="false">
      <c r="A746" s="57" t="s">
        <v>1480</v>
      </c>
      <c r="B746" s="57" t="s">
        <v>312</v>
      </c>
      <c r="C746" s="57" t="str">
        <f aca="false">Flights!$F$26</f>
        <v>MH0002</v>
      </c>
      <c r="D746" s="58" t="n">
        <f aca="false">Flights!$D$26</f>
        <v>46325</v>
      </c>
      <c r="E746" s="57" t="str">
        <f aca="false">Flights!$G$26&amp;"-"&amp;Flights!$H$26</f>
        <v>KUL-LHR</v>
      </c>
      <c r="F746" s="57" t="str">
        <f aca="false">Flights!$K$26</f>
        <v>BC</v>
      </c>
      <c r="G746" s="57" t="s">
        <v>459</v>
      </c>
      <c r="H746" s="57" t="s">
        <v>460</v>
      </c>
      <c r="I746" s="57" t="s">
        <v>447</v>
      </c>
      <c r="J746" s="57" t="s">
        <v>653</v>
      </c>
      <c r="K746" s="67" t="s">
        <v>449</v>
      </c>
      <c r="L746" s="67" t="s">
        <v>752</v>
      </c>
      <c r="M746" s="67" t="s">
        <v>451</v>
      </c>
      <c r="N746" s="67" t="s">
        <v>383</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60"/>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open",IF(AND(NOT(OR(LEN(AZ746)&lt;15,ISNUMBER(MATCH(AZ746,L_Placeholder,0)))),BK746=0,NOT(OR(LEN(AU746)&lt;2,ISNUMBER(MATCH(AU746,L_Placeholder,0)))),NOT(OR(LEN(AX746)&lt;2,ISNUMBER(MATCH(AX746,L_Placeholder,0)))),TRIM(AE746)&lt;&gt;TRIM(T746)),"N/A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missing",IF(OR(OR(LEN(AU746)&lt;2,ISNUMBER(MATCH(AU746,L_Placeholder,0))),BR746&lt;3),"INVALID – PIC missing or not a named person (a role such as QA / CSM is not a name)",IF(OR(LEN(AV746)&lt;2,ISNUMBER(MATCH(AV746,L_Placeholder,0))),"INVALID – result / assessment missing",IF(OR(OR(LEN(AW746)&lt;3,ISNUMBER(MATCH(AW746,L_Placeholder,0))),SUMPRODUCT(--ISNUMBER(SEARCH(" "&amp;L_EvidencePhrase&amp;" ",BD746)))&gt;0,BI746=1),"INVALID – evidence missing, placeholder or not yet on file",IF(ISNA(MATCH(TRIM(S746),L_EvidenceType,0)),"INVALID – choose the evidence type from the list (column S)",IF(BL746=0,"INVALID – evidence ID must be the record's ID only (e.g. SF-2210, IMG_2231, 1045521), or a link / path for links",IF(OR(OR(LEN(AX746)&lt;2,ISNUMBER(MATCH(AX746,L_Placeholder,0))),BS746&lt;3),"INVALID – verifier missing or not a named person (a role such as QA / CSM is not a name)",IF(OR(AX746=AU746,AND(LEN(AU746)&gt;=4,ISNUMBER(SEARCH(AU746,AX746))),AND(LEN(AX746)&gt;=4,ISNUMBER(SEARCH(AX746,AU746)))),"INVALID – verifier must be a different, named person (not the PIC or a role)",IF(BH746=1,"INVALID – result not yet available (awaiting / TBC)",IF(BV746=1,"INVALID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future",IF(AND(ISNUMBER(BY746),AG746&lt;BY746),IF(H746="Physical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IF(ISNA(MATCH(TRIM(S746),L_EvidenceType,0)),0,BZ746)</f>
        <v>0</v>
      </c>
      <c r="BM746" s="61" t="str">
        <f aca="false">SUBSTITUTE(SUBSTITUTE(SUBSTITUTE(SUBSTITUTE(SUBSTITUTE(SUBSTITUTE(SUBSTITUTE(SUBSTITUTE(SUBSTITUTE(LOWER(Z746&amp;""),"1","0"),"2","0"),"3","0"),"4","0"),"5","0"),"6","0"),"7","0"),"8","0"),"9","0")</f>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746,"jan",""),"feb",""),"mar",""),"apr",""),"may",""),"jun",""),"jul",""),"aug",""),"sep",""),"oct",""),"nov",""),"dec",""),"hrs",""),"hr",""),"lt",""),"utc",""),"am",""),"pm",""),"rev",""),"ver",""),"b","a"),"c","a"),"d","a"),"e","a"),"f","a"),"g","a"),"h","a"),"i","a"),"j","a"),"k","a"),"l","a"),"m","a"),"n","a"),"o","a"),"p","a"),"q","a"),"r","a"),"s","a"),"t","a"),"u","a"),"v","a"),"w","a"),"x","a"),"y","a"),"z","a")</f>
        <v/>
      </c>
      <c r="BO746" s="61" t="str">
        <f aca="false">SUBSTITUTE(SUBSTITUTE(SUBSTITUTE(SUBSTITUTE(SUBSTITUTE(SUBSTITUTE(SUBSTITUTE(SUBSTITUTE(SUBSTITUTE(LOWER(W746&amp;""),"1","0"),"2","0"),"3","0"),"4","0"),"5","0"),"6","0"),"7","0"),"8","0"),"9","0")</f>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c>
      <c r="BQ746" s="61" t="n">
        <f aca="false">IFERROR(IF(AND(ISERROR(SEARCH(" mh"," "&amp;LOWER(W746))),ISNA(MATCH(LEFT(TRIM(BP746),255),{"0000a","000a","00a","0000aa","000aa","00.00.0000","00/00/0000","00-00-0000","0000-00-00","00.00.00","00/00/00","00-00-00","0.00.0000","0/00/0000","0-00-0000"},0)),OR(SUMPRODUCT(--ISNUMBER(SEARCH({"a0","a-0","a_0","a/0","a.0","a#0","0a","0-a","0_a","0/a"},BP746)))&gt;0,ISNUMBER(SEARCH("000000",BP746)))),1,0),0)</f>
        <v>0</v>
      </c>
      <c r="BR7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746,"supervisor",""),"inspector",""),"controller",""),"executive",""),"catering",""),"manager",""),"officer",""),"caterer",""),"station",""),"captain",""),"verified",""),"verifier",""),"checked",""),"senior",""),"leader",""),"cabin",""),"staff",""),"crew",""),"team",""),"duty",""),"lead",""),"head",""),"chef",""),"pasb",""),"mcat",""),"magcs",""),"qaqc",""),"ccic",""),"cic",""),"csm",""),"ops",""),"pic",""),"self",""),"qa",""),"qc",""),"by",""),"sr",""))</f>
        <v>0</v>
      </c>
      <c r="BS7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746,"supervisor",""),"inspector",""),"controller",""),"executive",""),"catering",""),"manager",""),"officer",""),"caterer",""),"station",""),"captain",""),"verified",""),"verifier",""),"checked",""),"senior",""),"leader",""),"cabin",""),"staff",""),"crew",""),"team",""),"duty",""),"lead",""),"head",""),"chef",""),"pasb",""),"mcat",""),"magcs",""),"qaqc",""),"ccic",""),"cic",""),"csm",""),"ops",""),"pic",""),"self",""),"qa",""),"qc",""),"by",""),"sr",""))</f>
        <v>0</v>
      </c>
      <c r="BT746" s="61"/>
      <c r="BU746" s="61"/>
      <c r="BV746" s="61" t="n">
        <f aca="false">IFERROR(IF(OR(SUMPRODUCT((LEN(BC746)-LEN(SUBSTITUTE(BC746," "&amp;L_NotLoaded&amp;" "," ")))/(LEN(L_NotLoaded)+1))&gt;SUMPRODUCT((LEN(BC746)-LEN(SUBSTITUTE(BC746," "&amp;L_NotLoadedNeg&amp;" "," ")))/(LEN(L_NotLoadedNeg)+1)),SUMPRODUCT((LEN(BD746)-LEN(SUBSTITUTE(BD746," "&amp;L_NotLoaded&amp;" "," ")))/(LEN(L_NotLoaded)+1))&gt;SUMPRODUCT((LEN(BD746)-LEN(SUBSTITUTE(BD746," "&amp;L_NotLoadedNeg&amp;" "," ")))/(LEN(L_NotLoadedNeg)+1))),1,0),0)</f>
        <v>0</v>
      </c>
      <c r="BW746" s="61"/>
      <c r="BX746" s="61"/>
      <c r="BY746" s="62" t="n">
        <f aca="false">IF(ISNUMBER(Flights!$AZ$26),MAX(Q746-UpliftWindowH/24,Flights!$AZ$26),Q746-UpliftWindowH/24)</f>
        <v>46325.3888888889</v>
      </c>
      <c r="BZ746" s="61" t="n">
        <f aca="false">IFERROR(IF(IF(TRIM(S746)="Link / file path",AND(LEN(TRIM(Z746))&gt;=5,SUMPRODUCT(--ISNUMBER(SEARCH({"http","www.","\\",":\",".pdf",".jpg",".jpeg",".png",".heic",".xls",".doc",".msg",".eml",".ppt",".txt",".zip"},Z746)))&gt;0),AND(ISERROR(FIND(" ",TRIM(Z746))),NOT(OR(LOWER(TRIM(Z746))=LOWER(Flights!$F$26),AND(LEFT(LOWER(TRIM(Z746)),2)="mh",(LEN(BN746)-LEN(SUBSTITUTE(BN746,"a","")))&lt;=2))),NOT(ISNUMBER(MATCH(LEFT(BN746,255),{"0000a","000a","00a","0000aa","000aa","00.00.0000","00/00/0000","00-00-0000","0000-00-00","00.00.00","00/00/00","00-00-00","0.00.0000","0/00/0000","0-00-0000"},0))),OR(AND((LEN(BN746)-LEN(SUBSTITUTE(BN746,"a","")))&gt;=1,(LEN(BN746)-LEN(SUBSTITUTE(BN746,"0","")))&gt;=2,SUMPRODUCT(--ISNUMBER(SEARCH({"a0","a-0","a_0","a/0","a.0","a#0","0a","0-a","0_a","0/a"},BN746)))&gt;0),AND((LEN(BN746)-LEN(SUBSTITUTE(BN746,"a","")))=0,(LEN(BN746)-LEN(SUBSTITUTE(BN746,"0","")))&gt;=5)))),1,0),0)</f>
        <v>0</v>
      </c>
    </row>
    <row r="747" customFormat="false" ht="39.75" hidden="false" customHeight="true" outlineLevel="0" collapsed="false">
      <c r="A747" s="57" t="s">
        <v>1481</v>
      </c>
      <c r="B747" s="57" t="s">
        <v>312</v>
      </c>
      <c r="C747" s="57" t="str">
        <f aca="false">Flights!$F$26</f>
        <v>MH0002</v>
      </c>
      <c r="D747" s="58" t="n">
        <f aca="false">Flights!$D$26</f>
        <v>46325</v>
      </c>
      <c r="E747" s="57" t="str">
        <f aca="false">Flights!$G$26&amp;"-"&amp;Flights!$H$26</f>
        <v>KUL-LHR</v>
      </c>
      <c r="F747" s="57" t="str">
        <f aca="false">Flights!$K$26</f>
        <v>BC</v>
      </c>
      <c r="G747" s="57" t="s">
        <v>459</v>
      </c>
      <c r="H747" s="57" t="s">
        <v>460</v>
      </c>
      <c r="I747" s="57" t="s">
        <v>447</v>
      </c>
      <c r="J747" s="57" t="s">
        <v>655</v>
      </c>
      <c r="K747" s="67" t="s">
        <v>449</v>
      </c>
      <c r="L747" s="67" t="s">
        <v>754</v>
      </c>
      <c r="M747" s="67" t="s">
        <v>451</v>
      </c>
      <c r="N747" s="67" t="s">
        <v>383</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60"/>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open",IF(AND(NOT(OR(LEN(AZ747)&lt;15,ISNUMBER(MATCH(AZ747,L_Placeholder,0)))),BK747=0,NOT(OR(LEN(AU747)&lt;2,ISNUMBER(MATCH(AU747,L_Placeholder,0)))),NOT(OR(LEN(AX747)&lt;2,ISNUMBER(MATCH(AX747,L_Placeholder,0)))),TRIM(AE747)&lt;&gt;TRIM(T747)),"N/A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missing",IF(OR(OR(LEN(AU747)&lt;2,ISNUMBER(MATCH(AU747,L_Placeholder,0))),BR747&lt;3),"INVALID – PIC missing or not a named person (a role such as QA / CSM is not a name)",IF(OR(LEN(AV747)&lt;2,ISNUMBER(MATCH(AV747,L_Placeholder,0))),"INVALID – result / assessment missing",IF(OR(OR(LEN(AW747)&lt;3,ISNUMBER(MATCH(AW747,L_Placeholder,0))),SUMPRODUCT(--ISNUMBER(SEARCH(" "&amp;L_EvidencePhrase&amp;" ",BD747)))&gt;0,BI747=1),"INVALID – evidence missing, placeholder or not yet on file",IF(ISNA(MATCH(TRIM(S747),L_EvidenceType,0)),"INVALID – choose the evidence type from the list (column S)",IF(BL747=0,"INVALID – evidence ID must be the record's ID only (e.g. SF-2210, IMG_2231, 1045521), or a link / path for links",IF(OR(OR(LEN(AX747)&lt;2,ISNUMBER(MATCH(AX747,L_Placeholder,0))),BS747&lt;3),"INVALID – verifier missing or not a named person (a role such as QA / CSM is not a name)",IF(OR(AX747=AU747,AND(LEN(AU747)&gt;=4,ISNUMBER(SEARCH(AU747,AX747))),AND(LEN(AX747)&gt;=4,ISNUMBER(SEARCH(AX747,AU747)))),"INVALID – verifier must be a different, named person (not the PIC or a role)",IF(BH747=1,"INVALID – result not yet available (awaiting / TBC)",IF(BV747=1,"INVALID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future",IF(AND(ISNUMBER(BY747),AG747&lt;BY747),IF(H747="Physical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IF(ISNA(MATCH(TRIM(S747),L_EvidenceType,0)),0,BZ747)</f>
        <v>0</v>
      </c>
      <c r="BM747" s="61" t="str">
        <f aca="false">SUBSTITUTE(SUBSTITUTE(SUBSTITUTE(SUBSTITUTE(SUBSTITUTE(SUBSTITUTE(SUBSTITUTE(SUBSTITUTE(SUBSTITUTE(LOWER(Z747&amp;""),"1","0"),"2","0"),"3","0"),"4","0"),"5","0"),"6","0"),"7","0"),"8","0"),"9","0")</f>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747,"jan",""),"feb",""),"mar",""),"apr",""),"may",""),"jun",""),"jul",""),"aug",""),"sep",""),"oct",""),"nov",""),"dec",""),"hrs",""),"hr",""),"lt",""),"utc",""),"am",""),"pm",""),"rev",""),"ver",""),"b","a"),"c","a"),"d","a"),"e","a"),"f","a"),"g","a"),"h","a"),"i","a"),"j","a"),"k","a"),"l","a"),"m","a"),"n","a"),"o","a"),"p","a"),"q","a"),"r","a"),"s","a"),"t","a"),"u","a"),"v","a"),"w","a"),"x","a"),"y","a"),"z","a")</f>
        <v/>
      </c>
      <c r="BO747" s="61" t="str">
        <f aca="false">SUBSTITUTE(SUBSTITUTE(SUBSTITUTE(SUBSTITUTE(SUBSTITUTE(SUBSTITUTE(SUBSTITUTE(SUBSTITUTE(SUBSTITUTE(LOWER(W747&amp;""),"1","0"),"2","0"),"3","0"),"4","0"),"5","0"),"6","0"),"7","0"),"8","0"),"9","0")</f>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c>
      <c r="BQ747" s="61" t="n">
        <f aca="false">IFERROR(IF(AND(ISERROR(SEARCH(" mh"," "&amp;LOWER(W747))),ISNA(MATCH(LEFT(TRIM(BP747),255),{"0000a","000a","00a","0000aa","000aa","00.00.0000","00/00/0000","00-00-0000","0000-00-00","00.00.00","00/00/00","00-00-00","0.00.0000","0/00/0000","0-00-0000"},0)),OR(SUMPRODUCT(--ISNUMBER(SEARCH({"a0","a-0","a_0","a/0","a.0","a#0","0a","0-a","0_a","0/a"},BP747)))&gt;0,ISNUMBER(SEARCH("000000",BP747)))),1,0),0)</f>
        <v>0</v>
      </c>
      <c r="BR7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747,"supervisor",""),"inspector",""),"controller",""),"executive",""),"catering",""),"manager",""),"officer",""),"caterer",""),"station",""),"captain",""),"verified",""),"verifier",""),"checked",""),"senior",""),"leader",""),"cabin",""),"staff",""),"crew",""),"team",""),"duty",""),"lead",""),"head",""),"chef",""),"pasb",""),"mcat",""),"magcs",""),"qaqc",""),"ccic",""),"cic",""),"csm",""),"ops",""),"pic",""),"self",""),"qa",""),"qc",""),"by",""),"sr",""))</f>
        <v>0</v>
      </c>
      <c r="BS7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747,"supervisor",""),"inspector",""),"controller",""),"executive",""),"catering",""),"manager",""),"officer",""),"caterer",""),"station",""),"captain",""),"verified",""),"verifier",""),"checked",""),"senior",""),"leader",""),"cabin",""),"staff",""),"crew",""),"team",""),"duty",""),"lead",""),"head",""),"chef",""),"pasb",""),"mcat",""),"magcs",""),"qaqc",""),"ccic",""),"cic",""),"csm",""),"ops",""),"pic",""),"self",""),"qa",""),"qc",""),"by",""),"sr",""))</f>
        <v>0</v>
      </c>
      <c r="BT747" s="61"/>
      <c r="BU747" s="61"/>
      <c r="BV747" s="61" t="n">
        <f aca="false">IFERROR(IF(OR(SUMPRODUCT((LEN(BC747)-LEN(SUBSTITUTE(BC747," "&amp;L_NotLoaded&amp;" "," ")))/(LEN(L_NotLoaded)+1))&gt;SUMPRODUCT((LEN(BC747)-LEN(SUBSTITUTE(BC747," "&amp;L_NotLoadedNeg&amp;" "," ")))/(LEN(L_NotLoadedNeg)+1)),SUMPRODUCT((LEN(BD747)-LEN(SUBSTITUTE(BD747," "&amp;L_NotLoaded&amp;" "," ")))/(LEN(L_NotLoaded)+1))&gt;SUMPRODUCT((LEN(BD747)-LEN(SUBSTITUTE(BD747," "&amp;L_NotLoadedNeg&amp;" "," ")))/(LEN(L_NotLoadedNeg)+1))),1,0),0)</f>
        <v>0</v>
      </c>
      <c r="BW747" s="61"/>
      <c r="BX747" s="61"/>
      <c r="BY747" s="62" t="n">
        <f aca="false">IF(ISNUMBER(Flights!$AZ$26),MAX(Q747-UpliftWindowH/24,Flights!$AZ$26),Q747-UpliftWindowH/24)</f>
        <v>46325.3888888889</v>
      </c>
      <c r="BZ747" s="61" t="n">
        <f aca="false">IFERROR(IF(IF(TRIM(S747)="Link / file path",AND(LEN(TRIM(Z747))&gt;=5,SUMPRODUCT(--ISNUMBER(SEARCH({"http","www.","\\",":\",".pdf",".jpg",".jpeg",".png",".heic",".xls",".doc",".msg",".eml",".ppt",".txt",".zip"},Z747)))&gt;0),AND(ISERROR(FIND(" ",TRIM(Z747))),NOT(OR(LOWER(TRIM(Z747))=LOWER(Flights!$F$26),AND(LEFT(LOWER(TRIM(Z747)),2)="mh",(LEN(BN747)-LEN(SUBSTITUTE(BN747,"a","")))&lt;=2))),NOT(ISNUMBER(MATCH(LEFT(BN747,255),{"0000a","000a","00a","0000aa","000aa","00.00.0000","00/00/0000","00-00-0000","0000-00-00","00.00.00","00/00/00","00-00-00","0.00.0000","0/00/0000","0-00-0000"},0))),OR(AND((LEN(BN747)-LEN(SUBSTITUTE(BN747,"a","")))&gt;=1,(LEN(BN747)-LEN(SUBSTITUTE(BN747,"0","")))&gt;=2,SUMPRODUCT(--ISNUMBER(SEARCH({"a0","a-0","a_0","a/0","a.0","a#0","0a","0-a","0_a","0/a"},BN747)))&gt;0),AND((LEN(BN747)-LEN(SUBSTITUTE(BN747,"a","")))=0,(LEN(BN747)-LEN(SUBSTITUTE(BN747,"0","")))&gt;=5)))),1,0),0)</f>
        <v>0</v>
      </c>
    </row>
    <row r="748" customFormat="false" ht="39.75" hidden="false" customHeight="true" outlineLevel="0" collapsed="false">
      <c r="A748" s="57" t="s">
        <v>1482</v>
      </c>
      <c r="B748" s="57" t="s">
        <v>312</v>
      </c>
      <c r="C748" s="57" t="str">
        <f aca="false">Flights!$F$26</f>
        <v>MH0002</v>
      </c>
      <c r="D748" s="58" t="n">
        <f aca="false">Flights!$D$26</f>
        <v>46325</v>
      </c>
      <c r="E748" s="57" t="str">
        <f aca="false">Flights!$G$26&amp;"-"&amp;Flights!$H$26</f>
        <v>KUL-LHR</v>
      </c>
      <c r="F748" s="57" t="str">
        <f aca="false">Flights!$K$26</f>
        <v>BC</v>
      </c>
      <c r="G748" s="57" t="s">
        <v>459</v>
      </c>
      <c r="H748" s="57" t="s">
        <v>460</v>
      </c>
      <c r="I748" s="57" t="s">
        <v>629</v>
      </c>
      <c r="J748" s="57" t="s">
        <v>657</v>
      </c>
      <c r="K748" s="67" t="s">
        <v>501</v>
      </c>
      <c r="L748" s="67" t="s">
        <v>756</v>
      </c>
      <c r="M748" s="67" t="s">
        <v>187</v>
      </c>
      <c r="N748" s="67" t="s">
        <v>383</v>
      </c>
      <c r="O748" s="67" t="s">
        <v>632</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60"/>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open",IF(AND(NOT(OR(LEN(AZ748)&lt;15,ISNUMBER(MATCH(AZ748,L_Placeholder,0)))),BK748=0,NOT(OR(LEN(AU748)&lt;2,ISNUMBER(MATCH(AU748,L_Placeholder,0)))),NOT(OR(LEN(AX748)&lt;2,ISNUMBER(MATCH(AX748,L_Placeholder,0)))),TRIM(AE748)&lt;&gt;TRIM(T748)),"N/A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missing",IF(OR(OR(LEN(AU748)&lt;2,ISNUMBER(MATCH(AU748,L_Placeholder,0))),BR748&lt;3),"INVALID – PIC missing or not a named person (a role such as QA / CSM is not a name)",IF(OR(LEN(AV748)&lt;2,ISNUMBER(MATCH(AV748,L_Placeholder,0))),"INVALID – result / assessment missing",IF(OR(OR(LEN(AW748)&lt;3,ISNUMBER(MATCH(AW748,L_Placeholder,0))),SUMPRODUCT(--ISNUMBER(SEARCH(" "&amp;L_EvidencePhrase&amp;" ",BD748)))&gt;0,BI748=1),"INVALID – evidence missing, placeholder or not yet on file",IF(ISNA(MATCH(TRIM(S748),L_EvidenceType,0)),"INVALID – choose the evidence type from the list (column S)",IF(BL748=0,"INVALID – evidence ID must be the record's ID only (e.g. SF-2210, IMG_2231, 1045521), or a link / path for links",IF(OR(OR(LEN(AX748)&lt;2,ISNUMBER(MATCH(AX748,L_Placeholder,0))),BS748&lt;3),"INVALID – verifier missing or not a named person (a role such as QA / CSM is not a name)",IF(OR(AX748=AU748,AND(LEN(AU748)&gt;=4,ISNUMBER(SEARCH(AU748,AX748))),AND(LEN(AX748)&gt;=4,ISNUMBER(SEARCH(AX748,AU748)))),"INVALID – verifier must be a different, named person (not the PIC or a role)",IF(BH748=1,"INVALID – result not yet available (awaiting / TBC)",IF(BV748=1,"INVALID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future",IF(AND(ISNUMBER(BY748),AG748&lt;BY748),IF(H748="Physical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IF(ISNA(MATCH(TRIM(S748),L_EvidenceType,0)),0,BZ748)</f>
        <v>0</v>
      </c>
      <c r="BM748" s="61" t="str">
        <f aca="false">SUBSTITUTE(SUBSTITUTE(SUBSTITUTE(SUBSTITUTE(SUBSTITUTE(SUBSTITUTE(SUBSTITUTE(SUBSTITUTE(SUBSTITUTE(LOWER(Z748&amp;""),"1","0"),"2","0"),"3","0"),"4","0"),"5","0"),"6","0"),"7","0"),"8","0"),"9","0")</f>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748,"jan",""),"feb",""),"mar",""),"apr",""),"may",""),"jun",""),"jul",""),"aug",""),"sep",""),"oct",""),"nov",""),"dec",""),"hrs",""),"hr",""),"lt",""),"utc",""),"am",""),"pm",""),"rev",""),"ver",""),"b","a"),"c","a"),"d","a"),"e","a"),"f","a"),"g","a"),"h","a"),"i","a"),"j","a"),"k","a"),"l","a"),"m","a"),"n","a"),"o","a"),"p","a"),"q","a"),"r","a"),"s","a"),"t","a"),"u","a"),"v","a"),"w","a"),"x","a"),"y","a"),"z","a")</f>
        <v/>
      </c>
      <c r="BO748" s="61" t="str">
        <f aca="false">SUBSTITUTE(SUBSTITUTE(SUBSTITUTE(SUBSTITUTE(SUBSTITUTE(SUBSTITUTE(SUBSTITUTE(SUBSTITUTE(SUBSTITUTE(LOWER(W748&amp;""),"1","0"),"2","0"),"3","0"),"4","0"),"5","0"),"6","0"),"7","0"),"8","0"),"9","0")</f>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c>
      <c r="BQ748" s="61" t="n">
        <f aca="false">IFERROR(IF(AND(ISERROR(SEARCH(" mh"," "&amp;LOWER(W748))),ISNA(MATCH(LEFT(TRIM(BP748),255),{"0000a","000a","00a","0000aa","000aa","00.00.0000","00/00/0000","00-00-0000","0000-00-00","00.00.00","00/00/00","00-00-00","0.00.0000","0/00/0000","0-00-0000"},0)),OR(SUMPRODUCT(--ISNUMBER(SEARCH({"a0","a-0","a_0","a/0","a.0","a#0","0a","0-a","0_a","0/a"},BP748)))&gt;0,ISNUMBER(SEARCH("000000",BP748)))),1,0),0)</f>
        <v>0</v>
      </c>
      <c r="BR7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748,"supervisor",""),"inspector",""),"controller",""),"executive",""),"catering",""),"manager",""),"officer",""),"caterer",""),"station",""),"captain",""),"verified",""),"verifier",""),"checked",""),"senior",""),"leader",""),"cabin",""),"staff",""),"crew",""),"team",""),"duty",""),"lead",""),"head",""),"chef",""),"pasb",""),"mcat",""),"magcs",""),"qaqc",""),"ccic",""),"cic",""),"csm",""),"ops",""),"pic",""),"self",""),"qa",""),"qc",""),"by",""),"sr",""))</f>
        <v>0</v>
      </c>
      <c r="BS7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748,"supervisor",""),"inspector",""),"controller",""),"executive",""),"catering",""),"manager",""),"officer",""),"caterer",""),"station",""),"captain",""),"verified",""),"verifier",""),"checked",""),"senior",""),"leader",""),"cabin",""),"staff",""),"crew",""),"team",""),"duty",""),"lead",""),"head",""),"chef",""),"pasb",""),"mcat",""),"magcs",""),"qaqc",""),"ccic",""),"cic",""),"csm",""),"ops",""),"pic",""),"self",""),"qa",""),"qc",""),"by",""),"sr",""))</f>
        <v>0</v>
      </c>
      <c r="BT748" s="61"/>
      <c r="BU748" s="61"/>
      <c r="BV748" s="61" t="n">
        <f aca="false">IFERROR(IF(OR(SUMPRODUCT((LEN(BC748)-LEN(SUBSTITUTE(BC748," "&amp;L_NotLoaded&amp;" "," ")))/(LEN(L_NotLoaded)+1))&gt;SUMPRODUCT((LEN(BC748)-LEN(SUBSTITUTE(BC748," "&amp;L_NotLoadedNeg&amp;" "," ")))/(LEN(L_NotLoadedNeg)+1)),SUMPRODUCT((LEN(BD748)-LEN(SUBSTITUTE(BD748," "&amp;L_NotLoaded&amp;" "," ")))/(LEN(L_NotLoaded)+1))&gt;SUMPRODUCT((LEN(BD748)-LEN(SUBSTITUTE(BD748," "&amp;L_NotLoadedNeg&amp;" "," ")))/(LEN(L_NotLoadedNeg)+1))),1,0),0)</f>
        <v>0</v>
      </c>
      <c r="BW748" s="61"/>
      <c r="BX748" s="61"/>
      <c r="BY748" s="62" t="n">
        <f aca="false">IF(ISNUMBER(Flights!$AZ$26),MAX(Q748-UpliftWindowH/24,Flights!$AZ$26),Q748-UpliftWindowH/24)</f>
        <v>46325.3888888889</v>
      </c>
      <c r="BZ748" s="61" t="n">
        <f aca="false">IFERROR(IF(IF(TRIM(S748)="Link / file path",AND(LEN(TRIM(Z748))&gt;=5,SUMPRODUCT(--ISNUMBER(SEARCH({"http","www.","\\",":\",".pdf",".jpg",".jpeg",".png",".heic",".xls",".doc",".msg",".eml",".ppt",".txt",".zip"},Z748)))&gt;0),AND(ISERROR(FIND(" ",TRIM(Z748))),NOT(OR(LOWER(TRIM(Z748))=LOWER(Flights!$F$26),AND(LEFT(LOWER(TRIM(Z748)),2)="mh",(LEN(BN748)-LEN(SUBSTITUTE(BN748,"a","")))&lt;=2))),NOT(ISNUMBER(MATCH(LEFT(BN748,255),{"0000a","000a","00a","0000aa","000aa","00.00.0000","00/00/0000","00-00-0000","0000-00-00","00.00.00","00/00/00","00-00-00","0.00.0000","0/00/0000","0-00-0000"},0))),OR(AND((LEN(BN748)-LEN(SUBSTITUTE(BN748,"a","")))&gt;=1,(LEN(BN748)-LEN(SUBSTITUTE(BN748,"0","")))&gt;=2,SUMPRODUCT(--ISNUMBER(SEARCH({"a0","a-0","a_0","a/0","a.0","a#0","0a","0-a","0_a","0/a"},BN748)))&gt;0),AND((LEN(BN748)-LEN(SUBSTITUTE(BN748,"a","")))=0,(LEN(BN748)-LEN(SUBSTITUTE(BN748,"0","")))&gt;=5)))),1,0),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5">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an evidence type from the list." errorStyle="stop" errorTitle="Evidence type" operator="between" prompt="Choose the kind of record, then enter ONLY its ID in column Z (e.g. SF-2210, IMG_2231, CO/26/331, 1045521), or a link / file path." promptTitle="Evidence type" showDropDown="false" showErrorMessage="true" showInputMessage="true" sqref="S5:S748" type="list">
      <formula1>L_EvidenceType</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9" min="18" style="0" width="13"/>
  </cols>
  <sheetData>
    <row r="1" customFormat="false" ht="24" hidden="false" customHeight="true" outlineLevel="0" collapsed="false">
      <c r="A1" s="54" t="s">
        <v>405</v>
      </c>
    </row>
    <row r="2" customFormat="false" ht="54" hidden="false" customHeight="true" outlineLevel="0" collapsed="false">
      <c r="C2" s="55" t="s">
        <v>1483</v>
      </c>
      <c r="D2" s="55"/>
      <c r="E2" s="55"/>
      <c r="F2" s="55"/>
      <c r="G2" s="55"/>
      <c r="H2" s="55"/>
      <c r="I2" s="55"/>
    </row>
    <row r="4" customFormat="false" ht="42" hidden="false" customHeight="true" outlineLevel="0" collapsed="false">
      <c r="A4" s="56" t="s">
        <v>137</v>
      </c>
      <c r="B4" s="56" t="s">
        <v>140</v>
      </c>
      <c r="C4" s="56" t="s">
        <v>108</v>
      </c>
      <c r="D4" s="56" t="s">
        <v>109</v>
      </c>
      <c r="E4" s="56" t="s">
        <v>111</v>
      </c>
      <c r="F4" s="56" t="s">
        <v>1484</v>
      </c>
      <c r="G4" s="56" t="s">
        <v>1485</v>
      </c>
      <c r="H4" s="56" t="s">
        <v>1486</v>
      </c>
      <c r="I4" s="56" t="s">
        <v>1487</v>
      </c>
      <c r="J4" s="56" t="s">
        <v>1488</v>
      </c>
      <c r="K4" s="56" t="s">
        <v>1489</v>
      </c>
      <c r="L4" s="56" t="s">
        <v>1490</v>
      </c>
      <c r="M4" s="56" t="s">
        <v>1491</v>
      </c>
      <c r="N4" s="56" t="s">
        <v>1492</v>
      </c>
      <c r="O4" s="56" t="s">
        <v>1493</v>
      </c>
      <c r="P4" s="56" t="s">
        <v>1494</v>
      </c>
      <c r="Q4" s="56" t="s">
        <v>1495</v>
      </c>
    </row>
    <row r="5" customFormat="false" ht="30" hidden="false" customHeight="true" outlineLevel="0" collapsed="false">
      <c r="A5" s="69" t="s">
        <v>183</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",""),".",""),"-",""),"/",""),"?",""),"_",""),",",""),"[",""),"]",""),"(",""),")",""),"*",""),255),L_Placeholder,0)))),OR(SUMPRODUCT(--ISNUMBER(SEARCH({"aa000"," aa 000"," aaa 000"," aaaa 000"," a 0000"," a000 000"," aa 00 000"," aaa 00 000"},S5)))&gt;0,SUMPRODUCT(--ISNUMBER(SEARCH({"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5)))&gt;0,SUMPRODUCT(--ISNUMBER(SEARCH({"http","www.","\",".pdf",".jpg",".jpeg",".png",".heic",".xls",".doc",".msg",".eml"},I5)))&gt;0,AND(SUMPRODUCT(--ISNUMBER(SEARCH({"sharepoint","onedrive","teams","dms","q-pulse","qpulse"},I5)))&gt;0,ISNUMBER(SEARCH("0",R5)))),NOT(SUMPRODUCT((LEN(X5)-LEN(SUBSTITUTE(X5," "&amp;L_PendStrict&amp;" "," ")))/(LEN(L_PendStrict)+1))&gt;SUMPRODUCT((LEN(X5)-LEN(SUBSTITUTE(X5," "&amp;L_PendNeg&amp;" "," ")))/(LEN(L_PendNeg)+1)))),"ON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",""),".",""),"-",""),"/",""),"?",""),"_",""),",",""),"[",""),"]",""),"(",""),")",""),"*",""),255),L_Placeholder,0)))),OR(SUMPRODUCT(--ISNUMBER(SEARCH({"aa000"," aa 000"," aaa 000"," aaaa 000"," a 0000"," a000 000"," aa 00 000"," aaa 00 000"},U5)))&gt;0,SUMPRODUCT(--ISNUMBER(SEARCH({"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5)))&gt;0,SUMPRODUCT(--ISNUMBER(SEARCH({"http","www.","\",".pdf",".jpg",".jpeg",".png",".heic",".xls",".doc",".msg",".eml"},N5)))&gt;0,AND(SUMPRODUCT(--ISNUMBER(SEARCH({"sharepoint","onedrive","teams","dms","q-pulse","qpulse"},N5)))&gt;0,ISNUMBER(SEARCH("0",T5)))),NOT(SUMPRODUCT((LEN(Y5)-LEN(SUBSTITUTE(Y5," "&amp;L_PendStrict&amp;" "," ")))/(LEN(L_PendStrict)+1))&gt;SUMPRODUCT((LEN(Y5)-LEN(SUBSTITUTE(Y5," "&amp;L_PendNeg&amp;" "," ")))/(LEN(L_PendNeg)+1)))),"ON FILE","OUTSTANDING"),"OUTSTANDING")</f>
        <v>OUTSTANDING</v>
      </c>
      <c r="P5" s="73" t="n">
        <f aca="false">(J5="OUTSTANDING")+(O5="OUTSTANDING")</f>
        <v>2</v>
      </c>
      <c r="Q5" s="57" t="s">
        <v>1496</v>
      </c>
      <c r="R5" s="0" t="str">
        <f aca="false">SUBSTITUTE(SUBSTITUTE(SUBSTITUTE(SUBSTITUTE(SUBSTITUTE(SUBSTITUTE(SUBSTITUTE(SUBSTITUTE(SUBSTITUTE(LOWER(AB5&amp;""),"1","0"),"2","0"),"3","0"),"4","0"),"5","0"),"6","0"),"7","0"),"8","0"),"9","0")</f>
        <v>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v>
      </c>
      <c r="T5" s="0" t="str">
        <f aca="false">SUBSTITUTE(SUBSTITUTE(SUBSTITUTE(SUBSTITUTE(SUBSTITUTE(SUBSTITUTE(SUBSTITUTE(SUBSTITUTE(SUBSTITUTE(LOWER(AC5&amp;""),"1","0"),"2","0"),"3","0"),"4","0"),"5","0"),"6","0"),"7","0"),"8","0"),"9","0")</f>
        <v>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v>
      </c>
      <c r="V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5," "&amp;LOWER(Flights!$F$5)&amp;" "," ~ ")," mh"," ~")," at "," ~ ")," by "," ~ ")," on "," ~ ")," to "," ~ ")," from "," ~ ")," until "," ~ ")," till "," ~ ")," before "," ~ ")," after "," ~ ")," around "," ~ ")," approx "," ~ ")," about "," ~ ")," since "," ~ ")," hrs "," ~ ")," hr "," ~ ")," hours "," ~ ")," time "," ~ ")," jan "," ~ ")," feb "," ~ ")," mar "," ~ ")," apr "," ~ ")," may "," ~ ")," jun "," ~ ")," jul "," ~ ")," aug "," ~ ")," sep "," ~ ")," sept "," ~ ")," oct "," ~ ")</f>
        <v>  </v>
      </c>
      <c r="W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5," "&amp;LOWER(Flights!$F$5)&amp;" "," ~ ")," mh"," ~")," at "," ~ ")," by "," ~ ")," on "," ~ ")," to "," ~ ")," from "," ~ ")," until "," ~ ")," till "," ~ ")," before "," ~ ")," after "," ~ ")," around "," ~ ")," approx "," ~ ")," about "," ~ ")," since "," ~ ")," hrs "," ~ ")," hr "," ~ ")," hours "," ~ ")," time "," ~ ")," jan "," ~ ")," feb "," ~ ")," mar "," ~ ")," apr "," ~ ")," may "," ~ ")," jun "," ~ ")," jul "," ~ ")," aug "," ~ ")," sep "," ~ ")," sept "," ~ ")," oct "," ~ ")</f>
        <v>  </v>
      </c>
      <c r="X5" s="0" t="str">
        <f aca="fals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f>
        <v>  </v>
      </c>
      <c r="Y5" s="0" t="str">
        <f aca="fals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f>
        <v>  </v>
      </c>
      <c r="Z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5,"jan","~"),"feb","~"),"mar","~"),"apr","~"),"may","~"),"jun","~"),"jul","~"),"aug","~"),"sep","~"),"oct","~"),"nov","~"),"dec","~")," nov "," ~ ")," dec "," ~ ")," mon "," ~ ")," tue "," ~ ")," wed "," ~ ")," thu "," ~ ")," fri "," ~ ")," sat "," ~ ")," sun "," ~ ")," gate "," ~ ")," bay "," ~ ")," stand "," ~ ")," position "," ~ ")," galley "," ~ ")," flight "," ~ ")," flt "," ~ ")," day "," ~ ")," date "," ~ ")," dated "," ~ ")," the "," ~ ")," and "," ~ ")," of "," ~ ")," in "," ~ ")," for "," ~ ")," with "," ~ ")</f>
        <v>  </v>
      </c>
      <c r="A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5,"jan","~"),"feb","~"),"mar","~"),"apr","~"),"may","~"),"jun","~"),"jul","~"),"aug","~"),"sep","~"),"oct","~"),"nov","~"),"dec","~")," nov "," ~ ")," dec "," ~ ")," mon "," ~ ")," tue "," ~ ")," wed "," ~ ")," thu "," ~ ")," fri "," ~ ")," sat "," ~ ")," sun "," ~ ")," gate "," ~ ")," bay "," ~ ")," stand "," ~ ")," position "," ~ ")," galley "," ~ ")," flight "," ~ ")," flt "," ~ ")," day "," ~ ")," date "," ~ ")," dated "," ~ ")," the "," ~ ")," and "," ~ ")," of "," ~ ")," in "," ~ ")," for "," ~ ")," with "," ~ ")</f>
        <v>  </v>
      </c>
      <c r="A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5," pax "," ~ ")," etd "," ~ ")," eta "," ~ ")," std "," ~ ")," sta "," ~ ")," atd "," ~ ")," ata "," ~ ")," lt "," ~ ")," utc "," ~ ")," local "," ~ ")," ok "," ~ ")," done "," ~ ")," seen "," ~ ")," chk "," ~ ")," chkd "," ~ ")," checked "," ~ ")," rcvd "," ~ ")," recd "," ~ ")," dep "," ~ ")," arr "," ~ ")," qty "," ~ ")," all "," ~ ")," ttl "," ~ ")," total "," ~ ")," via "," ~ ")," per "," ~ ")," call "," ~ ")," inbound "," ~ ")," outbound "," ~ ")," approx "," ~ ")</f>
        <v>  </v>
      </c>
      <c r="AC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5," pax "," ~ ")," etd "," ~ ")," eta "," ~ ")," std "," ~ ")," sta "," ~ ")," atd "," ~ ")," ata "," ~ ")," lt "," ~ ")," utc "," ~ ")," local "," ~ ")," ok "," ~ ")," done "," ~ ")," seen "," ~ ")," chk "," ~ ")," chkd "," ~ ")," checked "," ~ ")," rcvd "," ~ ")," recd "," ~ ")," dep "," ~ ")," arr "," ~ ")," qty "," ~ ")," all "," ~ ")," ttl "," ~ ")," total "," ~ ")," via "," ~ ")," per "," ~ ")," call "," ~ ")," inbound "," ~ ")," outbound "," ~ ")," approx "," ~ ")</f>
        <v>  </v>
      </c>
    </row>
    <row r="6" customFormat="false" ht="30" hidden="false" customHeight="true" outlineLevel="0" collapsed="false">
      <c r="A6" s="69" t="s">
        <v>198</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",""),".",""),"-",""),"/",""),"?",""),"_",""),",",""),"[",""),"]",""),"(",""),")",""),"*",""),255),L_Placeholder,0)))),OR(SUMPRODUCT(--ISNUMBER(SEARCH({"aa000"," aa 000"," aaa 000"," aaaa 000"," a 0000"," a000 000"," aa 00 000"," aaa 00 000"},S6)))&gt;0,SUMPRODUCT(--ISNUMBER(SEARCH({"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6)))&gt;0,SUMPRODUCT(--ISNUMBER(SEARCH({"http","www.","\",".pdf",".jpg",".jpeg",".png",".heic",".xls",".doc",".msg",".eml"},I6)))&gt;0,AND(SUMPRODUCT(--ISNUMBER(SEARCH({"sharepoint","onedrive","teams","dms","q-pulse","qpulse"},I6)))&gt;0,ISNUMBER(SEARCH("0",R6)))),NOT(SUMPRODUCT((LEN(X6)-LEN(SUBSTITUTE(X6," "&amp;L_PendStrict&amp;" "," ")))/(LEN(L_PendStrict)+1))&gt;SUMPRODUCT((LEN(X6)-LEN(SUBSTITUTE(X6," "&amp;L_PendNeg&amp;" "," ")))/(LEN(L_PendNeg)+1)))),"ON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",""),".",""),"-",""),"/",""),"?",""),"_",""),",",""),"[",""),"]",""),"(",""),")",""),"*",""),255),L_Placeholder,0)))),OR(SUMPRODUCT(--ISNUMBER(SEARCH({"aa000"," aa 000"," aaa 000"," aaaa 000"," a 0000"," a000 000"," aa 00 000"," aaa 00 000"},U6)))&gt;0,SUMPRODUCT(--ISNUMBER(SEARCH({"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6)))&gt;0,SUMPRODUCT(--ISNUMBER(SEARCH({"http","www.","\",".pdf",".jpg",".jpeg",".png",".heic",".xls",".doc",".msg",".eml"},N6)))&gt;0,AND(SUMPRODUCT(--ISNUMBER(SEARCH({"sharepoint","onedrive","teams","dms","q-pulse","qpulse"},N6)))&gt;0,ISNUMBER(SEARCH("0",T6)))),NOT(SUMPRODUCT((LEN(Y6)-LEN(SUBSTITUTE(Y6," "&amp;L_PendStrict&amp;" "," ")))/(LEN(L_PendStrict)+1))&gt;SUMPRODUCT((LEN(Y6)-LEN(SUBSTITUTE(Y6," "&amp;L_PendNeg&amp;" "," ")))/(LEN(L_PendNeg)+1)))),"ON FILE","OUTSTANDING"),"OUTSTANDING")</f>
        <v>OUTSTANDING</v>
      </c>
      <c r="P6" s="73" t="n">
        <f aca="false">(J6="OUTSTANDING")+(O6="OUTSTANDING")</f>
        <v>2</v>
      </c>
      <c r="Q6" s="57" t="s">
        <v>1496</v>
      </c>
      <c r="R6" s="0" t="str">
        <f aca="false">SUBSTITUTE(SUBSTITUTE(SUBSTITUTE(SUBSTITUTE(SUBSTITUTE(SUBSTITUTE(SUBSTITUTE(SUBSTITUTE(SUBSTITUTE(LOWER(AB6&amp;""),"1","0"),"2","0"),"3","0"),"4","0"),"5","0"),"6","0"),"7","0"),"8","0"),"9","0")</f>
        <v>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v>
      </c>
      <c r="T6" s="0" t="str">
        <f aca="false">SUBSTITUTE(SUBSTITUTE(SUBSTITUTE(SUBSTITUTE(SUBSTITUTE(SUBSTITUTE(SUBSTITUTE(SUBSTITUTE(SUBSTITUTE(LOWER(AC6&amp;""),"1","0"),"2","0"),"3","0"),"4","0"),"5","0"),"6","0"),"7","0"),"8","0"),"9","0")</f>
        <v>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v>
      </c>
      <c r="V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6," "&amp;LOWER(Flights!$F$6)&amp;" "," ~ ")," mh"," ~")," at "," ~ ")," by "," ~ ")," on "," ~ ")," to "," ~ ")," from "," ~ ")," until "," ~ ")," till "," ~ ")," before "," ~ ")," after "," ~ ")," around "," ~ ")," approx "," ~ ")," about "," ~ ")," since "," ~ ")," hrs "," ~ ")," hr "," ~ ")," hours "," ~ ")," time "," ~ ")," jan "," ~ ")," feb "," ~ ")," mar "," ~ ")," apr "," ~ ")," may "," ~ ")," jun "," ~ ")," jul "," ~ ")," aug "," ~ ")," sep "," ~ ")," sept "," ~ ")," oct "," ~ ")</f>
        <v>  </v>
      </c>
      <c r="W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6," "&amp;LOWER(Flights!$F$6)&amp;" "," ~ ")," mh"," ~")," at "," ~ ")," by "," ~ ")," on "," ~ ")," to "," ~ ")," from "," ~ ")," until "," ~ ")," till "," ~ ")," before "," ~ ")," after "," ~ ")," around "," ~ ")," approx "," ~ ")," about "," ~ ")," since "," ~ ")," hrs "," ~ ")," hr "," ~ ")," hours "," ~ ")," time "," ~ ")," jan "," ~ ")," feb "," ~ ")," mar "," ~ ")," apr "," ~ ")," may "," ~ ")," jun "," ~ ")," jul "," ~ ")," aug "," ~ ")," sep "," ~ ")," sept "," ~ ")," oct "," ~ ")</f>
        <v>  </v>
      </c>
      <c r="X6" s="0" t="str">
        <f aca="fals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f>
        <v>  </v>
      </c>
      <c r="Y6" s="0" t="str">
        <f aca="fals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f>
        <v>  </v>
      </c>
      <c r="Z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6,"jan","~"),"feb","~"),"mar","~"),"apr","~"),"may","~"),"jun","~"),"jul","~"),"aug","~"),"sep","~"),"oct","~"),"nov","~"),"dec","~")," nov "," ~ ")," dec "," ~ ")," mon "," ~ ")," tue "," ~ ")," wed "," ~ ")," thu "," ~ ")," fri "," ~ ")," sat "," ~ ")," sun "," ~ ")," gate "," ~ ")," bay "," ~ ")," stand "," ~ ")," position "," ~ ")," galley "," ~ ")," flight "," ~ ")," flt "," ~ ")," day "," ~ ")," date "," ~ ")," dated "," ~ ")," the "," ~ ")," and "," ~ ")," of "," ~ ")," in "," ~ ")," for "," ~ ")," with "," ~ ")</f>
        <v>  </v>
      </c>
      <c r="A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6,"jan","~"),"feb","~"),"mar","~"),"apr","~"),"may","~"),"jun","~"),"jul","~"),"aug","~"),"sep","~"),"oct","~"),"nov","~"),"dec","~")," nov "," ~ ")," dec "," ~ ")," mon "," ~ ")," tue "," ~ ")," wed "," ~ ")," thu "," ~ ")," fri "," ~ ")," sat "," ~ ")," sun "," ~ ")," gate "," ~ ")," bay "," ~ ")," stand "," ~ ")," position "," ~ ")," galley "," ~ ")," flight "," ~ ")," flt "," ~ ")," day "," ~ ")," date "," ~ ")," dated "," ~ ")," the "," ~ ")," and "," ~ ")," of "," ~ ")," in "," ~ ")," for "," ~ ")," with "," ~ ")</f>
        <v>  </v>
      </c>
      <c r="A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6," pax "," ~ ")," etd "," ~ ")," eta "," ~ ")," std "," ~ ")," sta "," ~ ")," atd "," ~ ")," ata "," ~ ")," lt "," ~ ")," utc "," ~ ")," local "," ~ ")," ok "," ~ ")," done "," ~ ")," seen "," ~ ")," chk "," ~ ")," chkd "," ~ ")," checked "," ~ ")," rcvd "," ~ ")," recd "," ~ ")," dep "," ~ ")," arr "," ~ ")," qty "," ~ ")," all "," ~ ")," ttl "," ~ ")," total "," ~ ")," via "," ~ ")," per "," ~ ")," call "," ~ ")," inbound "," ~ ")," outbound "," ~ ")," approx "," ~ ")</f>
        <v>  </v>
      </c>
      <c r="AC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6," pax "," ~ ")," etd "," ~ ")," eta "," ~ ")," std "," ~ ")," sta "," ~ ")," atd "," ~ ")," ata "," ~ ")," lt "," ~ ")," utc "," ~ ")," local "," ~ ")," ok "," ~ ")," done "," ~ ")," seen "," ~ ")," chk "," ~ ")," chkd "," ~ ")," checked "," ~ ")," rcvd "," ~ ")," recd "," ~ ")," dep "," ~ ")," arr "," ~ ")," qty "," ~ ")," all "," ~ ")," ttl "," ~ ")," total "," ~ ")," via "," ~ ")," per "," ~ ")," call "," ~ ")," inbound "," ~ ")," outbound "," ~ ")," approx "," ~ ")</f>
        <v>  </v>
      </c>
    </row>
    <row r="7" customFormat="false" ht="30" hidden="false" customHeight="true" outlineLevel="0" collapsed="false">
      <c r="A7" s="69" t="s">
        <v>212</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",""),".",""),"-",""),"/",""),"?",""),"_",""),",",""),"[",""),"]",""),"(",""),")",""),"*",""),255),L_Placeholder,0)))),OR(SUMPRODUCT(--ISNUMBER(SEARCH({"aa000"," aa 000"," aaa 000"," aaaa 000"," a 0000"," a000 000"," aa 00 000"," aaa 00 000"},S7)))&gt;0,SUMPRODUCT(--ISNUMBER(SEARCH({"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7)))&gt;0,SUMPRODUCT(--ISNUMBER(SEARCH({"http","www.","\",".pdf",".jpg",".jpeg",".png",".heic",".xls",".doc",".msg",".eml"},I7)))&gt;0,AND(SUMPRODUCT(--ISNUMBER(SEARCH({"sharepoint","onedrive","teams","dms","q-pulse","qpulse"},I7)))&gt;0,ISNUMBER(SEARCH("0",R7)))),NOT(SUMPRODUCT((LEN(X7)-LEN(SUBSTITUTE(X7," "&amp;L_PendStrict&amp;" "," ")))/(LEN(L_PendStrict)+1))&gt;SUMPRODUCT((LEN(X7)-LEN(SUBSTITUTE(X7," "&amp;L_PendNeg&amp;" "," ")))/(LEN(L_PendNeg)+1)))),"ON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",""),".",""),"-",""),"/",""),"?",""),"_",""),",",""),"[",""),"]",""),"(",""),")",""),"*",""),255),L_Placeholder,0)))),OR(SUMPRODUCT(--ISNUMBER(SEARCH({"aa000"," aa 000"," aaa 000"," aaaa 000"," a 0000"," a000 000"," aa 00 000"," aaa 00 000"},U7)))&gt;0,SUMPRODUCT(--ISNUMBER(SEARCH({"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7)))&gt;0,SUMPRODUCT(--ISNUMBER(SEARCH({"http","www.","\",".pdf",".jpg",".jpeg",".png",".heic",".xls",".doc",".msg",".eml"},N7)))&gt;0,AND(SUMPRODUCT(--ISNUMBER(SEARCH({"sharepoint","onedrive","teams","dms","q-pulse","qpulse"},N7)))&gt;0,ISNUMBER(SEARCH("0",T7)))),NOT(SUMPRODUCT((LEN(Y7)-LEN(SUBSTITUTE(Y7," "&amp;L_PendStrict&amp;" "," ")))/(LEN(L_PendStrict)+1))&gt;SUMPRODUCT((LEN(Y7)-LEN(SUBSTITUTE(Y7," "&amp;L_PendNeg&amp;" "," ")))/(LEN(L_PendNeg)+1)))),"ON FILE","OUTSTANDING"),"OUTSTANDING")</f>
        <v>OUTSTANDING</v>
      </c>
      <c r="P7" s="73" t="n">
        <f aca="false">(J7="OUTSTANDING")+(O7="OUTSTANDING")</f>
        <v>2</v>
      </c>
      <c r="Q7" s="57" t="s">
        <v>1496</v>
      </c>
      <c r="R7" s="0" t="str">
        <f aca="false">SUBSTITUTE(SUBSTITUTE(SUBSTITUTE(SUBSTITUTE(SUBSTITUTE(SUBSTITUTE(SUBSTITUTE(SUBSTITUTE(SUBSTITUTE(LOWER(AB7&amp;""),"1","0"),"2","0"),"3","0"),"4","0"),"5","0"),"6","0"),"7","0"),"8","0"),"9","0")</f>
        <v>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v>
      </c>
      <c r="T7" s="0" t="str">
        <f aca="false">SUBSTITUTE(SUBSTITUTE(SUBSTITUTE(SUBSTITUTE(SUBSTITUTE(SUBSTITUTE(SUBSTITUTE(SUBSTITUTE(SUBSTITUTE(LOWER(AC7&amp;""),"1","0"),"2","0"),"3","0"),"4","0"),"5","0"),"6","0"),"7","0"),"8","0"),"9","0")</f>
        <v>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v>
      </c>
      <c r="V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7," "&amp;LOWER(Flights!$F$7)&amp;" "," ~ ")," mh"," ~")," at "," ~ ")," by "," ~ ")," on "," ~ ")," to "," ~ ")," from "," ~ ")," until "," ~ ")," till "," ~ ")," before "," ~ ")," after "," ~ ")," around "," ~ ")," approx "," ~ ")," about "," ~ ")," since "," ~ ")," hrs "," ~ ")," hr "," ~ ")," hours "," ~ ")," time "," ~ ")," jan "," ~ ")," feb "," ~ ")," mar "," ~ ")," apr "," ~ ")," may "," ~ ")," jun "," ~ ")," jul "," ~ ")," aug "," ~ ")," sep "," ~ ")," sept "," ~ ")," oct "," ~ ")</f>
        <v>  </v>
      </c>
      <c r="W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7," "&amp;LOWER(Flights!$F$7)&amp;" "," ~ ")," mh"," ~")," at "," ~ ")," by "," ~ ")," on "," ~ ")," to "," ~ ")," from "," ~ ")," until "," ~ ")," till "," ~ ")," before "," ~ ")," after "," ~ ")," around "," ~ ")," approx "," ~ ")," about "," ~ ")," since "," ~ ")," hrs "," ~ ")," hr "," ~ ")," hours "," ~ ")," time "," ~ ")," jan "," ~ ")," feb "," ~ ")," mar "," ~ ")," apr "," ~ ")," may "," ~ ")," jun "," ~ ")," jul "," ~ ")," aug "," ~ ")," sep "," ~ ")," sept "," ~ ")," oct "," ~ ")</f>
        <v>  </v>
      </c>
      <c r="X7" s="0" t="str">
        <f aca="fals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f>
        <v>  </v>
      </c>
      <c r="Y7" s="0" t="str">
        <f aca="fals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f>
        <v>  </v>
      </c>
      <c r="Z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7,"jan","~"),"feb","~"),"mar","~"),"apr","~"),"may","~"),"jun","~"),"jul","~"),"aug","~"),"sep","~"),"oct","~"),"nov","~"),"dec","~")," nov "," ~ ")," dec "," ~ ")," mon "," ~ ")," tue "," ~ ")," wed "," ~ ")," thu "," ~ ")," fri "," ~ ")," sat "," ~ ")," sun "," ~ ")," gate "," ~ ")," bay "," ~ ")," stand "," ~ ")," position "," ~ ")," galley "," ~ ")," flight "," ~ ")," flt "," ~ ")," day "," ~ ")," date "," ~ ")," dated "," ~ ")," the "," ~ ")," and "," ~ ")," of "," ~ ")," in "," ~ ")," for "," ~ ")," with "," ~ ")</f>
        <v>  </v>
      </c>
      <c r="A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7,"jan","~"),"feb","~"),"mar","~"),"apr","~"),"may","~"),"jun","~"),"jul","~"),"aug","~"),"sep","~"),"oct","~"),"nov","~"),"dec","~")," nov "," ~ ")," dec "," ~ ")," mon "," ~ ")," tue "," ~ ")," wed "," ~ ")," thu "," ~ ")," fri "," ~ ")," sat "," ~ ")," sun "," ~ ")," gate "," ~ ")," bay "," ~ ")," stand "," ~ ")," position "," ~ ")," galley "," ~ ")," flight "," ~ ")," flt "," ~ ")," day "," ~ ")," date "," ~ ")," dated "," ~ ")," the "," ~ ")," and "," ~ ")," of "," ~ ")," in "," ~ ")," for "," ~ ")," with "," ~ ")</f>
        <v>  </v>
      </c>
      <c r="A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7," pax "," ~ ")," etd "," ~ ")," eta "," ~ ")," std "," ~ ")," sta "," ~ ")," atd "," ~ ")," ata "," ~ ")," lt "," ~ ")," utc "," ~ ")," local "," ~ ")," ok "," ~ ")," done "," ~ ")," seen "," ~ ")," chk "," ~ ")," chkd "," ~ ")," checked "," ~ ")," rcvd "," ~ ")," recd "," ~ ")," dep "," ~ ")," arr "," ~ ")," qty "," ~ ")," all "," ~ ")," ttl "," ~ ")," total "," ~ ")," via "," ~ ")," per "," ~ ")," call "," ~ ")," inbound "," ~ ")," outbound "," ~ ")," approx "," ~ ")</f>
        <v>  </v>
      </c>
      <c r="AC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7," pax "," ~ ")," etd "," ~ ")," eta "," ~ ")," std "," ~ ")," sta "," ~ ")," atd "," ~ ")," ata "," ~ ")," lt "," ~ ")," utc "," ~ ")," local "," ~ ")," ok "," ~ ")," done "," ~ ")," seen "," ~ ")," chk "," ~ ")," chkd "," ~ ")," checked "," ~ ")," rcvd "," ~ ")," recd "," ~ ")," dep "," ~ ")," arr "," ~ ")," qty "," ~ ")," all "," ~ ")," ttl "," ~ ")," total "," ~ ")," via "," ~ ")," per "," ~ ")," call "," ~ ")," inbound "," ~ ")," outbound "," ~ ")," approx "," ~ ")</f>
        <v>  </v>
      </c>
    </row>
    <row r="8" customFormat="false" ht="30" hidden="false" customHeight="true" outlineLevel="0" collapsed="false">
      <c r="A8" s="69" t="s">
        <v>218</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",""),".",""),"-",""),"/",""),"?",""),"_",""),",",""),"[",""),"]",""),"(",""),")",""),"*",""),255),L_Placeholder,0)))),OR(SUMPRODUCT(--ISNUMBER(SEARCH({"aa000"," aa 000"," aaa 000"," aaaa 000"," a 0000"," a000 000"," aa 00 000"," aaa 00 000"},S8)))&gt;0,SUMPRODUCT(--ISNUMBER(SEARCH({"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8)))&gt;0,SUMPRODUCT(--ISNUMBER(SEARCH({"http","www.","\",".pdf",".jpg",".jpeg",".png",".heic",".xls",".doc",".msg",".eml"},I8)))&gt;0,AND(SUMPRODUCT(--ISNUMBER(SEARCH({"sharepoint","onedrive","teams","dms","q-pulse","qpulse"},I8)))&gt;0,ISNUMBER(SEARCH("0",R8)))),NOT(SUMPRODUCT((LEN(X8)-LEN(SUBSTITUTE(X8," "&amp;L_PendStrict&amp;" "," ")))/(LEN(L_PendStrict)+1))&gt;SUMPRODUCT((LEN(X8)-LEN(SUBSTITUTE(X8," "&amp;L_PendNeg&amp;" "," ")))/(LEN(L_PendNeg)+1)))),"ON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",""),".",""),"-",""),"/",""),"?",""),"_",""),",",""),"[",""),"]",""),"(",""),")",""),"*",""),255),L_Placeholder,0)))),OR(SUMPRODUCT(--ISNUMBER(SEARCH({"aa000"," aa 000"," aaa 000"," aaaa 000"," a 0000"," a000 000"," aa 00 000"," aaa 00 000"},U8)))&gt;0,SUMPRODUCT(--ISNUMBER(SEARCH({"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8)))&gt;0,SUMPRODUCT(--ISNUMBER(SEARCH({"http","www.","\",".pdf",".jpg",".jpeg",".png",".heic",".xls",".doc",".msg",".eml"},N8)))&gt;0,AND(SUMPRODUCT(--ISNUMBER(SEARCH({"sharepoint","onedrive","teams","dms","q-pulse","qpulse"},N8)))&gt;0,ISNUMBER(SEARCH("0",T8)))),NOT(SUMPRODUCT((LEN(Y8)-LEN(SUBSTITUTE(Y8," "&amp;L_PendStrict&amp;" "," ")))/(LEN(L_PendStrict)+1))&gt;SUMPRODUCT((LEN(Y8)-LEN(SUBSTITUTE(Y8," "&amp;L_PendNeg&amp;" "," ")))/(LEN(L_PendNeg)+1)))),"ON FILE","OUTSTANDING"),"OUTSTANDING")</f>
        <v>OUTSTANDING</v>
      </c>
      <c r="P8" s="73" t="n">
        <f aca="false">(J8="OUTSTANDING")+(O8="OUTSTANDING")</f>
        <v>2</v>
      </c>
      <c r="Q8" s="57" t="s">
        <v>1496</v>
      </c>
      <c r="R8" s="0" t="str">
        <f aca="false">SUBSTITUTE(SUBSTITUTE(SUBSTITUTE(SUBSTITUTE(SUBSTITUTE(SUBSTITUTE(SUBSTITUTE(SUBSTITUTE(SUBSTITUTE(LOWER(AB8&amp;""),"1","0"),"2","0"),"3","0"),"4","0"),"5","0"),"6","0"),"7","0"),"8","0"),"9","0")</f>
        <v>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v>
      </c>
      <c r="T8" s="0" t="str">
        <f aca="false">SUBSTITUTE(SUBSTITUTE(SUBSTITUTE(SUBSTITUTE(SUBSTITUTE(SUBSTITUTE(SUBSTITUTE(SUBSTITUTE(SUBSTITUTE(LOWER(AC8&amp;""),"1","0"),"2","0"),"3","0"),"4","0"),"5","0"),"6","0"),"7","0"),"8","0"),"9","0")</f>
        <v>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v>
      </c>
      <c r="V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8," "&amp;LOWER(Flights!$F$8)&amp;" "," ~ ")," mh"," ~")," at "," ~ ")," by "," ~ ")," on "," ~ ")," to "," ~ ")," from "," ~ ")," until "," ~ ")," till "," ~ ")," before "," ~ ")," after "," ~ ")," around "," ~ ")," approx "," ~ ")," about "," ~ ")," since "," ~ ")," hrs "," ~ ")," hr "," ~ ")," hours "," ~ ")," time "," ~ ")," jan "," ~ ")," feb "," ~ ")," mar "," ~ ")," apr "," ~ ")," may "," ~ ")," jun "," ~ ")," jul "," ~ ")," aug "," ~ ")," sep "," ~ ")," sept "," ~ ")," oct "," ~ ")</f>
        <v>  </v>
      </c>
      <c r="W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8," "&amp;LOWER(Flights!$F$8)&amp;" "," ~ ")," mh"," ~")," at "," ~ ")," by "," ~ ")," on "," ~ ")," to "," ~ ")," from "," ~ ")," until "," ~ ")," till "," ~ ")," before "," ~ ")," after "," ~ ")," around "," ~ ")," approx "," ~ ")," about "," ~ ")," since "," ~ ")," hrs "," ~ ")," hr "," ~ ")," hours "," ~ ")," time "," ~ ")," jan "," ~ ")," feb "," ~ ")," mar "," ~ ")," apr "," ~ ")," may "," ~ ")," jun "," ~ ")," jul "," ~ ")," aug "," ~ ")," sep "," ~ ")," sept "," ~ ")," oct "," ~ ")</f>
        <v>  </v>
      </c>
      <c r="X8" s="0" t="str">
        <f aca="fals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f>
        <v>  </v>
      </c>
      <c r="Y8" s="0" t="str">
        <f aca="fals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f>
        <v>  </v>
      </c>
      <c r="Z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8,"jan","~"),"feb","~"),"mar","~"),"apr","~"),"may","~"),"jun","~"),"jul","~"),"aug","~"),"sep","~"),"oct","~"),"nov","~"),"dec","~")," nov "," ~ ")," dec "," ~ ")," mon "," ~ ")," tue "," ~ ")," wed "," ~ ")," thu "," ~ ")," fri "," ~ ")," sat "," ~ ")," sun "," ~ ")," gate "," ~ ")," bay "," ~ ")," stand "," ~ ")," position "," ~ ")," galley "," ~ ")," flight "," ~ ")," flt "," ~ ")," day "," ~ ")," date "," ~ ")," dated "," ~ ")," the "," ~ ")," and "," ~ ")," of "," ~ ")," in "," ~ ")," for "," ~ ")," with "," ~ ")</f>
        <v>  </v>
      </c>
      <c r="A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8,"jan","~"),"feb","~"),"mar","~"),"apr","~"),"may","~"),"jun","~"),"jul","~"),"aug","~"),"sep","~"),"oct","~"),"nov","~"),"dec","~")," nov "," ~ ")," dec "," ~ ")," mon "," ~ ")," tue "," ~ ")," wed "," ~ ")," thu "," ~ ")," fri "," ~ ")," sat "," ~ ")," sun "," ~ ")," gate "," ~ ")," bay "," ~ ")," stand "," ~ ")," position "," ~ ")," galley "," ~ ")," flight "," ~ ")," flt "," ~ ")," day "," ~ ")," date "," ~ ")," dated "," ~ ")," the "," ~ ")," and "," ~ ")," of "," ~ ")," in "," ~ ")," for "," ~ ")," with "," ~ ")</f>
        <v>  </v>
      </c>
      <c r="A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8," pax "," ~ ")," etd "," ~ ")," eta "," ~ ")," std "," ~ ")," sta "," ~ ")," atd "," ~ ")," ata "," ~ ")," lt "," ~ ")," utc "," ~ ")," local "," ~ ")," ok "," ~ ")," done "," ~ ")," seen "," ~ ")," chk "," ~ ")," chkd "," ~ ")," checked "," ~ ")," rcvd "," ~ ")," recd "," ~ ")," dep "," ~ ")," arr "," ~ ")," qty "," ~ ")," all "," ~ ")," ttl "," ~ ")," total "," ~ ")," via "," ~ ")," per "," ~ ")," call "," ~ ")," inbound "," ~ ")," outbound "," ~ ")," approx "," ~ ")</f>
        <v>  </v>
      </c>
      <c r="AC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8," pax "," ~ ")," etd "," ~ ")," eta "," ~ ")," std "," ~ ")," sta "," ~ ")," atd "," ~ ")," ata "," ~ ")," lt "," ~ ")," utc "," ~ ")," local "," ~ ")," ok "," ~ ")," done "," ~ ")," seen "," ~ ")," chk "," ~ ")," chkd "," ~ ")," checked "," ~ ")," rcvd "," ~ ")," recd "," ~ ")," dep "," ~ ")," arr "," ~ ")," qty "," ~ ")," all "," ~ ")," ttl "," ~ ")," total "," ~ ")," via "," ~ ")," per "," ~ ")," call "," ~ ")," inbound "," ~ ")," outbound "," ~ ")," approx "," ~ ")</f>
        <v>  </v>
      </c>
    </row>
    <row r="9" customFormat="false" ht="30" hidden="false" customHeight="true" outlineLevel="0" collapsed="false">
      <c r="A9" s="69" t="s">
        <v>228</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",""),".",""),"-",""),"/",""),"?",""),"_",""),",",""),"[",""),"]",""),"(",""),")",""),"*",""),255),L_Placeholder,0)))),OR(SUMPRODUCT(--ISNUMBER(SEARCH({"aa000"," aa 000"," aaa 000"," aaaa 000"," a 0000"," a000 000"," aa 00 000"," aaa 00 000"},S9)))&gt;0,SUMPRODUCT(--ISNUMBER(SEARCH({"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9)))&gt;0,SUMPRODUCT(--ISNUMBER(SEARCH({"http","www.","\",".pdf",".jpg",".jpeg",".png",".heic",".xls",".doc",".msg",".eml"},I9)))&gt;0,AND(SUMPRODUCT(--ISNUMBER(SEARCH({"sharepoint","onedrive","teams","dms","q-pulse","qpulse"},I9)))&gt;0,ISNUMBER(SEARCH("0",R9)))),NOT(SUMPRODUCT((LEN(X9)-LEN(SUBSTITUTE(X9," "&amp;L_PendStrict&amp;" "," ")))/(LEN(L_PendStrict)+1))&gt;SUMPRODUCT((LEN(X9)-LEN(SUBSTITUTE(X9," "&amp;L_PendNeg&amp;" "," ")))/(LEN(L_PendNeg)+1)))),"ON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",""),".",""),"-",""),"/",""),"?",""),"_",""),",",""),"[",""),"]",""),"(",""),")",""),"*",""),255),L_Placeholder,0)))),OR(SUMPRODUCT(--ISNUMBER(SEARCH({"aa000"," aa 000"," aaa 000"," aaaa 000"," a 0000"," a000 000"," aa 00 000"," aaa 00 000"},U9)))&gt;0,SUMPRODUCT(--ISNUMBER(SEARCH({"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9)))&gt;0,SUMPRODUCT(--ISNUMBER(SEARCH({"http","www.","\",".pdf",".jpg",".jpeg",".png",".heic",".xls",".doc",".msg",".eml"},N9)))&gt;0,AND(SUMPRODUCT(--ISNUMBER(SEARCH({"sharepoint","onedrive","teams","dms","q-pulse","qpulse"},N9)))&gt;0,ISNUMBER(SEARCH("0",T9)))),NOT(SUMPRODUCT((LEN(Y9)-LEN(SUBSTITUTE(Y9," "&amp;L_PendStrict&amp;" "," ")))/(LEN(L_PendStrict)+1))&gt;SUMPRODUCT((LEN(Y9)-LEN(SUBSTITUTE(Y9," "&amp;L_PendNeg&amp;" "," ")))/(LEN(L_PendNeg)+1)))),"ON FILE","OUTSTANDING"),"OUTSTANDING")</f>
        <v>OUTSTANDING</v>
      </c>
      <c r="P9" s="73" t="n">
        <f aca="false">(J9="OUTSTANDING")+(O9="OUTSTANDING")</f>
        <v>2</v>
      </c>
      <c r="Q9" s="57" t="s">
        <v>1496</v>
      </c>
      <c r="R9" s="0" t="str">
        <f aca="false">SUBSTITUTE(SUBSTITUTE(SUBSTITUTE(SUBSTITUTE(SUBSTITUTE(SUBSTITUTE(SUBSTITUTE(SUBSTITUTE(SUBSTITUTE(LOWER(AB9&amp;""),"1","0"),"2","0"),"3","0"),"4","0"),"5","0"),"6","0"),"7","0"),"8","0"),"9","0")</f>
        <v>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v>
      </c>
      <c r="T9" s="0" t="str">
        <f aca="false">SUBSTITUTE(SUBSTITUTE(SUBSTITUTE(SUBSTITUTE(SUBSTITUTE(SUBSTITUTE(SUBSTITUTE(SUBSTITUTE(SUBSTITUTE(LOWER(AC9&amp;""),"1","0"),"2","0"),"3","0"),"4","0"),"5","0"),"6","0"),"7","0"),"8","0"),"9","0")</f>
        <v>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v>
      </c>
      <c r="V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9," "&amp;LOWER(Flights!$F$9)&amp;" "," ~ ")," mh"," ~")," at "," ~ ")," by "," ~ ")," on "," ~ ")," to "," ~ ")," from "," ~ ")," until "," ~ ")," till "," ~ ")," before "," ~ ")," after "," ~ ")," around "," ~ ")," approx "," ~ ")," about "," ~ ")," since "," ~ ")," hrs "," ~ ")," hr "," ~ ")," hours "," ~ ")," time "," ~ ")," jan "," ~ ")," feb "," ~ ")," mar "," ~ ")," apr "," ~ ")," may "," ~ ")," jun "," ~ ")," jul "," ~ ")," aug "," ~ ")," sep "," ~ ")," sept "," ~ ")," oct "," ~ ")</f>
        <v>  </v>
      </c>
      <c r="W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9," "&amp;LOWER(Flights!$F$9)&amp;" "," ~ ")," mh"," ~")," at "," ~ ")," by "," ~ ")," on "," ~ ")," to "," ~ ")," from "," ~ ")," until "," ~ ")," till "," ~ ")," before "," ~ ")," after "," ~ ")," around "," ~ ")," approx "," ~ ")," about "," ~ ")," since "," ~ ")," hrs "," ~ ")," hr "," ~ ")," hours "," ~ ")," time "," ~ ")," jan "," ~ ")," feb "," ~ ")," mar "," ~ ")," apr "," ~ ")," may "," ~ ")," jun "," ~ ")," jul "," ~ ")," aug "," ~ ")," sep "," ~ ")," sept "," ~ ")," oct "," ~ ")</f>
        <v>  </v>
      </c>
      <c r="X9" s="0" t="str">
        <f aca="fals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f>
        <v>  </v>
      </c>
      <c r="Y9" s="0" t="str">
        <f aca="fals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f>
        <v>  </v>
      </c>
      <c r="Z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9,"jan","~"),"feb","~"),"mar","~"),"apr","~"),"may","~"),"jun","~"),"jul","~"),"aug","~"),"sep","~"),"oct","~"),"nov","~"),"dec","~")," nov "," ~ ")," dec "," ~ ")," mon "," ~ ")," tue "," ~ ")," wed "," ~ ")," thu "," ~ ")," fri "," ~ ")," sat "," ~ ")," sun "," ~ ")," gate "," ~ ")," bay "," ~ ")," stand "," ~ ")," position "," ~ ")," galley "," ~ ")," flight "," ~ ")," flt "," ~ ")," day "," ~ ")," date "," ~ ")," dated "," ~ ")," the "," ~ ")," and "," ~ ")," of "," ~ ")," in "," ~ ")," for "," ~ ")," with "," ~ ")</f>
        <v>  </v>
      </c>
      <c r="A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9,"jan","~"),"feb","~"),"mar","~"),"apr","~"),"may","~"),"jun","~"),"jul","~"),"aug","~"),"sep","~"),"oct","~"),"nov","~"),"dec","~")," nov "," ~ ")," dec "," ~ ")," mon "," ~ ")," tue "," ~ ")," wed "," ~ ")," thu "," ~ ")," fri "," ~ ")," sat "," ~ ")," sun "," ~ ")," gate "," ~ ")," bay "," ~ ")," stand "," ~ ")," position "," ~ ")," galley "," ~ ")," flight "," ~ ")," flt "," ~ ")," day "," ~ ")," date "," ~ ")," dated "," ~ ")," the "," ~ ")," and "," ~ ")," of "," ~ ")," in "," ~ ")," for "," ~ ")," with "," ~ ")</f>
        <v>  </v>
      </c>
      <c r="A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9," pax "," ~ ")," etd "," ~ ")," eta "," ~ ")," std "," ~ ")," sta "," ~ ")," atd "," ~ ")," ata "," ~ ")," lt "," ~ ")," utc "," ~ ")," local "," ~ ")," ok "," ~ ")," done "," ~ ")," seen "," ~ ")," chk "," ~ ")," chkd "," ~ ")," checked "," ~ ")," rcvd "," ~ ")," recd "," ~ ")," dep "," ~ ")," arr "," ~ ")," qty "," ~ ")," all "," ~ ")," ttl "," ~ ")," total "," ~ ")," via "," ~ ")," per "," ~ ")," call "," ~ ")," inbound "," ~ ")," outbound "," ~ ")," approx "," ~ ")</f>
        <v>  </v>
      </c>
      <c r="AC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9," pax "," ~ ")," etd "," ~ ")," eta "," ~ ")," std "," ~ ")," sta "," ~ ")," atd "," ~ ")," ata "," ~ ")," lt "," ~ ")," utc "," ~ ")," local "," ~ ")," ok "," ~ ")," done "," ~ ")," seen "," ~ ")," chk "," ~ ")," chkd "," ~ ")," checked "," ~ ")," rcvd "," ~ ")," recd "," ~ ")," dep "," ~ ")," arr "," ~ ")," qty "," ~ ")," all "," ~ ")," ttl "," ~ ")," total "," ~ ")," via "," ~ ")," per "," ~ ")," call "," ~ ")," inbound "," ~ ")," outbound "," ~ ")," approx "," ~ ")</f>
        <v>  </v>
      </c>
    </row>
    <row r="10" customFormat="false" ht="30" hidden="false" customHeight="true" outlineLevel="0" collapsed="false">
      <c r="A10" s="69" t="s">
        <v>231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",""),".",""),"-",""),"/",""),"?",""),"_",""),",",""),"[",""),"]",""),"(",""),")",""),"*",""),255),L_Placeholder,0)))),OR(SUMPRODUCT(--ISNUMBER(SEARCH({"aa000"," aa 000"," aaa 000"," aaaa 000"," a 0000"," a000 000"," aa 00 000"," aaa 00 000"},S10)))&gt;0,SUMPRODUCT(--ISNUMBER(SEARCH({"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10)))&gt;0,SUMPRODUCT(--ISNUMBER(SEARCH({"http","www.","\",".pdf",".jpg",".jpeg",".png",".heic",".xls",".doc",".msg",".eml"},I10)))&gt;0,AND(SUMPRODUCT(--ISNUMBER(SEARCH({"sharepoint","onedrive","teams","dms","q-pulse","qpulse"},I10)))&gt;0,ISNUMBER(SEARCH("0",R10)))),NOT(SUMPRODUCT((LEN(X10)-LEN(SUBSTITUTE(X10," "&amp;L_PendStrict&amp;" "," ")))/(LEN(L_PendStrict)+1))&gt;SUMPRODUCT((LEN(X10)-LEN(SUBSTITUTE(X10," "&amp;L_PendNeg&amp;" "," ")))/(LEN(L_PendNeg)+1)))),"ON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",""),".",""),"-",""),"/",""),"?",""),"_",""),",",""),"[",""),"]",""),"(",""),")",""),"*",""),255),L_Placeholder,0)))),OR(SUMPRODUCT(--ISNUMBER(SEARCH({"aa000"," aa 000"," aaa 000"," aaaa 000"," a 0000"," a000 000"," aa 00 000"," aaa 00 000"},U10)))&gt;0,SUMPRODUCT(--ISNUMBER(SEARCH({"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10)))&gt;0,SUMPRODUCT(--ISNUMBER(SEARCH({"http","www.","\",".pdf",".jpg",".jpeg",".png",".heic",".xls",".doc",".msg",".eml"},N10)))&gt;0,AND(SUMPRODUCT(--ISNUMBER(SEARCH({"sharepoint","onedrive","teams","dms","q-pulse","qpulse"},N10)))&gt;0,ISNUMBER(SEARCH("0",T10)))),NOT(SUMPRODUCT((LEN(Y10)-LEN(SUBSTITUTE(Y10," "&amp;L_PendStrict&amp;" "," ")))/(LEN(L_PendStrict)+1))&gt;SUMPRODUCT((LEN(Y10)-LEN(SUBSTITUTE(Y10," "&amp;L_PendNeg&amp;" "," ")))/(LEN(L_PendNeg)+1)))),"ON FILE","OUTSTANDING"),"OUTSTANDING")</f>
        <v>OUTSTANDING</v>
      </c>
      <c r="P10" s="73" t="n">
        <f aca="false">(J10="OUTSTANDING")+(O10="OUTSTANDING")</f>
        <v>2</v>
      </c>
      <c r="Q10" s="57" t="s">
        <v>1496</v>
      </c>
      <c r="R10" s="0" t="str">
        <f aca="false">SUBSTITUTE(SUBSTITUTE(SUBSTITUTE(SUBSTITUTE(SUBSTITUTE(SUBSTITUTE(SUBSTITUTE(SUBSTITUTE(SUBSTITUTE(LOWER(AB10&amp;""),"1","0"),"2","0"),"3","0"),"4","0"),"5","0"),"6","0"),"7","0"),"8","0"),"9","0")</f>
        <v>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v>
      </c>
      <c r="T10" s="0" t="str">
        <f aca="false">SUBSTITUTE(SUBSTITUTE(SUBSTITUTE(SUBSTITUTE(SUBSTITUTE(SUBSTITUTE(SUBSTITUTE(SUBSTITUTE(SUBSTITUTE(LOWER(AC10&amp;""),"1","0"),"2","0"),"3","0"),"4","0"),"5","0"),"6","0"),"7","0"),"8","0"),"9","0")</f>
        <v>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v>
      </c>
      <c r="V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10," "&amp;LOWER(Flights!$F$10)&amp;" "," ~ ")," mh"," ~")," at "," ~ ")," by "," ~ ")," on "," ~ ")," to "," ~ ")," from "," ~ ")," until "," ~ ")," till "," ~ ")," before "," ~ ")," after "," ~ ")," around "," ~ ")," approx "," ~ ")," about "," ~ ")," since "," ~ ")," hrs "," ~ ")," hr "," ~ ")," hours "," ~ ")," time "," ~ ")," jan "," ~ ")," feb "," ~ ")," mar "," ~ ")," apr "," ~ ")," may "," ~ ")," jun "," ~ ")," jul "," ~ ")," aug "," ~ ")," sep "," ~ ")," sept "," ~ ")," oct "," ~ ")</f>
        <v>  </v>
      </c>
      <c r="W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10," "&amp;LOWER(Flights!$F$10)&amp;" "," ~ ")," mh"," ~")," at "," ~ ")," by "," ~ ")," on "," ~ ")," to "," ~ ")," from "," ~ ")," until "," ~ ")," till "," ~ ")," before "," ~ ")," after "," ~ ")," around "," ~ ")," approx "," ~ ")," about "," ~ ")," since "," ~ ")," hrs "," ~ ")," hr "," ~ ")," hours "," ~ ")," time "," ~ ")," jan "," ~ ")," feb "," ~ ")," mar "," ~ ")," apr "," ~ ")," may "," ~ ")," jun "," ~ ")," jul "," ~ ")," aug "," ~ ")," sep "," ~ ")," sept "," ~ ")," oct "," ~ ")</f>
        <v>  </v>
      </c>
      <c r="X10" s="0" t="str">
        <f aca="fals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f>
        <v>  </v>
      </c>
      <c r="Y10" s="0" t="str">
        <f aca="fals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f>
        <v>  </v>
      </c>
      <c r="Z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10,"jan","~"),"feb","~"),"mar","~"),"apr","~"),"may","~"),"jun","~"),"jul","~"),"aug","~"),"sep","~"),"oct","~"),"nov","~"),"dec","~")," nov "," ~ ")," dec "," ~ ")," mon "," ~ ")," tue "," ~ ")," wed "," ~ ")," thu "," ~ ")," fri "," ~ ")," sat "," ~ ")," sun "," ~ ")," gate "," ~ ")," bay "," ~ ")," stand "," ~ ")," position "," ~ ")," galley "," ~ ")," flight "," ~ ")," flt "," ~ ")," day "," ~ ")," date "," ~ ")," dated "," ~ ")," the "," ~ ")," and "," ~ ")," of "," ~ ")," in "," ~ ")," for "," ~ ")," with "," ~ ")</f>
        <v>  </v>
      </c>
      <c r="A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10,"jan","~"),"feb","~"),"mar","~"),"apr","~"),"may","~"),"jun","~"),"jul","~"),"aug","~"),"sep","~"),"oct","~"),"nov","~"),"dec","~")," nov "," ~ ")," dec "," ~ ")," mon "," ~ ")," tue "," ~ ")," wed "," ~ ")," thu "," ~ ")," fri "," ~ ")," sat "," ~ ")," sun "," ~ ")," gate "," ~ ")," bay "," ~ ")," stand "," ~ ")," position "," ~ ")," galley "," ~ ")," flight "," ~ ")," flt "," ~ ")," day "," ~ ")," date "," ~ ")," dated "," ~ ")," the "," ~ ")," and "," ~ ")," of "," ~ ")," in "," ~ ")," for "," ~ ")," with "," ~ ")</f>
        <v>  </v>
      </c>
      <c r="A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10," pax "," ~ ")," etd "," ~ ")," eta "," ~ ")," std "," ~ ")," sta "," ~ ")," atd "," ~ ")," ata "," ~ ")," lt "," ~ ")," utc "," ~ ")," local "," ~ ")," ok "," ~ ")," done "," ~ ")," seen "," ~ ")," chk "," ~ ")," chkd "," ~ ")," checked "," ~ ")," rcvd "," ~ ")," recd "," ~ ")," dep "," ~ ")," arr "," ~ ")," qty "," ~ ")," all "," ~ ")," ttl "," ~ ")," total "," ~ ")," via "," ~ ")," per "," ~ ")," call "," ~ ")," inbound "," ~ ")," outbound "," ~ ")," approx "," ~ ")</f>
        <v>  </v>
      </c>
      <c r="AC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10," pax "," ~ ")," etd "," ~ ")," eta "," ~ ")," std "," ~ ")," sta "," ~ ")," atd "," ~ ")," ata "," ~ ")," lt "," ~ ")," utc "," ~ ")," local "," ~ ")," ok "," ~ ")," done "," ~ ")," seen "," ~ ")," chk "," ~ ")," chkd "," ~ ")," checked "," ~ ")," rcvd "," ~ ")," recd "," ~ ")," dep "," ~ ")," arr "," ~ ")," qty "," ~ ")," all "," ~ ")," ttl "," ~ ")," total "," ~ ")," via "," ~ ")," per "," ~ ")," call "," ~ ")," inbound "," ~ ")," outbound "," ~ ")," approx "," ~ ")</f>
        <v>  </v>
      </c>
    </row>
    <row r="11" customFormat="false" ht="30" hidden="false" customHeight="true" outlineLevel="0" collapsed="false">
      <c r="A11" s="69" t="s">
        <v>235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",""),".",""),"-",""),"/",""),"?",""),"_",""),",",""),"[",""),"]",""),"(",""),")",""),"*",""),255),L_Placeholder,0)))),OR(SUMPRODUCT(--ISNUMBER(SEARCH({"aa000"," aa 000"," aaa 000"," aaaa 000"," a 0000"," a000 000"," aa 00 000"," aaa 00 000"},S11)))&gt;0,SUMPRODUCT(--ISNUMBER(SEARCH({"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11)))&gt;0,SUMPRODUCT(--ISNUMBER(SEARCH({"http","www.","\",".pdf",".jpg",".jpeg",".png",".heic",".xls",".doc",".msg",".eml"},I11)))&gt;0,AND(SUMPRODUCT(--ISNUMBER(SEARCH({"sharepoint","onedrive","teams","dms","q-pulse","qpulse"},I11)))&gt;0,ISNUMBER(SEARCH("0",R11)))),NOT(SUMPRODUCT((LEN(X11)-LEN(SUBSTITUTE(X11," "&amp;L_PendStrict&amp;" "," ")))/(LEN(L_PendStrict)+1))&gt;SUMPRODUCT((LEN(X11)-LEN(SUBSTITUTE(X11," "&amp;L_PendNeg&amp;" "," ")))/(LEN(L_PendNeg)+1)))),"ON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",""),".",""),"-",""),"/",""),"?",""),"_",""),",",""),"[",""),"]",""),"(",""),")",""),"*",""),255),L_Placeholder,0)))),OR(SUMPRODUCT(--ISNUMBER(SEARCH({"aa000"," aa 000"," aaa 000"," aaaa 000"," a 0000"," a000 000"," aa 00 000"," aaa 00 000"},U11)))&gt;0,SUMPRODUCT(--ISNUMBER(SEARCH({"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11)))&gt;0,SUMPRODUCT(--ISNUMBER(SEARCH({"http","www.","\",".pdf",".jpg",".jpeg",".png",".heic",".xls",".doc",".msg",".eml"},N11)))&gt;0,AND(SUMPRODUCT(--ISNUMBER(SEARCH({"sharepoint","onedrive","teams","dms","q-pulse","qpulse"},N11)))&gt;0,ISNUMBER(SEARCH("0",T11)))),NOT(SUMPRODUCT((LEN(Y11)-LEN(SUBSTITUTE(Y11," "&amp;L_PendStrict&amp;" "," ")))/(LEN(L_PendStrict)+1))&gt;SUMPRODUCT((LEN(Y11)-LEN(SUBSTITUTE(Y11," "&amp;L_PendNeg&amp;" "," ")))/(LEN(L_PendNeg)+1)))),"ON FILE","OUTSTANDING"),"OUTSTANDING")</f>
        <v>OUTSTANDING</v>
      </c>
      <c r="P11" s="73" t="n">
        <f aca="false">(J11="OUTSTANDING")+(O11="OUTSTANDING")</f>
        <v>2</v>
      </c>
      <c r="Q11" s="57" t="s">
        <v>1496</v>
      </c>
      <c r="R11" s="0" t="str">
        <f aca="false">SUBSTITUTE(SUBSTITUTE(SUBSTITUTE(SUBSTITUTE(SUBSTITUTE(SUBSTITUTE(SUBSTITUTE(SUBSTITUTE(SUBSTITUTE(LOWER(AB11&amp;""),"1","0"),"2","0"),"3","0"),"4","0"),"5","0"),"6","0"),"7","0"),"8","0"),"9","0")</f>
        <v>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v>
      </c>
      <c r="T11" s="0" t="str">
        <f aca="false">SUBSTITUTE(SUBSTITUTE(SUBSTITUTE(SUBSTITUTE(SUBSTITUTE(SUBSTITUTE(SUBSTITUTE(SUBSTITUTE(SUBSTITUTE(LOWER(AC11&amp;""),"1","0"),"2","0"),"3","0"),"4","0"),"5","0"),"6","0"),"7","0"),"8","0"),"9","0")</f>
        <v>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v>
      </c>
      <c r="V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11," "&amp;LOWER(Flights!$F$11)&amp;" "," ~ ")," mh"," ~")," at "," ~ ")," by "," ~ ")," on "," ~ ")," to "," ~ ")," from "," ~ ")," until "," ~ ")," till "," ~ ")," before "," ~ ")," after "," ~ ")," around "," ~ ")," approx "," ~ ")," about "," ~ ")," since "," ~ ")," hrs "," ~ ")," hr "," ~ ")," hours "," ~ ")," time "," ~ ")," jan "," ~ ")," feb "," ~ ")," mar "," ~ ")," apr "," ~ ")," may "," ~ ")," jun "," ~ ")," jul "," ~ ")," aug "," ~ ")," sep "," ~ ")," sept "," ~ ")," oct "," ~ ")</f>
        <v>  </v>
      </c>
      <c r="W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11," "&amp;LOWER(Flights!$F$11)&amp;" "," ~ ")," mh"," ~")," at "," ~ ")," by "," ~ ")," on "," ~ ")," to "," ~ ")," from "," ~ ")," until "," ~ ")," till "," ~ ")," before "," ~ ")," after "," ~ ")," around "," ~ ")," approx "," ~ ")," about "," ~ ")," since "," ~ ")," hrs "," ~ ")," hr "," ~ ")," hours "," ~ ")," time "," ~ ")," jan "," ~ ")," feb "," ~ ")," mar "," ~ ")," apr "," ~ ")," may "," ~ ")," jun "," ~ ")," jul "," ~ ")," aug "," ~ ")," sep "," ~ ")," sept "," ~ ")," oct "," ~ ")</f>
        <v>  </v>
      </c>
      <c r="X11" s="0" t="str">
        <f aca="fals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f>
        <v>  </v>
      </c>
      <c r="Y11" s="0" t="str">
        <f aca="fals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f>
        <v>  </v>
      </c>
      <c r="Z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11,"jan","~"),"feb","~"),"mar","~"),"apr","~"),"may","~"),"jun","~"),"jul","~"),"aug","~"),"sep","~"),"oct","~"),"nov","~"),"dec","~")," nov "," ~ ")," dec "," ~ ")," mon "," ~ ")," tue "," ~ ")," wed "," ~ ")," thu "," ~ ")," fri "," ~ ")," sat "," ~ ")," sun "," ~ ")," gate "," ~ ")," bay "," ~ ")," stand "," ~ ")," position "," ~ ")," galley "," ~ ")," flight "," ~ ")," flt "," ~ ")," day "," ~ ")," date "," ~ ")," dated "," ~ ")," the "," ~ ")," and "," ~ ")," of "," ~ ")," in "," ~ ")," for "," ~ ")," with "," ~ ")</f>
        <v>  </v>
      </c>
      <c r="A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11,"jan","~"),"feb","~"),"mar","~"),"apr","~"),"may","~"),"jun","~"),"jul","~"),"aug","~"),"sep","~"),"oct","~"),"nov","~"),"dec","~")," nov "," ~ ")," dec "," ~ ")," mon "," ~ ")," tue "," ~ ")," wed "," ~ ")," thu "," ~ ")," fri "," ~ ")," sat "," ~ ")," sun "," ~ ")," gate "," ~ ")," bay "," ~ ")," stand "," ~ ")," position "," ~ ")," galley "," ~ ")," flight "," ~ ")," flt "," ~ ")," day "," ~ ")," date "," ~ ")," dated "," ~ ")," the "," ~ ")," and "," ~ ")," of "," ~ ")," in "," ~ ")," for "," ~ ")," with "," ~ ")</f>
        <v>  </v>
      </c>
      <c r="A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11," pax "," ~ ")," etd "," ~ ")," eta "," ~ ")," std "," ~ ")," sta "," ~ ")," atd "," ~ ")," ata "," ~ ")," lt "," ~ ")," utc "," ~ ")," local "," ~ ")," ok "," ~ ")," done "," ~ ")," seen "," ~ ")," chk "," ~ ")," chkd "," ~ ")," checked "," ~ ")," rcvd "," ~ ")," recd "," ~ ")," dep "," ~ ")," arr "," ~ ")," qty "," ~ ")," all "," ~ ")," ttl "," ~ ")," total "," ~ ")," via "," ~ ")," per "," ~ ")," call "," ~ ")," inbound "," ~ ")," outbound "," ~ ")," approx "," ~ ")</f>
        <v>  </v>
      </c>
      <c r="AC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11," pax "," ~ ")," etd "," ~ ")," eta "," ~ ")," std "," ~ ")," sta "," ~ ")," atd "," ~ ")," ata "," ~ ")," lt "," ~ ")," utc "," ~ ")," local "," ~ ")," ok "," ~ ")," done "," ~ ")," seen "," ~ ")," chk "," ~ ")," chkd "," ~ ")," checked "," ~ ")," rcvd "," ~ ")," recd "," ~ ")," dep "," ~ ")," arr "," ~ ")," qty "," ~ ")," all "," ~ ")," ttl "," ~ ")," total "," ~ ")," via "," ~ ")," per "," ~ ")," call "," ~ ")," inbound "," ~ ")," outbound "," ~ ")," approx "," ~ ")</f>
        <v>  </v>
      </c>
    </row>
    <row r="12" customFormat="false" ht="30" hidden="false" customHeight="true" outlineLevel="0" collapsed="false">
      <c r="A12" s="69" t="s">
        <v>238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",""),".",""),"-",""),"/",""),"?",""),"_",""),",",""),"[",""),"]",""),"(",""),")",""),"*",""),255),L_Placeholder,0)))),OR(SUMPRODUCT(--ISNUMBER(SEARCH({"aa000"," aa 000"," aaa 000"," aaaa 000"," a 0000"," a000 000"," aa 00 000"," aaa 00 000"},S12)))&gt;0,SUMPRODUCT(--ISNUMBER(SEARCH({"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12)))&gt;0,SUMPRODUCT(--ISNUMBER(SEARCH({"http","www.","\",".pdf",".jpg",".jpeg",".png",".heic",".xls",".doc",".msg",".eml"},I12)))&gt;0,AND(SUMPRODUCT(--ISNUMBER(SEARCH({"sharepoint","onedrive","teams","dms","q-pulse","qpulse"},I12)))&gt;0,ISNUMBER(SEARCH("0",R12)))),NOT(SUMPRODUCT((LEN(X12)-LEN(SUBSTITUTE(X12," "&amp;L_PendStrict&amp;" "," ")))/(LEN(L_PendStrict)+1))&gt;SUMPRODUCT((LEN(X12)-LEN(SUBSTITUTE(X12," "&amp;L_PendNeg&amp;" "," ")))/(LEN(L_PendNeg)+1)))),"ON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",""),".",""),"-",""),"/",""),"?",""),"_",""),",",""),"[",""),"]",""),"(",""),")",""),"*",""),255),L_Placeholder,0)))),OR(SUMPRODUCT(--ISNUMBER(SEARCH({"aa000"," aa 000"," aaa 000"," aaaa 000"," a 0000"," a000 000"," aa 00 000"," aaa 00 000"},U12)))&gt;0,SUMPRODUCT(--ISNUMBER(SEARCH({"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12)))&gt;0,SUMPRODUCT(--ISNUMBER(SEARCH({"http","www.","\",".pdf",".jpg",".jpeg",".png",".heic",".xls",".doc",".msg",".eml"},N12)))&gt;0,AND(SUMPRODUCT(--ISNUMBER(SEARCH({"sharepoint","onedrive","teams","dms","q-pulse","qpulse"},N12)))&gt;0,ISNUMBER(SEARCH("0",T12)))),NOT(SUMPRODUCT((LEN(Y12)-LEN(SUBSTITUTE(Y12," "&amp;L_PendStrict&amp;" "," ")))/(LEN(L_PendStrict)+1))&gt;SUMPRODUCT((LEN(Y12)-LEN(SUBSTITUTE(Y12," "&amp;L_PendNeg&amp;" "," ")))/(LEN(L_PendNeg)+1)))),"ON FILE","OUTSTANDING"),"OUTSTANDING")</f>
        <v>OUTSTANDING</v>
      </c>
      <c r="P12" s="73" t="n">
        <f aca="false">(J12="OUTSTANDING")+(O12="OUTSTANDING")</f>
        <v>2</v>
      </c>
      <c r="Q12" s="57" t="s">
        <v>1496</v>
      </c>
      <c r="R12" s="0" t="str">
        <f aca="false">SUBSTITUTE(SUBSTITUTE(SUBSTITUTE(SUBSTITUTE(SUBSTITUTE(SUBSTITUTE(SUBSTITUTE(SUBSTITUTE(SUBSTITUTE(LOWER(AB12&amp;""),"1","0"),"2","0"),"3","0"),"4","0"),"5","0"),"6","0"),"7","0"),"8","0"),"9","0")</f>
        <v>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v>
      </c>
      <c r="T12" s="0" t="str">
        <f aca="false">SUBSTITUTE(SUBSTITUTE(SUBSTITUTE(SUBSTITUTE(SUBSTITUTE(SUBSTITUTE(SUBSTITUTE(SUBSTITUTE(SUBSTITUTE(LOWER(AC12&amp;""),"1","0"),"2","0"),"3","0"),"4","0"),"5","0"),"6","0"),"7","0"),"8","0"),"9","0")</f>
        <v>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v>
      </c>
      <c r="V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12," "&amp;LOWER(Flights!$F$12)&amp;" "," ~ ")," mh"," ~")," at "," ~ ")," by "," ~ ")," on "," ~ ")," to "," ~ ")," from "," ~ ")," until "," ~ ")," till "," ~ ")," before "," ~ ")," after "," ~ ")," around "," ~ ")," approx "," ~ ")," about "," ~ ")," since "," ~ ")," hrs "," ~ ")," hr "," ~ ")," hours "," ~ ")," time "," ~ ")," jan "," ~ ")," feb "," ~ ")," mar "," ~ ")," apr "," ~ ")," may "," ~ ")," jun "," ~ ")," jul "," ~ ")," aug "," ~ ")," sep "," ~ ")," sept "," ~ ")," oct "," ~ ")</f>
        <v>  </v>
      </c>
      <c r="W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12," "&amp;LOWER(Flights!$F$12)&amp;" "," ~ ")," mh"," ~")," at "," ~ ")," by "," ~ ")," on "," ~ ")," to "," ~ ")," from "," ~ ")," until "," ~ ")," till "," ~ ")," before "," ~ ")," after "," ~ ")," around "," ~ ")," approx "," ~ ")," about "," ~ ")," since "," ~ ")," hrs "," ~ ")," hr "," ~ ")," hours "," ~ ")," time "," ~ ")," jan "," ~ ")," feb "," ~ ")," mar "," ~ ")," apr "," ~ ")," may "," ~ ")," jun "," ~ ")," jul "," ~ ")," aug "," ~ ")," sep "," ~ ")," sept "," ~ ")," oct "," ~ ")</f>
        <v>  </v>
      </c>
      <c r="X12" s="0" t="str">
        <f aca="fals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f>
        <v>  </v>
      </c>
      <c r="Y12" s="0" t="str">
        <f aca="fals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f>
        <v>  </v>
      </c>
      <c r="Z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12,"jan","~"),"feb","~"),"mar","~"),"apr","~"),"may","~"),"jun","~"),"jul","~"),"aug","~"),"sep","~"),"oct","~"),"nov","~"),"dec","~")," nov "," ~ ")," dec "," ~ ")," mon "," ~ ")," tue "," ~ ")," wed "," ~ ")," thu "," ~ ")," fri "," ~ ")," sat "," ~ ")," sun "," ~ ")," gate "," ~ ")," bay "," ~ ")," stand "," ~ ")," position "," ~ ")," galley "," ~ ")," flight "," ~ ")," flt "," ~ ")," day "," ~ ")," date "," ~ ")," dated "," ~ ")," the "," ~ ")," and "," ~ ")," of "," ~ ")," in "," ~ ")," for "," ~ ")," with "," ~ ")</f>
        <v>  </v>
      </c>
      <c r="A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12,"jan","~"),"feb","~"),"mar","~"),"apr","~"),"may","~"),"jun","~"),"jul","~"),"aug","~"),"sep","~"),"oct","~"),"nov","~"),"dec","~")," nov "," ~ ")," dec "," ~ ")," mon "," ~ ")," tue "," ~ ")," wed "," ~ ")," thu "," ~ ")," fri "," ~ ")," sat "," ~ ")," sun "," ~ ")," gate "," ~ ")," bay "," ~ ")," stand "," ~ ")," position "," ~ ")," galley "," ~ ")," flight "," ~ ")," flt "," ~ ")," day "," ~ ")," date "," ~ ")," dated "," ~ ")," the "," ~ ")," and "," ~ ")," of "," ~ ")," in "," ~ ")," for "," ~ ")," with "," ~ ")</f>
        <v>  </v>
      </c>
      <c r="A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12," pax "," ~ ")," etd "," ~ ")," eta "," ~ ")," std "," ~ ")," sta "," ~ ")," atd "," ~ ")," ata "," ~ ")," lt "," ~ ")," utc "," ~ ")," local "," ~ ")," ok "," ~ ")," done "," ~ ")," seen "," ~ ")," chk "," ~ ")," chkd "," ~ ")," checked "," ~ ")," rcvd "," ~ ")," recd "," ~ ")," dep "," ~ ")," arr "," ~ ")," qty "," ~ ")," all "," ~ ")," ttl "," ~ ")," total "," ~ ")," via "," ~ ")," per "," ~ ")," call "," ~ ")," inbound "," ~ ")," outbound "," ~ ")," approx "," ~ ")</f>
        <v>  </v>
      </c>
      <c r="AC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12," pax "," ~ ")," etd "," ~ ")," eta "," ~ ")," std "," ~ ")," sta "," ~ ")," atd "," ~ ")," ata "," ~ ")," lt "," ~ ")," utc "," ~ ")," local "," ~ ")," ok "," ~ ")," done "," ~ ")," seen "," ~ ")," chk "," ~ ")," chkd "," ~ ")," checked "," ~ ")," rcvd "," ~ ")," recd "," ~ ")," dep "," ~ ")," arr "," ~ ")," qty "," ~ ")," all "," ~ ")," ttl "," ~ ")," total "," ~ ")," via "," ~ ")," per "," ~ ")," call "," ~ ")," inbound "," ~ ")," outbound "," ~ ")," approx "," ~ ")</f>
        <v>  </v>
      </c>
    </row>
    <row r="13" customFormat="false" ht="30" hidden="false" customHeight="true" outlineLevel="0" collapsed="false">
      <c r="A13" s="69" t="s">
        <v>246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",""),".",""),"-",""),"/",""),"?",""),"_",""),",",""),"[",""),"]",""),"(",""),")",""),"*",""),255),L_Placeholder,0)))),OR(SUMPRODUCT(--ISNUMBER(SEARCH({"aa000"," aa 000"," aaa 000"," aaaa 000"," a 0000"," a000 000"," aa 00 000"," aaa 00 000"},S13)))&gt;0,SUMPRODUCT(--ISNUMBER(SEARCH({"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13)))&gt;0,SUMPRODUCT(--ISNUMBER(SEARCH({"http","www.","\",".pdf",".jpg",".jpeg",".png",".heic",".xls",".doc",".msg",".eml"},I13)))&gt;0,AND(SUMPRODUCT(--ISNUMBER(SEARCH({"sharepoint","onedrive","teams","dms","q-pulse","qpulse"},I13)))&gt;0,ISNUMBER(SEARCH("0",R13)))),NOT(SUMPRODUCT((LEN(X13)-LEN(SUBSTITUTE(X13," "&amp;L_PendStrict&amp;" "," ")))/(LEN(L_PendStrict)+1))&gt;SUMPRODUCT((LEN(X13)-LEN(SUBSTITUTE(X13," "&amp;L_PendNeg&amp;" "," ")))/(LEN(L_PendNeg)+1)))),"ON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",""),".",""),"-",""),"/",""),"?",""),"_",""),",",""),"[",""),"]",""),"(",""),")",""),"*",""),255),L_Placeholder,0)))),OR(SUMPRODUCT(--ISNUMBER(SEARCH({"aa000"," aa 000"," aaa 000"," aaaa 000"," a 0000"," a000 000"," aa 00 000"," aaa 00 000"},U13)))&gt;0,SUMPRODUCT(--ISNUMBER(SEARCH({"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13)))&gt;0,SUMPRODUCT(--ISNUMBER(SEARCH({"http","www.","\",".pdf",".jpg",".jpeg",".png",".heic",".xls",".doc",".msg",".eml"},N13)))&gt;0,AND(SUMPRODUCT(--ISNUMBER(SEARCH({"sharepoint","onedrive","teams","dms","q-pulse","qpulse"},N13)))&gt;0,ISNUMBER(SEARCH("0",T13)))),NOT(SUMPRODUCT((LEN(Y13)-LEN(SUBSTITUTE(Y13," "&amp;L_PendStrict&amp;" "," ")))/(LEN(L_PendStrict)+1))&gt;SUMPRODUCT((LEN(Y13)-LEN(SUBSTITUTE(Y13," "&amp;L_PendNeg&amp;" "," ")))/(LEN(L_PendNeg)+1)))),"ON FILE","OUTSTANDING"),"OUTSTANDING")</f>
        <v>OUTSTANDING</v>
      </c>
      <c r="P13" s="73" t="n">
        <f aca="false">(J13="OUTSTANDING")+(O13="OUTSTANDING")</f>
        <v>2</v>
      </c>
      <c r="Q13" s="57" t="s">
        <v>1496</v>
      </c>
      <c r="R13" s="0" t="str">
        <f aca="false">SUBSTITUTE(SUBSTITUTE(SUBSTITUTE(SUBSTITUTE(SUBSTITUTE(SUBSTITUTE(SUBSTITUTE(SUBSTITUTE(SUBSTITUTE(LOWER(AB13&amp;""),"1","0"),"2","0"),"3","0"),"4","0"),"5","0"),"6","0"),"7","0"),"8","0"),"9","0")</f>
        <v>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v>
      </c>
      <c r="T13" s="0" t="str">
        <f aca="false">SUBSTITUTE(SUBSTITUTE(SUBSTITUTE(SUBSTITUTE(SUBSTITUTE(SUBSTITUTE(SUBSTITUTE(SUBSTITUTE(SUBSTITUTE(LOWER(AC13&amp;""),"1","0"),"2","0"),"3","0"),"4","0"),"5","0"),"6","0"),"7","0"),"8","0"),"9","0")</f>
        <v>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v>
      </c>
      <c r="V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13," "&amp;LOWER(Flights!$F$13)&amp;" "," ~ ")," mh"," ~")," at "," ~ ")," by "," ~ ")," on "," ~ ")," to "," ~ ")," from "," ~ ")," until "," ~ ")," till "," ~ ")," before "," ~ ")," after "," ~ ")," around "," ~ ")," approx "," ~ ")," about "," ~ ")," since "," ~ ")," hrs "," ~ ")," hr "," ~ ")," hours "," ~ ")," time "," ~ ")," jan "," ~ ")," feb "," ~ ")," mar "," ~ ")," apr "," ~ ")," may "," ~ ")," jun "," ~ ")," jul "," ~ ")," aug "," ~ ")," sep "," ~ ")," sept "," ~ ")," oct "," ~ ")</f>
        <v>  </v>
      </c>
      <c r="W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13," "&amp;LOWER(Flights!$F$13)&amp;" "," ~ ")," mh"," ~")," at "," ~ ")," by "," ~ ")," on "," ~ ")," to "," ~ ")," from "," ~ ")," until "," ~ ")," till "," ~ ")," before "," ~ ")," after "," ~ ")," around "," ~ ")," approx "," ~ ")," about "," ~ ")," since "," ~ ")," hrs "," ~ ")," hr "," ~ ")," hours "," ~ ")," time "," ~ ")," jan "," ~ ")," feb "," ~ ")," mar "," ~ ")," apr "," ~ ")," may "," ~ ")," jun "," ~ ")," jul "," ~ ")," aug "," ~ ")," sep "," ~ ")," sept "," ~ ")," oct "," ~ ")</f>
        <v>  </v>
      </c>
      <c r="X13" s="0" t="str">
        <f aca="fals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f>
        <v>  </v>
      </c>
      <c r="Y13" s="0" t="str">
        <f aca="fals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f>
        <v>  </v>
      </c>
      <c r="Z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13,"jan","~"),"feb","~"),"mar","~"),"apr","~"),"may","~"),"jun","~"),"jul","~"),"aug","~"),"sep","~"),"oct","~"),"nov","~"),"dec","~")," nov "," ~ ")," dec "," ~ ")," mon "," ~ ")," tue "," ~ ")," wed "," ~ ")," thu "," ~ ")," fri "," ~ ")," sat "," ~ ")," sun "," ~ ")," gate "," ~ ")," bay "," ~ ")," stand "," ~ ")," position "," ~ ")," galley "," ~ ")," flight "," ~ ")," flt "," ~ ")," day "," ~ ")," date "," ~ ")," dated "," ~ ")," the "," ~ ")," and "," ~ ")," of "," ~ ")," in "," ~ ")," for "," ~ ")," with "," ~ ")</f>
        <v>  </v>
      </c>
      <c r="A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13,"jan","~"),"feb","~"),"mar","~"),"apr","~"),"may","~"),"jun","~"),"jul","~"),"aug","~"),"sep","~"),"oct","~"),"nov","~"),"dec","~")," nov "," ~ ")," dec "," ~ ")," mon "," ~ ")," tue "," ~ ")," wed "," ~ ")," thu "," ~ ")," fri "," ~ ")," sat "," ~ ")," sun "," ~ ")," gate "," ~ ")," bay "," ~ ")," stand "," ~ ")," position "," ~ ")," galley "," ~ ")," flight "," ~ ")," flt "," ~ ")," day "," ~ ")," date "," ~ ")," dated "," ~ ")," the "," ~ ")," and "," ~ ")," of "," ~ ")," in "," ~ ")," for "," ~ ")," with "," ~ ")</f>
        <v>  </v>
      </c>
      <c r="A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13," pax "," ~ ")," etd "," ~ ")," eta "," ~ ")," std "," ~ ")," sta "," ~ ")," atd "," ~ ")," ata "," ~ ")," lt "," ~ ")," utc "," ~ ")," local "," ~ ")," ok "," ~ ")," done "," ~ ")," seen "," ~ ")," chk "," ~ ")," chkd "," ~ ")," checked "," ~ ")," rcvd "," ~ ")," recd "," ~ ")," dep "," ~ ")," arr "," ~ ")," qty "," ~ ")," all "," ~ ")," ttl "," ~ ")," total "," ~ ")," via "," ~ ")," per "," ~ ")," call "," ~ ")," inbound "," ~ ")," outbound "," ~ ")," approx "," ~ ")</f>
        <v>  </v>
      </c>
      <c r="AC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13," pax "," ~ ")," etd "," ~ ")," eta "," ~ ")," std "," ~ ")," sta "," ~ ")," atd "," ~ ")," ata "," ~ ")," lt "," ~ ")," utc "," ~ ")," local "," ~ ")," ok "," ~ ")," done "," ~ ")," seen "," ~ ")," chk "," ~ ")," chkd "," ~ ")," checked "," ~ ")," rcvd "," ~ ")," recd "," ~ ")," dep "," ~ ")," arr "," ~ ")," qty "," ~ ")," all "," ~ ")," ttl "," ~ ")," total "," ~ ")," via "," ~ ")," per "," ~ ")," call "," ~ ")," inbound "," ~ ")," outbound "," ~ ")," approx "," ~ ")</f>
        <v>  </v>
      </c>
    </row>
    <row r="14" customFormat="false" ht="30" hidden="false" customHeight="true" outlineLevel="0" collapsed="false">
      <c r="A14" s="69" t="s">
        <v>251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",""),".",""),"-",""),"/",""),"?",""),"_",""),",",""),"[",""),"]",""),"(",""),")",""),"*",""),255),L_Placeholder,0)))),OR(SUMPRODUCT(--ISNUMBER(SEARCH({"aa000"," aa 000"," aaa 000"," aaaa 000"," a 0000"," a000 000"," aa 00 000"," aaa 00 000"},S14)))&gt;0,SUMPRODUCT(--ISNUMBER(SEARCH({"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14)))&gt;0,SUMPRODUCT(--ISNUMBER(SEARCH({"http","www.","\",".pdf",".jpg",".jpeg",".png",".heic",".xls",".doc",".msg",".eml"},I14)))&gt;0,AND(SUMPRODUCT(--ISNUMBER(SEARCH({"sharepoint","onedrive","teams","dms","q-pulse","qpulse"},I14)))&gt;0,ISNUMBER(SEARCH("0",R14)))),NOT(SUMPRODUCT((LEN(X14)-LEN(SUBSTITUTE(X14," "&amp;L_PendStrict&amp;" "," ")))/(LEN(L_PendStrict)+1))&gt;SUMPRODUCT((LEN(X14)-LEN(SUBSTITUTE(X14," "&amp;L_PendNeg&amp;" "," ")))/(LEN(L_PendNeg)+1)))),"ON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",""),".",""),"-",""),"/",""),"?",""),"_",""),",",""),"[",""),"]",""),"(",""),")",""),"*",""),255),L_Placeholder,0)))),OR(SUMPRODUCT(--ISNUMBER(SEARCH({"aa000"," aa 000"," aaa 000"," aaaa 000"," a 0000"," a000 000"," aa 00 000"," aaa 00 000"},U14)))&gt;0,SUMPRODUCT(--ISNUMBER(SEARCH({"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14)))&gt;0,SUMPRODUCT(--ISNUMBER(SEARCH({"http","www.","\",".pdf",".jpg",".jpeg",".png",".heic",".xls",".doc",".msg",".eml"},N14)))&gt;0,AND(SUMPRODUCT(--ISNUMBER(SEARCH({"sharepoint","onedrive","teams","dms","q-pulse","qpulse"},N14)))&gt;0,ISNUMBER(SEARCH("0",T14)))),NOT(SUMPRODUCT((LEN(Y14)-LEN(SUBSTITUTE(Y14," "&amp;L_PendStrict&amp;" "," ")))/(LEN(L_PendStrict)+1))&gt;SUMPRODUCT((LEN(Y14)-LEN(SUBSTITUTE(Y14," "&amp;L_PendNeg&amp;" "," ")))/(LEN(L_PendNeg)+1)))),"ON FILE","OUTSTANDING"),"OUTSTANDING")</f>
        <v>OUTSTANDING</v>
      </c>
      <c r="P14" s="73" t="n">
        <f aca="false">(J14="OUTSTANDING")+(O14="OUTSTANDING")</f>
        <v>2</v>
      </c>
      <c r="Q14" s="57" t="s">
        <v>1496</v>
      </c>
      <c r="R14" s="0" t="str">
        <f aca="false">SUBSTITUTE(SUBSTITUTE(SUBSTITUTE(SUBSTITUTE(SUBSTITUTE(SUBSTITUTE(SUBSTITUTE(SUBSTITUTE(SUBSTITUTE(LOWER(AB14&amp;""),"1","0"),"2","0"),"3","0"),"4","0"),"5","0"),"6","0"),"7","0"),"8","0"),"9","0")</f>
        <v>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v>
      </c>
      <c r="T14" s="0" t="str">
        <f aca="false">SUBSTITUTE(SUBSTITUTE(SUBSTITUTE(SUBSTITUTE(SUBSTITUTE(SUBSTITUTE(SUBSTITUTE(SUBSTITUTE(SUBSTITUTE(LOWER(AC14&amp;""),"1","0"),"2","0"),"3","0"),"4","0"),"5","0"),"6","0"),"7","0"),"8","0"),"9","0")</f>
        <v>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v>
      </c>
      <c r="V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14," "&amp;LOWER(Flights!$F$14)&amp;" "," ~ ")," mh"," ~")," at "," ~ ")," by "," ~ ")," on "," ~ ")," to "," ~ ")," from "," ~ ")," until "," ~ ")," till "," ~ ")," before "," ~ ")," after "," ~ ")," around "," ~ ")," approx "," ~ ")," about "," ~ ")," since "," ~ ")," hrs "," ~ ")," hr "," ~ ")," hours "," ~ ")," time "," ~ ")," jan "," ~ ")," feb "," ~ ")," mar "," ~ ")," apr "," ~ ")," may "," ~ ")," jun "," ~ ")," jul "," ~ ")," aug "," ~ ")," sep "," ~ ")," sept "," ~ ")," oct "," ~ ")</f>
        <v>  </v>
      </c>
      <c r="W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14," "&amp;LOWER(Flights!$F$14)&amp;" "," ~ ")," mh"," ~")," at "," ~ ")," by "," ~ ")," on "," ~ ")," to "," ~ ")," from "," ~ ")," until "," ~ ")," till "," ~ ")," before "," ~ ")," after "," ~ ")," around "," ~ ")," approx "," ~ ")," about "," ~ ")," since "," ~ ")," hrs "," ~ ")," hr "," ~ ")," hours "," ~ ")," time "," ~ ")," jan "," ~ ")," feb "," ~ ")," mar "," ~ ")," apr "," ~ ")," may "," ~ ")," jun "," ~ ")," jul "," ~ ")," aug "," ~ ")," sep "," ~ ")," sept "," ~ ")," oct "," ~ ")</f>
        <v>  </v>
      </c>
      <c r="X14" s="0" t="str">
        <f aca="fals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f>
        <v>  </v>
      </c>
      <c r="Y14" s="0" t="str">
        <f aca="fals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f>
        <v>  </v>
      </c>
      <c r="Z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14,"jan","~"),"feb","~"),"mar","~"),"apr","~"),"may","~"),"jun","~"),"jul","~"),"aug","~"),"sep","~"),"oct","~"),"nov","~"),"dec","~")," nov "," ~ ")," dec "," ~ ")," mon "," ~ ")," tue "," ~ ")," wed "," ~ ")," thu "," ~ ")," fri "," ~ ")," sat "," ~ ")," sun "," ~ ")," gate "," ~ ")," bay "," ~ ")," stand "," ~ ")," position "," ~ ")," galley "," ~ ")," flight "," ~ ")," flt "," ~ ")," day "," ~ ")," date "," ~ ")," dated "," ~ ")," the "," ~ ")," and "," ~ ")," of "," ~ ")," in "," ~ ")," for "," ~ ")," with "," ~ ")</f>
        <v>  </v>
      </c>
      <c r="A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14,"jan","~"),"feb","~"),"mar","~"),"apr","~"),"may","~"),"jun","~"),"jul","~"),"aug","~"),"sep","~"),"oct","~"),"nov","~"),"dec","~")," nov "," ~ ")," dec "," ~ ")," mon "," ~ ")," tue "," ~ ")," wed "," ~ ")," thu "," ~ ")," fri "," ~ ")," sat "," ~ ")," sun "," ~ ")," gate "," ~ ")," bay "," ~ ")," stand "," ~ ")," position "," ~ ")," galley "," ~ ")," flight "," ~ ")," flt "," ~ ")," day "," ~ ")," date "," ~ ")," dated "," ~ ")," the "," ~ ")," and "," ~ ")," of "," ~ ")," in "," ~ ")," for "," ~ ")," with "," ~ ")</f>
        <v>  </v>
      </c>
      <c r="A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14," pax "," ~ ")," etd "," ~ ")," eta "," ~ ")," std "," ~ ")," sta "," ~ ")," atd "," ~ ")," ata "," ~ ")," lt "," ~ ")," utc "," ~ ")," local "," ~ ")," ok "," ~ ")," done "," ~ ")," seen "," ~ ")," chk "," ~ ")," chkd "," ~ ")," checked "," ~ ")," rcvd "," ~ ")," recd "," ~ ")," dep "," ~ ")," arr "," ~ ")," qty "," ~ ")," all "," ~ ")," ttl "," ~ ")," total "," ~ ")," via "," ~ ")," per "," ~ ")," call "," ~ ")," inbound "," ~ ")," outbound "," ~ ")," approx "," ~ ")</f>
        <v>  </v>
      </c>
      <c r="AC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14," pax "," ~ ")," etd "," ~ ")," eta "," ~ ")," std "," ~ ")," sta "," ~ ")," atd "," ~ ")," ata "," ~ ")," lt "," ~ ")," utc "," ~ ")," local "," ~ ")," ok "," ~ ")," done "," ~ ")," seen "," ~ ")," chk "," ~ ")," chkd "," ~ ")," checked "," ~ ")," rcvd "," ~ ")," recd "," ~ ")," dep "," ~ ")," arr "," ~ ")," qty "," ~ ")," all "," ~ ")," ttl "," ~ ")," total "," ~ ")," via "," ~ ")," per "," ~ ")," call "," ~ ")," inbound "," ~ ")," outbound "," ~ ")," approx "," ~ ")</f>
        <v>  </v>
      </c>
    </row>
    <row r="15" customFormat="false" ht="30" hidden="false" customHeight="true" outlineLevel="0" collapsed="false">
      <c r="A15" s="69" t="s">
        <v>258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",""),".",""),"-",""),"/",""),"?",""),"_",""),",",""),"[",""),"]",""),"(",""),")",""),"*",""),255),L_Placeholder,0)))),OR(SUMPRODUCT(--ISNUMBER(SEARCH({"aa000"," aa 000"," aaa 000"," aaaa 000"," a 0000"," a000 000"," aa 00 000"," aaa 00 000"},S15)))&gt;0,SUMPRODUCT(--ISNUMBER(SEARCH({"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15)))&gt;0,SUMPRODUCT(--ISNUMBER(SEARCH({"http","www.","\",".pdf",".jpg",".jpeg",".png",".heic",".xls",".doc",".msg",".eml"},I15)))&gt;0,AND(SUMPRODUCT(--ISNUMBER(SEARCH({"sharepoint","onedrive","teams","dms","q-pulse","qpulse"},I15)))&gt;0,ISNUMBER(SEARCH("0",R15)))),NOT(SUMPRODUCT((LEN(X15)-LEN(SUBSTITUTE(X15," "&amp;L_PendStrict&amp;" "," ")))/(LEN(L_PendStrict)+1))&gt;SUMPRODUCT((LEN(X15)-LEN(SUBSTITUTE(X15," "&amp;L_PendNeg&amp;" "," ")))/(LEN(L_PendNeg)+1)))),"ON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",""),".",""),"-",""),"/",""),"?",""),"_",""),",",""),"[",""),"]",""),"(",""),")",""),"*",""),255),L_Placeholder,0)))),OR(SUMPRODUCT(--ISNUMBER(SEARCH({"aa000"," aa 000"," aaa 000"," aaaa 000"," a 0000"," a000 000"," aa 00 000"," aaa 00 000"},U15)))&gt;0,SUMPRODUCT(--ISNUMBER(SEARCH({"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15)))&gt;0,SUMPRODUCT(--ISNUMBER(SEARCH({"http","www.","\",".pdf",".jpg",".jpeg",".png",".heic",".xls",".doc",".msg",".eml"},N15)))&gt;0,AND(SUMPRODUCT(--ISNUMBER(SEARCH({"sharepoint","onedrive","teams","dms","q-pulse","qpulse"},N15)))&gt;0,ISNUMBER(SEARCH("0",T15)))),NOT(SUMPRODUCT((LEN(Y15)-LEN(SUBSTITUTE(Y15," "&amp;L_PendStrict&amp;" "," ")))/(LEN(L_PendStrict)+1))&gt;SUMPRODUCT((LEN(Y15)-LEN(SUBSTITUTE(Y15," "&amp;L_PendNeg&amp;" "," ")))/(LEN(L_PendNeg)+1)))),"ON FILE","OUTSTANDING"),"OUTSTANDING")</f>
        <v>OUTSTANDING</v>
      </c>
      <c r="P15" s="73" t="n">
        <f aca="false">(J15="OUTSTANDING")+(O15="OUTSTANDING")</f>
        <v>2</v>
      </c>
      <c r="Q15" s="57" t="s">
        <v>1497</v>
      </c>
      <c r="R15" s="0" t="str">
        <f aca="false">SUBSTITUTE(SUBSTITUTE(SUBSTITUTE(SUBSTITUTE(SUBSTITUTE(SUBSTITUTE(SUBSTITUTE(SUBSTITUTE(SUBSTITUTE(LOWER(AB15&amp;""),"1","0"),"2","0"),"3","0"),"4","0"),"5","0"),"6","0"),"7","0"),"8","0"),"9","0")</f>
        <v>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v>
      </c>
      <c r="T15" s="0" t="str">
        <f aca="false">SUBSTITUTE(SUBSTITUTE(SUBSTITUTE(SUBSTITUTE(SUBSTITUTE(SUBSTITUTE(SUBSTITUTE(SUBSTITUTE(SUBSTITUTE(LOWER(AC15&amp;""),"1","0"),"2","0"),"3","0"),"4","0"),"5","0"),"6","0"),"7","0"),"8","0"),"9","0")</f>
        <v>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v>
      </c>
      <c r="V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15," "&amp;LOWER(Flights!$F$15)&amp;" "," ~ ")," mh"," ~")," at "," ~ ")," by "," ~ ")," on "," ~ ")," to "," ~ ")," from "," ~ ")," until "," ~ ")," till "," ~ ")," before "," ~ ")," after "," ~ ")," around "," ~ ")," approx "," ~ ")," about "," ~ ")," since "," ~ ")," hrs "," ~ ")," hr "," ~ ")," hours "," ~ ")," time "," ~ ")," jan "," ~ ")," feb "," ~ ")," mar "," ~ ")," apr "," ~ ")," may "," ~ ")," jun "," ~ ")," jul "," ~ ")," aug "," ~ ")," sep "," ~ ")," sept "," ~ ")," oct "," ~ ")</f>
        <v>  </v>
      </c>
      <c r="W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15," "&amp;LOWER(Flights!$F$15)&amp;" "," ~ ")," mh"," ~")," at "," ~ ")," by "," ~ ")," on "," ~ ")," to "," ~ ")," from "," ~ ")," until "," ~ ")," till "," ~ ")," before "," ~ ")," after "," ~ ")," around "," ~ ")," approx "," ~ ")," about "," ~ ")," since "," ~ ")," hrs "," ~ ")," hr "," ~ ")," hours "," ~ ")," time "," ~ ")," jan "," ~ ")," feb "," ~ ")," mar "," ~ ")," apr "," ~ ")," may "," ~ ")," jun "," ~ ")," jul "," ~ ")," aug "," ~ ")," sep "," ~ ")," sept "," ~ ")," oct "," ~ ")</f>
        <v>  </v>
      </c>
      <c r="X15" s="0" t="str">
        <f aca="fals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f>
        <v>  </v>
      </c>
      <c r="Y15" s="0" t="str">
        <f aca="fals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f>
        <v>  </v>
      </c>
      <c r="Z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15,"jan","~"),"feb","~"),"mar","~"),"apr","~"),"may","~"),"jun","~"),"jul","~"),"aug","~"),"sep","~"),"oct","~"),"nov","~"),"dec","~")," nov "," ~ ")," dec "," ~ ")," mon "," ~ ")," tue "," ~ ")," wed "," ~ ")," thu "," ~ ")," fri "," ~ ")," sat "," ~ ")," sun "," ~ ")," gate "," ~ ")," bay "," ~ ")," stand "," ~ ")," position "," ~ ")," galley "," ~ ")," flight "," ~ ")," flt "," ~ ")," day "," ~ ")," date "," ~ ")," dated "," ~ ")," the "," ~ ")," and "," ~ ")," of "," ~ ")," in "," ~ ")," for "," ~ ")," with "," ~ ")</f>
        <v>  </v>
      </c>
      <c r="A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15,"jan","~"),"feb","~"),"mar","~"),"apr","~"),"may","~"),"jun","~"),"jul","~"),"aug","~"),"sep","~"),"oct","~"),"nov","~"),"dec","~")," nov "," ~ ")," dec "," ~ ")," mon "," ~ ")," tue "," ~ ")," wed "," ~ ")," thu "," ~ ")," fri "," ~ ")," sat "," ~ ")," sun "," ~ ")," gate "," ~ ")," bay "," ~ ")," stand "," ~ ")," position "," ~ ")," galley "," ~ ")," flight "," ~ ")," flt "," ~ ")," day "," ~ ")," date "," ~ ")," dated "," ~ ")," the "," ~ ")," and "," ~ ")," of "," ~ ")," in "," ~ ")," for "," ~ ")," with "," ~ ")</f>
        <v>  </v>
      </c>
      <c r="A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15," pax "," ~ ")," etd "," ~ ")," eta "," ~ ")," std "," ~ ")," sta "," ~ ")," atd "," ~ ")," ata "," ~ ")," lt "," ~ ")," utc "," ~ ")," local "," ~ ")," ok "," ~ ")," done "," ~ ")," seen "," ~ ")," chk "," ~ ")," chkd "," ~ ")," checked "," ~ ")," rcvd "," ~ ")," recd "," ~ ")," dep "," ~ ")," arr "," ~ ")," qty "," ~ ")," all "," ~ ")," ttl "," ~ ")," total "," ~ ")," via "," ~ ")," per "," ~ ")," call "," ~ ")," inbound "," ~ ")," outbound "," ~ ")," approx "," ~ ")</f>
        <v>  </v>
      </c>
      <c r="AC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15," pax "," ~ ")," etd "," ~ ")," eta "," ~ ")," std "," ~ ")," sta "," ~ ")," atd "," ~ ")," ata "," ~ ")," lt "," ~ ")," utc "," ~ ")," local "," ~ ")," ok "," ~ ")," done "," ~ ")," seen "," ~ ")," chk "," ~ ")," chkd "," ~ ")," checked "," ~ ")," rcvd "," ~ ")," recd "," ~ ")," dep "," ~ ")," arr "," ~ ")," qty "," ~ ")," all "," ~ ")," ttl "," ~ ")," total "," ~ ")," via "," ~ ")," per "," ~ ")," call "," ~ ")," inbound "," ~ ")," outbound "," ~ ")," approx "," ~ ")</f>
        <v>  </v>
      </c>
    </row>
    <row r="16" customFormat="false" ht="30" hidden="false" customHeight="true" outlineLevel="0" collapsed="false">
      <c r="A16" s="69" t="s">
        <v>261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",""),".",""),"-",""),"/",""),"?",""),"_",""),",",""),"[",""),"]",""),"(",""),")",""),"*",""),255),L_Placeholder,0)))),OR(SUMPRODUCT(--ISNUMBER(SEARCH({"aa000"," aa 000"," aaa 000"," aaaa 000"," a 0000"," a000 000"," aa 00 000"," aaa 00 000"},S16)))&gt;0,SUMPRODUCT(--ISNUMBER(SEARCH({"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16)))&gt;0,SUMPRODUCT(--ISNUMBER(SEARCH({"http","www.","\",".pdf",".jpg",".jpeg",".png",".heic",".xls",".doc",".msg",".eml"},I16)))&gt;0,AND(SUMPRODUCT(--ISNUMBER(SEARCH({"sharepoint","onedrive","teams","dms","q-pulse","qpulse"},I16)))&gt;0,ISNUMBER(SEARCH("0",R16)))),NOT(SUMPRODUCT((LEN(X16)-LEN(SUBSTITUTE(X16," "&amp;L_PendStrict&amp;" "," ")))/(LEN(L_PendStrict)+1))&gt;SUMPRODUCT((LEN(X16)-LEN(SUBSTITUTE(X16," "&amp;L_PendNeg&amp;" "," ")))/(LEN(L_PendNeg)+1)))),"ON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",""),".",""),"-",""),"/",""),"?",""),"_",""),",",""),"[",""),"]",""),"(",""),")",""),"*",""),255),L_Placeholder,0)))),OR(SUMPRODUCT(--ISNUMBER(SEARCH({"aa000"," aa 000"," aaa 000"," aaaa 000"," a 0000"," a000 000"," aa 00 000"," aaa 00 000"},U16)))&gt;0,SUMPRODUCT(--ISNUMBER(SEARCH({"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16)))&gt;0,SUMPRODUCT(--ISNUMBER(SEARCH({"http","www.","\",".pdf",".jpg",".jpeg",".png",".heic",".xls",".doc",".msg",".eml"},N16)))&gt;0,AND(SUMPRODUCT(--ISNUMBER(SEARCH({"sharepoint","onedrive","teams","dms","q-pulse","qpulse"},N16)))&gt;0,ISNUMBER(SEARCH("0",T16)))),NOT(SUMPRODUCT((LEN(Y16)-LEN(SUBSTITUTE(Y16," "&amp;L_PendStrict&amp;" "," ")))/(LEN(L_PendStrict)+1))&gt;SUMPRODUCT((LEN(Y16)-LEN(SUBSTITUTE(Y16," "&amp;L_PendNeg&amp;" "," ")))/(LEN(L_PendNeg)+1)))),"ON FILE","OUTSTANDING"),"OUTSTANDING")</f>
        <v>OUTSTANDING</v>
      </c>
      <c r="P16" s="73" t="n">
        <f aca="false">(J16="OUTSTANDING")+(O16="OUTSTANDING")</f>
        <v>2</v>
      </c>
      <c r="Q16" s="57" t="s">
        <v>1496</v>
      </c>
      <c r="R16" s="0" t="str">
        <f aca="false">SUBSTITUTE(SUBSTITUTE(SUBSTITUTE(SUBSTITUTE(SUBSTITUTE(SUBSTITUTE(SUBSTITUTE(SUBSTITUTE(SUBSTITUTE(LOWER(AB16&amp;""),"1","0"),"2","0"),"3","0"),"4","0"),"5","0"),"6","0"),"7","0"),"8","0"),"9","0")</f>
        <v>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v>
      </c>
      <c r="T16" s="0" t="str">
        <f aca="false">SUBSTITUTE(SUBSTITUTE(SUBSTITUTE(SUBSTITUTE(SUBSTITUTE(SUBSTITUTE(SUBSTITUTE(SUBSTITUTE(SUBSTITUTE(LOWER(AC16&amp;""),"1","0"),"2","0"),"3","0"),"4","0"),"5","0"),"6","0"),"7","0"),"8","0"),"9","0")</f>
        <v>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v>
      </c>
      <c r="V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16," "&amp;LOWER(Flights!$F$16)&amp;" "," ~ ")," mh"," ~")," at "," ~ ")," by "," ~ ")," on "," ~ ")," to "," ~ ")," from "," ~ ")," until "," ~ ")," till "," ~ ")," before "," ~ ")," after "," ~ ")," around "," ~ ")," approx "," ~ ")," about "," ~ ")," since "," ~ ")," hrs "," ~ ")," hr "," ~ ")," hours "," ~ ")," time "," ~ ")," jan "," ~ ")," feb "," ~ ")," mar "," ~ ")," apr "," ~ ")," may "," ~ ")," jun "," ~ ")," jul "," ~ ")," aug "," ~ ")," sep "," ~ ")," sept "," ~ ")," oct "," ~ ")</f>
        <v>  </v>
      </c>
      <c r="W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16," "&amp;LOWER(Flights!$F$16)&amp;" "," ~ ")," mh"," ~")," at "," ~ ")," by "," ~ ")," on "," ~ ")," to "," ~ ")," from "," ~ ")," until "," ~ ")," till "," ~ ")," before "," ~ ")," after "," ~ ")," around "," ~ ")," approx "," ~ ")," about "," ~ ")," since "," ~ ")," hrs "," ~ ")," hr "," ~ ")," hours "," ~ ")," time "," ~ ")," jan "," ~ ")," feb "," ~ ")," mar "," ~ ")," apr "," ~ ")," may "," ~ ")," jun "," ~ ")," jul "," ~ ")," aug "," ~ ")," sep "," ~ ")," sept "," ~ ")," oct "," ~ ")</f>
        <v>  </v>
      </c>
      <c r="X16" s="0" t="str">
        <f aca="fals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f>
        <v>  </v>
      </c>
      <c r="Y16" s="0" t="str">
        <f aca="fals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f>
        <v>  </v>
      </c>
      <c r="Z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16,"jan","~"),"feb","~"),"mar","~"),"apr","~"),"may","~"),"jun","~"),"jul","~"),"aug","~"),"sep","~"),"oct","~"),"nov","~"),"dec","~")," nov "," ~ ")," dec "," ~ ")," mon "," ~ ")," tue "," ~ ")," wed "," ~ ")," thu "," ~ ")," fri "," ~ ")," sat "," ~ ")," sun "," ~ ")," gate "," ~ ")," bay "," ~ ")," stand "," ~ ")," position "," ~ ")," galley "," ~ ")," flight "," ~ ")," flt "," ~ ")," day "," ~ ")," date "," ~ ")," dated "," ~ ")," the "," ~ ")," and "," ~ ")," of "," ~ ")," in "," ~ ")," for "," ~ ")," with "," ~ ")</f>
        <v>  </v>
      </c>
      <c r="A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16,"jan","~"),"feb","~"),"mar","~"),"apr","~"),"may","~"),"jun","~"),"jul","~"),"aug","~"),"sep","~"),"oct","~"),"nov","~"),"dec","~")," nov "," ~ ")," dec "," ~ ")," mon "," ~ ")," tue "," ~ ")," wed "," ~ ")," thu "," ~ ")," fri "," ~ ")," sat "," ~ ")," sun "," ~ ")," gate "," ~ ")," bay "," ~ ")," stand "," ~ ")," position "," ~ ")," galley "," ~ ")," flight "," ~ ")," flt "," ~ ")," day "," ~ ")," date "," ~ ")," dated "," ~ ")," the "," ~ ")," and "," ~ ")," of "," ~ ")," in "," ~ ")," for "," ~ ")," with "," ~ ")</f>
        <v>  </v>
      </c>
      <c r="A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16," pax "," ~ ")," etd "," ~ ")," eta "," ~ ")," std "," ~ ")," sta "," ~ ")," atd "," ~ ")," ata "," ~ ")," lt "," ~ ")," utc "," ~ ")," local "," ~ ")," ok "," ~ ")," done "," ~ ")," seen "," ~ ")," chk "," ~ ")," chkd "," ~ ")," checked "," ~ ")," rcvd "," ~ ")," recd "," ~ ")," dep "," ~ ")," arr "," ~ ")," qty "," ~ ")," all "," ~ ")," ttl "," ~ ")," total "," ~ ")," via "," ~ ")," per "," ~ ")," call "," ~ ")," inbound "," ~ ")," outbound "," ~ ")," approx "," ~ ")</f>
        <v>  </v>
      </c>
      <c r="AC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16," pax "," ~ ")," etd "," ~ ")," eta "," ~ ")," std "," ~ ")," sta "," ~ ")," atd "," ~ ")," ata "," ~ ")," lt "," ~ ")," utc "," ~ ")," local "," ~ ")," ok "," ~ ")," done "," ~ ")," seen "," ~ ")," chk "," ~ ")," chkd "," ~ ")," checked "," ~ ")," rcvd "," ~ ")," recd "," ~ ")," dep "," ~ ")," arr "," ~ ")," qty "," ~ ")," all "," ~ ")," ttl "," ~ ")," total "," ~ ")," via "," ~ ")," per "," ~ ")," call "," ~ ")," inbound "," ~ ")," outbound "," ~ ")," approx "," ~ ")</f>
        <v>  </v>
      </c>
    </row>
    <row r="17" customFormat="false" ht="30" hidden="false" customHeight="true" outlineLevel="0" collapsed="false">
      <c r="A17" s="69" t="s">
        <v>272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",""),".",""),"-",""),"/",""),"?",""),"_",""),",",""),"[",""),"]",""),"(",""),")",""),"*",""),255),L_Placeholder,0)))),OR(SUMPRODUCT(--ISNUMBER(SEARCH({"aa000"," aa 000"," aaa 000"," aaaa 000"," a 0000"," a000 000"," aa 00 000"," aaa 00 000"},S17)))&gt;0,SUMPRODUCT(--ISNUMBER(SEARCH({"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17)))&gt;0,SUMPRODUCT(--ISNUMBER(SEARCH({"http","www.","\",".pdf",".jpg",".jpeg",".png",".heic",".xls",".doc",".msg",".eml"},I17)))&gt;0,AND(SUMPRODUCT(--ISNUMBER(SEARCH({"sharepoint","onedrive","teams","dms","q-pulse","qpulse"},I17)))&gt;0,ISNUMBER(SEARCH("0",R17)))),NOT(SUMPRODUCT((LEN(X17)-LEN(SUBSTITUTE(X17," "&amp;L_PendStrict&amp;" "," ")))/(LEN(L_PendStrict)+1))&gt;SUMPRODUCT((LEN(X17)-LEN(SUBSTITUTE(X17," "&amp;L_PendNeg&amp;" "," ")))/(LEN(L_PendNeg)+1)))),"ON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",""),".",""),"-",""),"/",""),"?",""),"_",""),",",""),"[",""),"]",""),"(",""),")",""),"*",""),255),L_Placeholder,0)))),OR(SUMPRODUCT(--ISNUMBER(SEARCH({"aa000"," aa 000"," aaa 000"," aaaa 000"," a 0000"," a000 000"," aa 00 000"," aaa 00 000"},U17)))&gt;0,SUMPRODUCT(--ISNUMBER(SEARCH({"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17)))&gt;0,SUMPRODUCT(--ISNUMBER(SEARCH({"http","www.","\",".pdf",".jpg",".jpeg",".png",".heic",".xls",".doc",".msg",".eml"},N17)))&gt;0,AND(SUMPRODUCT(--ISNUMBER(SEARCH({"sharepoint","onedrive","teams","dms","q-pulse","qpulse"},N17)))&gt;0,ISNUMBER(SEARCH("0",T17)))),NOT(SUMPRODUCT((LEN(Y17)-LEN(SUBSTITUTE(Y17," "&amp;L_PendStrict&amp;" "," ")))/(LEN(L_PendStrict)+1))&gt;SUMPRODUCT((LEN(Y17)-LEN(SUBSTITUTE(Y17," "&amp;L_PendNeg&amp;" "," ")))/(LEN(L_PendNeg)+1)))),"ON FILE","OUTSTANDING"),"OUTSTANDING")</f>
        <v>OUTSTANDING</v>
      </c>
      <c r="P17" s="73" t="n">
        <f aca="false">(J17="OUTSTANDING")+(O17="OUTSTANDING")</f>
        <v>2</v>
      </c>
      <c r="Q17" s="57" t="s">
        <v>1496</v>
      </c>
      <c r="R17" s="0" t="str">
        <f aca="false">SUBSTITUTE(SUBSTITUTE(SUBSTITUTE(SUBSTITUTE(SUBSTITUTE(SUBSTITUTE(SUBSTITUTE(SUBSTITUTE(SUBSTITUTE(LOWER(AB17&amp;""),"1","0"),"2","0"),"3","0"),"4","0"),"5","0"),"6","0"),"7","0"),"8","0"),"9","0")</f>
        <v>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v>
      </c>
      <c r="T17" s="0" t="str">
        <f aca="false">SUBSTITUTE(SUBSTITUTE(SUBSTITUTE(SUBSTITUTE(SUBSTITUTE(SUBSTITUTE(SUBSTITUTE(SUBSTITUTE(SUBSTITUTE(LOWER(AC17&amp;""),"1","0"),"2","0"),"3","0"),"4","0"),"5","0"),"6","0"),"7","0"),"8","0"),"9","0")</f>
        <v>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v>
      </c>
      <c r="V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17," "&amp;LOWER(Flights!$F$17)&amp;" "," ~ ")," mh"," ~")," at "," ~ ")," by "," ~ ")," on "," ~ ")," to "," ~ ")," from "," ~ ")," until "," ~ ")," till "," ~ ")," before "," ~ ")," after "," ~ ")," around "," ~ ")," approx "," ~ ")," about "," ~ ")," since "," ~ ")," hrs "," ~ ")," hr "," ~ ")," hours "," ~ ")," time "," ~ ")," jan "," ~ ")," feb "," ~ ")," mar "," ~ ")," apr "," ~ ")," may "," ~ ")," jun "," ~ ")," jul "," ~ ")," aug "," ~ ")," sep "," ~ ")," sept "," ~ ")," oct "," ~ ")</f>
        <v>  </v>
      </c>
      <c r="W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17," "&amp;LOWER(Flights!$F$17)&amp;" "," ~ ")," mh"," ~")," at "," ~ ")," by "," ~ ")," on "," ~ ")," to "," ~ ")," from "," ~ ")," until "," ~ ")," till "," ~ ")," before "," ~ ")," after "," ~ ")," around "," ~ ")," approx "," ~ ")," about "," ~ ")," since "," ~ ")," hrs "," ~ ")," hr "," ~ ")," hours "," ~ ")," time "," ~ ")," jan "," ~ ")," feb "," ~ ")," mar "," ~ ")," apr "," ~ ")," may "," ~ ")," jun "," ~ ")," jul "," ~ ")," aug "," ~ ")," sep "," ~ ")," sept "," ~ ")," oct "," ~ ")</f>
        <v>  </v>
      </c>
      <c r="X17" s="0" t="str">
        <f aca="fals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f>
        <v>  </v>
      </c>
      <c r="Y17" s="0" t="str">
        <f aca="fals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f>
        <v>  </v>
      </c>
      <c r="Z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17,"jan","~"),"feb","~"),"mar","~"),"apr","~"),"may","~"),"jun","~"),"jul","~"),"aug","~"),"sep","~"),"oct","~"),"nov","~"),"dec","~")," nov "," ~ ")," dec "," ~ ")," mon "," ~ ")," tue "," ~ ")," wed "," ~ ")," thu "," ~ ")," fri "," ~ ")," sat "," ~ ")," sun "," ~ ")," gate "," ~ ")," bay "," ~ ")," stand "," ~ ")," position "," ~ ")," galley "," ~ ")," flight "," ~ ")," flt "," ~ ")," day "," ~ ")," date "," ~ ")," dated "," ~ ")," the "," ~ ")," and "," ~ ")," of "," ~ ")," in "," ~ ")," for "," ~ ")," with "," ~ ")</f>
        <v>  </v>
      </c>
      <c r="A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17,"jan","~"),"feb","~"),"mar","~"),"apr","~"),"may","~"),"jun","~"),"jul","~"),"aug","~"),"sep","~"),"oct","~"),"nov","~"),"dec","~")," nov "," ~ ")," dec "," ~ ")," mon "," ~ ")," tue "," ~ ")," wed "," ~ ")," thu "," ~ ")," fri "," ~ ")," sat "," ~ ")," sun "," ~ ")," gate "," ~ ")," bay "," ~ ")," stand "," ~ ")," position "," ~ ")," galley "," ~ ")," flight "," ~ ")," flt "," ~ ")," day "," ~ ")," date "," ~ ")," dated "," ~ ")," the "," ~ ")," and "," ~ ")," of "," ~ ")," in "," ~ ")," for "," ~ ")," with "," ~ ")</f>
        <v>  </v>
      </c>
      <c r="A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17," pax "," ~ ")," etd "," ~ ")," eta "," ~ ")," std "," ~ ")," sta "," ~ ")," atd "," ~ ")," ata "," ~ ")," lt "," ~ ")," utc "," ~ ")," local "," ~ ")," ok "," ~ ")," done "," ~ ")," seen "," ~ ")," chk "," ~ ")," chkd "," ~ ")," checked "," ~ ")," rcvd "," ~ ")," recd "," ~ ")," dep "," ~ ")," arr "," ~ ")," qty "," ~ ")," all "," ~ ")," ttl "," ~ ")," total "," ~ ")," via "," ~ ")," per "," ~ ")," call "," ~ ")," inbound "," ~ ")," outbound "," ~ ")," approx "," ~ ")</f>
        <v>  </v>
      </c>
      <c r="AC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17," pax "," ~ ")," etd "," ~ ")," eta "," ~ ")," std "," ~ ")," sta "," ~ ")," atd "," ~ ")," ata "," ~ ")," lt "," ~ ")," utc "," ~ ")," local "," ~ ")," ok "," ~ ")," done "," ~ ")," seen "," ~ ")," chk "," ~ ")," chkd "," ~ ")," checked "," ~ ")," rcvd "," ~ ")," recd "," ~ ")," dep "," ~ ")," arr "," ~ ")," qty "," ~ ")," all "," ~ ")," ttl "," ~ ")," total "," ~ ")," via "," ~ ")," per "," ~ ")," call "," ~ ")," inbound "," ~ ")," outbound "," ~ ")," approx "," ~ ")</f>
        <v>  </v>
      </c>
    </row>
    <row r="18" customFormat="false" ht="30" hidden="false" customHeight="true" outlineLevel="0" collapsed="false">
      <c r="A18" s="69" t="s">
        <v>276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",""),".",""),"-",""),"/",""),"?",""),"_",""),",",""),"[",""),"]",""),"(",""),")",""),"*",""),255),L_Placeholder,0)))),OR(SUMPRODUCT(--ISNUMBER(SEARCH({"aa000"," aa 000"," aaa 000"," aaaa 000"," a 0000"," a000 000"," aa 00 000"," aaa 00 000"},S18)))&gt;0,SUMPRODUCT(--ISNUMBER(SEARCH({"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18)))&gt;0,SUMPRODUCT(--ISNUMBER(SEARCH({"http","www.","\",".pdf",".jpg",".jpeg",".png",".heic",".xls",".doc",".msg",".eml"},I18)))&gt;0,AND(SUMPRODUCT(--ISNUMBER(SEARCH({"sharepoint","onedrive","teams","dms","q-pulse","qpulse"},I18)))&gt;0,ISNUMBER(SEARCH("0",R18)))),NOT(SUMPRODUCT((LEN(X18)-LEN(SUBSTITUTE(X18," "&amp;L_PendStrict&amp;" "," ")))/(LEN(L_PendStrict)+1))&gt;SUMPRODUCT((LEN(X18)-LEN(SUBSTITUTE(X18," "&amp;L_PendNeg&amp;" "," ")))/(LEN(L_PendNeg)+1)))),"ON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",""),".",""),"-",""),"/",""),"?",""),"_",""),",",""),"[",""),"]",""),"(",""),")",""),"*",""),255),L_Placeholder,0)))),OR(SUMPRODUCT(--ISNUMBER(SEARCH({"aa000"," aa 000"," aaa 000"," aaaa 000"," a 0000"," a000 000"," aa 00 000"," aaa 00 000"},U18)))&gt;0,SUMPRODUCT(--ISNUMBER(SEARCH({"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18)))&gt;0,SUMPRODUCT(--ISNUMBER(SEARCH({"http","www.","\",".pdf",".jpg",".jpeg",".png",".heic",".xls",".doc",".msg",".eml"},N18)))&gt;0,AND(SUMPRODUCT(--ISNUMBER(SEARCH({"sharepoint","onedrive","teams","dms","q-pulse","qpulse"},N18)))&gt;0,ISNUMBER(SEARCH("0",T18)))),NOT(SUMPRODUCT((LEN(Y18)-LEN(SUBSTITUTE(Y18," "&amp;L_PendStrict&amp;" "," ")))/(LEN(L_PendStrict)+1))&gt;SUMPRODUCT((LEN(Y18)-LEN(SUBSTITUTE(Y18," "&amp;L_PendNeg&amp;" "," ")))/(LEN(L_PendNeg)+1)))),"ON FILE","OUTSTANDING"),"OUTSTANDING")</f>
        <v>OUTSTANDING</v>
      </c>
      <c r="P18" s="73" t="n">
        <f aca="false">(J18="OUTSTANDING")+(O18="OUTSTANDING")</f>
        <v>2</v>
      </c>
      <c r="Q18" s="57" t="s">
        <v>1496</v>
      </c>
      <c r="R18" s="0" t="str">
        <f aca="false">SUBSTITUTE(SUBSTITUTE(SUBSTITUTE(SUBSTITUTE(SUBSTITUTE(SUBSTITUTE(SUBSTITUTE(SUBSTITUTE(SUBSTITUTE(LOWER(AB18&amp;""),"1","0"),"2","0"),"3","0"),"4","0"),"5","0"),"6","0"),"7","0"),"8","0"),"9","0")</f>
        <v>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v>
      </c>
      <c r="T18" s="0" t="str">
        <f aca="false">SUBSTITUTE(SUBSTITUTE(SUBSTITUTE(SUBSTITUTE(SUBSTITUTE(SUBSTITUTE(SUBSTITUTE(SUBSTITUTE(SUBSTITUTE(LOWER(AC18&amp;""),"1","0"),"2","0"),"3","0"),"4","0"),"5","0"),"6","0"),"7","0"),"8","0"),"9","0")</f>
        <v>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v>
      </c>
      <c r="V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18," "&amp;LOWER(Flights!$F$18)&amp;" "," ~ ")," mh"," ~")," at "," ~ ")," by "," ~ ")," on "," ~ ")," to "," ~ ")," from "," ~ ")," until "," ~ ")," till "," ~ ")," before "," ~ ")," after "," ~ ")," around "," ~ ")," approx "," ~ ")," about "," ~ ")," since "," ~ ")," hrs "," ~ ")," hr "," ~ ")," hours "," ~ ")," time "," ~ ")," jan "," ~ ")," feb "," ~ ")," mar "," ~ ")," apr "," ~ ")," may "," ~ ")," jun "," ~ ")," jul "," ~ ")," aug "," ~ ")," sep "," ~ ")," sept "," ~ ")," oct "," ~ ")</f>
        <v>  </v>
      </c>
      <c r="W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18," "&amp;LOWER(Flights!$F$18)&amp;" "," ~ ")," mh"," ~")," at "," ~ ")," by "," ~ ")," on "," ~ ")," to "," ~ ")," from "," ~ ")," until "," ~ ")," till "," ~ ")," before "," ~ ")," after "," ~ ")," around "," ~ ")," approx "," ~ ")," about "," ~ ")," since "," ~ ")," hrs "," ~ ")," hr "," ~ ")," hours "," ~ ")," time "," ~ ")," jan "," ~ ")," feb "," ~ ")," mar "," ~ ")," apr "," ~ ")," may "," ~ ")," jun "," ~ ")," jul "," ~ ")," aug "," ~ ")," sep "," ~ ")," sept "," ~ ")," oct "," ~ ")</f>
        <v>  </v>
      </c>
      <c r="X18" s="0" t="str">
        <f aca="fals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f>
        <v>  </v>
      </c>
      <c r="Y18" s="0" t="str">
        <f aca="fals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f>
        <v>  </v>
      </c>
      <c r="Z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18,"jan","~"),"feb","~"),"mar","~"),"apr","~"),"may","~"),"jun","~"),"jul","~"),"aug","~"),"sep","~"),"oct","~"),"nov","~"),"dec","~")," nov "," ~ ")," dec "," ~ ")," mon "," ~ ")," tue "," ~ ")," wed "," ~ ")," thu "," ~ ")," fri "," ~ ")," sat "," ~ ")," sun "," ~ ")," gate "," ~ ")," bay "," ~ ")," stand "," ~ ")," position "," ~ ")," galley "," ~ ")," flight "," ~ ")," flt "," ~ ")," day "," ~ ")," date "," ~ ")," dated "," ~ ")," the "," ~ ")," and "," ~ ")," of "," ~ ")," in "," ~ ")," for "," ~ ")," with "," ~ ")</f>
        <v>  </v>
      </c>
      <c r="A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18,"jan","~"),"feb","~"),"mar","~"),"apr","~"),"may","~"),"jun","~"),"jul","~"),"aug","~"),"sep","~"),"oct","~"),"nov","~"),"dec","~")," nov "," ~ ")," dec "," ~ ")," mon "," ~ ")," tue "," ~ ")," wed "," ~ ")," thu "," ~ ")," fri "," ~ ")," sat "," ~ ")," sun "," ~ ")," gate "," ~ ")," bay "," ~ ")," stand "," ~ ")," position "," ~ ")," galley "," ~ ")," flight "," ~ ")," flt "," ~ ")," day "," ~ ")," date "," ~ ")," dated "," ~ ")," the "," ~ ")," and "," ~ ")," of "," ~ ")," in "," ~ ")," for "," ~ ")," with "," ~ ")</f>
        <v>  </v>
      </c>
      <c r="A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18," pax "," ~ ")," etd "," ~ ")," eta "," ~ ")," std "," ~ ")," sta "," ~ ")," atd "," ~ ")," ata "," ~ ")," lt "," ~ ")," utc "," ~ ")," local "," ~ ")," ok "," ~ ")," done "," ~ ")," seen "," ~ ")," chk "," ~ ")," chkd "," ~ ")," checked "," ~ ")," rcvd "," ~ ")," recd "," ~ ")," dep "," ~ ")," arr "," ~ ")," qty "," ~ ")," all "," ~ ")," ttl "," ~ ")," total "," ~ ")," via "," ~ ")," per "," ~ ")," call "," ~ ")," inbound "," ~ ")," outbound "," ~ ")," approx "," ~ ")</f>
        <v>  </v>
      </c>
      <c r="AC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18," pax "," ~ ")," etd "," ~ ")," eta "," ~ ")," std "," ~ ")," sta "," ~ ")," atd "," ~ ")," ata "," ~ ")," lt "," ~ ")," utc "," ~ ")," local "," ~ ")," ok "," ~ ")," done "," ~ ")," seen "," ~ ")," chk "," ~ ")," chkd "," ~ ")," checked "," ~ ")," rcvd "," ~ ")," recd "," ~ ")," dep "," ~ ")," arr "," ~ ")," qty "," ~ ")," all "," ~ ")," ttl "," ~ ")," total "," ~ ")," via "," ~ ")," per "," ~ ")," call "," ~ ")," inbound "," ~ ")," outbound "," ~ ")," approx "," ~ ")</f>
        <v>  </v>
      </c>
    </row>
    <row r="19" customFormat="false" ht="30" hidden="false" customHeight="true" outlineLevel="0" collapsed="false">
      <c r="A19" s="69" t="s">
        <v>278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",""),".",""),"-",""),"/",""),"?",""),"_",""),",",""),"[",""),"]",""),"(",""),")",""),"*",""),255),L_Placeholder,0)))),OR(SUMPRODUCT(--ISNUMBER(SEARCH({"aa000"," aa 000"," aaa 000"," aaaa 000"," a 0000"," a000 000"," aa 00 000"," aaa 00 000"},S19)))&gt;0,SUMPRODUCT(--ISNUMBER(SEARCH({"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19)))&gt;0,SUMPRODUCT(--ISNUMBER(SEARCH({"http","www.","\",".pdf",".jpg",".jpeg",".png",".heic",".xls",".doc",".msg",".eml"},I19)))&gt;0,AND(SUMPRODUCT(--ISNUMBER(SEARCH({"sharepoint","onedrive","teams","dms","q-pulse","qpulse"},I19)))&gt;0,ISNUMBER(SEARCH("0",R19)))),NOT(SUMPRODUCT((LEN(X19)-LEN(SUBSTITUTE(X19," "&amp;L_PendStrict&amp;" "," ")))/(LEN(L_PendStrict)+1))&gt;SUMPRODUCT((LEN(X19)-LEN(SUBSTITUTE(X19," "&amp;L_PendNeg&amp;" "," ")))/(LEN(L_PendNeg)+1)))),"ON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",""),".",""),"-",""),"/",""),"?",""),"_",""),",",""),"[",""),"]",""),"(",""),")",""),"*",""),255),L_Placeholder,0)))),OR(SUMPRODUCT(--ISNUMBER(SEARCH({"aa000"," aa 000"," aaa 000"," aaaa 000"," a 0000"," a000 000"," aa 00 000"," aaa 00 000"},U19)))&gt;0,SUMPRODUCT(--ISNUMBER(SEARCH({"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19)))&gt;0,SUMPRODUCT(--ISNUMBER(SEARCH({"http","www.","\",".pdf",".jpg",".jpeg",".png",".heic",".xls",".doc",".msg",".eml"},N19)))&gt;0,AND(SUMPRODUCT(--ISNUMBER(SEARCH({"sharepoint","onedrive","teams","dms","q-pulse","qpulse"},N19)))&gt;0,ISNUMBER(SEARCH("0",T19)))),NOT(SUMPRODUCT((LEN(Y19)-LEN(SUBSTITUTE(Y19," "&amp;L_PendStrict&amp;" "," ")))/(LEN(L_PendStrict)+1))&gt;SUMPRODUCT((LEN(Y19)-LEN(SUBSTITUTE(Y19," "&amp;L_PendNeg&amp;" "," ")))/(LEN(L_PendNeg)+1)))),"ON FILE","OUTSTANDING"),"OUTSTANDING")</f>
        <v>OUTSTANDING</v>
      </c>
      <c r="P19" s="73" t="n">
        <f aca="false">(J19="OUTSTANDING")+(O19="OUTSTANDING")</f>
        <v>2</v>
      </c>
      <c r="Q19" s="57" t="s">
        <v>1496</v>
      </c>
      <c r="R19" s="0" t="str">
        <f aca="false">SUBSTITUTE(SUBSTITUTE(SUBSTITUTE(SUBSTITUTE(SUBSTITUTE(SUBSTITUTE(SUBSTITUTE(SUBSTITUTE(SUBSTITUTE(LOWER(AB19&amp;""),"1","0"),"2","0"),"3","0"),"4","0"),"5","0"),"6","0"),"7","0"),"8","0"),"9","0")</f>
        <v>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v>
      </c>
      <c r="T19" s="0" t="str">
        <f aca="false">SUBSTITUTE(SUBSTITUTE(SUBSTITUTE(SUBSTITUTE(SUBSTITUTE(SUBSTITUTE(SUBSTITUTE(SUBSTITUTE(SUBSTITUTE(LOWER(AC19&amp;""),"1","0"),"2","0"),"3","0"),"4","0"),"5","0"),"6","0"),"7","0"),"8","0"),"9","0")</f>
        <v>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v>
      </c>
      <c r="V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19," "&amp;LOWER(Flights!$F$19)&amp;" "," ~ ")," mh"," ~")," at "," ~ ")," by "," ~ ")," on "," ~ ")," to "," ~ ")," from "," ~ ")," until "," ~ ")," till "," ~ ")," before "," ~ ")," after "," ~ ")," around "," ~ ")," approx "," ~ ")," about "," ~ ")," since "," ~ ")," hrs "," ~ ")," hr "," ~ ")," hours "," ~ ")," time "," ~ ")," jan "," ~ ")," feb "," ~ ")," mar "," ~ ")," apr "," ~ ")," may "," ~ ")," jun "," ~ ")," jul "," ~ ")," aug "," ~ ")," sep "," ~ ")," sept "," ~ ")," oct "," ~ ")</f>
        <v>  </v>
      </c>
      <c r="W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19," "&amp;LOWER(Flights!$F$19)&amp;" "," ~ ")," mh"," ~")," at "," ~ ")," by "," ~ ")," on "," ~ ")," to "," ~ ")," from "," ~ ")," until "," ~ ")," till "," ~ ")," before "," ~ ")," after "," ~ ")," around "," ~ ")," approx "," ~ ")," about "," ~ ")," since "," ~ ")," hrs "," ~ ")," hr "," ~ ")," hours "," ~ ")," time "," ~ ")," jan "," ~ ")," feb "," ~ ")," mar "," ~ ")," apr "," ~ ")," may "," ~ ")," jun "," ~ ")," jul "," ~ ")," aug "," ~ ")," sep "," ~ ")," sept "," ~ ")," oct "," ~ ")</f>
        <v>  </v>
      </c>
      <c r="X19" s="0" t="str">
        <f aca="fals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f>
        <v>  </v>
      </c>
      <c r="Y19" s="0" t="str">
        <f aca="fals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f>
        <v>  </v>
      </c>
      <c r="Z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19,"jan","~"),"feb","~"),"mar","~"),"apr","~"),"may","~"),"jun","~"),"jul","~"),"aug","~"),"sep","~"),"oct","~"),"nov","~"),"dec","~")," nov "," ~ ")," dec "," ~ ")," mon "," ~ ")," tue "," ~ ")," wed "," ~ ")," thu "," ~ ")," fri "," ~ ")," sat "," ~ ")," sun "," ~ ")," gate "," ~ ")," bay "," ~ ")," stand "," ~ ")," position "," ~ ")," galley "," ~ ")," flight "," ~ ")," flt "," ~ ")," day "," ~ ")," date "," ~ ")," dated "," ~ ")," the "," ~ ")," and "," ~ ")," of "," ~ ")," in "," ~ ")," for "," ~ ")," with "," ~ ")</f>
        <v>  </v>
      </c>
      <c r="A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19,"jan","~"),"feb","~"),"mar","~"),"apr","~"),"may","~"),"jun","~"),"jul","~"),"aug","~"),"sep","~"),"oct","~"),"nov","~"),"dec","~")," nov "," ~ ")," dec "," ~ ")," mon "," ~ ")," tue "," ~ ")," wed "," ~ ")," thu "," ~ ")," fri "," ~ ")," sat "," ~ ")," sun "," ~ ")," gate "," ~ ")," bay "," ~ ")," stand "," ~ ")," position "," ~ ")," galley "," ~ ")," flight "," ~ ")," flt "," ~ ")," day "," ~ ")," date "," ~ ")," dated "," ~ ")," the "," ~ ")," and "," ~ ")," of "," ~ ")," in "," ~ ")," for "," ~ ")," with "," ~ ")</f>
        <v>  </v>
      </c>
      <c r="A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19," pax "," ~ ")," etd "," ~ ")," eta "," ~ ")," std "," ~ ")," sta "," ~ ")," atd "," ~ ")," ata "," ~ ")," lt "," ~ ")," utc "," ~ ")," local "," ~ ")," ok "," ~ ")," done "," ~ ")," seen "," ~ ")," chk "," ~ ")," chkd "," ~ ")," checked "," ~ ")," rcvd "," ~ ")," recd "," ~ ")," dep "," ~ ")," arr "," ~ ")," qty "," ~ ")," all "," ~ ")," ttl "," ~ ")," total "," ~ ")," via "," ~ ")," per "," ~ ")," call "," ~ ")," inbound "," ~ ")," outbound "," ~ ")," approx "," ~ ")</f>
        <v>  </v>
      </c>
      <c r="AC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19," pax "," ~ ")," etd "," ~ ")," eta "," ~ ")," std "," ~ ")," sta "," ~ ")," atd "," ~ ")," ata "," ~ ")," lt "," ~ ")," utc "," ~ ")," local "," ~ ")," ok "," ~ ")," done "," ~ ")," seen "," ~ ")," chk "," ~ ")," chkd "," ~ ")," checked "," ~ ")," rcvd "," ~ ")," recd "," ~ ")," dep "," ~ ")," arr "," ~ ")," qty "," ~ ")," all "," ~ ")," ttl "," ~ ")," total "," ~ ")," via "," ~ ")," per "," ~ ")," call "," ~ ")," inbound "," ~ ")," outbound "," ~ ")," approx "," ~ ")</f>
        <v>  </v>
      </c>
    </row>
    <row r="20" customFormat="false" ht="30" hidden="false" customHeight="true" outlineLevel="0" collapsed="false">
      <c r="A20" s="69" t="s">
        <v>280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",""),".",""),"-",""),"/",""),"?",""),"_",""),",",""),"[",""),"]",""),"(",""),")",""),"*",""),255),L_Placeholder,0)))),OR(SUMPRODUCT(--ISNUMBER(SEARCH({"aa000"," aa 000"," aaa 000"," aaaa 000"," a 0000"," a000 000"," aa 00 000"," aaa 00 000"},S20)))&gt;0,SUMPRODUCT(--ISNUMBER(SEARCH({"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20)))&gt;0,SUMPRODUCT(--ISNUMBER(SEARCH({"http","www.","\",".pdf",".jpg",".jpeg",".png",".heic",".xls",".doc",".msg",".eml"},I20)))&gt;0,AND(SUMPRODUCT(--ISNUMBER(SEARCH({"sharepoint","onedrive","teams","dms","q-pulse","qpulse"},I20)))&gt;0,ISNUMBER(SEARCH("0",R20)))),NOT(SUMPRODUCT((LEN(X20)-LEN(SUBSTITUTE(X20," "&amp;L_PendStrict&amp;" "," ")))/(LEN(L_PendStrict)+1))&gt;SUMPRODUCT((LEN(X20)-LEN(SUBSTITUTE(X20," "&amp;L_PendNeg&amp;" "," ")))/(LEN(L_PendNeg)+1)))),"ON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",""),".",""),"-",""),"/",""),"?",""),"_",""),",",""),"[",""),"]",""),"(",""),")",""),"*",""),255),L_Placeholder,0)))),OR(SUMPRODUCT(--ISNUMBER(SEARCH({"aa000"," aa 000"," aaa 000"," aaaa 000"," a 0000"," a000 000"," aa 00 000"," aaa 00 000"},U20)))&gt;0,SUMPRODUCT(--ISNUMBER(SEARCH({"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20)))&gt;0,SUMPRODUCT(--ISNUMBER(SEARCH({"http","www.","\",".pdf",".jpg",".jpeg",".png",".heic",".xls",".doc",".msg",".eml"},N20)))&gt;0,AND(SUMPRODUCT(--ISNUMBER(SEARCH({"sharepoint","onedrive","teams","dms","q-pulse","qpulse"},N20)))&gt;0,ISNUMBER(SEARCH("0",T20)))),NOT(SUMPRODUCT((LEN(Y20)-LEN(SUBSTITUTE(Y20," "&amp;L_PendStrict&amp;" "," ")))/(LEN(L_PendStrict)+1))&gt;SUMPRODUCT((LEN(Y20)-LEN(SUBSTITUTE(Y20," "&amp;L_PendNeg&amp;" "," ")))/(LEN(L_PendNeg)+1)))),"ON FILE","OUTSTANDING"),"OUTSTANDING")</f>
        <v>OUTSTANDING</v>
      </c>
      <c r="P20" s="73" t="n">
        <f aca="false">(J20="OUTSTANDING")+(O20="OUTSTANDING")</f>
        <v>2</v>
      </c>
      <c r="Q20" s="57" t="s">
        <v>1496</v>
      </c>
      <c r="R20" s="0" t="str">
        <f aca="false">SUBSTITUTE(SUBSTITUTE(SUBSTITUTE(SUBSTITUTE(SUBSTITUTE(SUBSTITUTE(SUBSTITUTE(SUBSTITUTE(SUBSTITUTE(LOWER(AB20&amp;""),"1","0"),"2","0"),"3","0"),"4","0"),"5","0"),"6","0"),"7","0"),"8","0"),"9","0")</f>
        <v>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v>
      </c>
      <c r="T20" s="0" t="str">
        <f aca="false">SUBSTITUTE(SUBSTITUTE(SUBSTITUTE(SUBSTITUTE(SUBSTITUTE(SUBSTITUTE(SUBSTITUTE(SUBSTITUTE(SUBSTITUTE(LOWER(AC20&amp;""),"1","0"),"2","0"),"3","0"),"4","0"),"5","0"),"6","0"),"7","0"),"8","0"),"9","0")</f>
        <v>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v>
      </c>
      <c r="V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20," "&amp;LOWER(Flights!$F$20)&amp;" "," ~ ")," mh"," ~")," at "," ~ ")," by "," ~ ")," on "," ~ ")," to "," ~ ")," from "," ~ ")," until "," ~ ")," till "," ~ ")," before "," ~ ")," after "," ~ ")," around "," ~ ")," approx "," ~ ")," about "," ~ ")," since "," ~ ")," hrs "," ~ ")," hr "," ~ ")," hours "," ~ ")," time "," ~ ")," jan "," ~ ")," feb "," ~ ")," mar "," ~ ")," apr "," ~ ")," may "," ~ ")," jun "," ~ ")," jul "," ~ ")," aug "," ~ ")," sep "," ~ ")," sept "," ~ ")," oct "," ~ ")</f>
        <v>  </v>
      </c>
      <c r="W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20," "&amp;LOWER(Flights!$F$20)&amp;" "," ~ ")," mh"," ~")," at "," ~ ")," by "," ~ ")," on "," ~ ")," to "," ~ ")," from "," ~ ")," until "," ~ ")," till "," ~ ")," before "," ~ ")," after "," ~ ")," around "," ~ ")," approx "," ~ ")," about "," ~ ")," since "," ~ ")," hrs "," ~ ")," hr "," ~ ")," hours "," ~ ")," time "," ~ ")," jan "," ~ ")," feb "," ~ ")," mar "," ~ ")," apr "," ~ ")," may "," ~ ")," jun "," ~ ")," jul "," ~ ")," aug "," ~ ")," sep "," ~ ")," sept "," ~ ")," oct "," ~ ")</f>
        <v>  </v>
      </c>
      <c r="X20" s="0" t="str">
        <f aca="fals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f>
        <v>  </v>
      </c>
      <c r="Y20" s="0" t="str">
        <f aca="fals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f>
        <v>  </v>
      </c>
      <c r="Z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20,"jan","~"),"feb","~"),"mar","~"),"apr","~"),"may","~"),"jun","~"),"jul","~"),"aug","~"),"sep","~"),"oct","~"),"nov","~"),"dec","~")," nov "," ~ ")," dec "," ~ ")," mon "," ~ ")," tue "," ~ ")," wed "," ~ ")," thu "," ~ ")," fri "," ~ ")," sat "," ~ ")," sun "," ~ ")," gate "," ~ ")," bay "," ~ ")," stand "," ~ ")," position "," ~ ")," galley "," ~ ")," flight "," ~ ")," flt "," ~ ")," day "," ~ ")," date "," ~ ")," dated "," ~ ")," the "," ~ ")," and "," ~ ")," of "," ~ ")," in "," ~ ")," for "," ~ ")," with "," ~ ")</f>
        <v>  </v>
      </c>
      <c r="A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20,"jan","~"),"feb","~"),"mar","~"),"apr","~"),"may","~"),"jun","~"),"jul","~"),"aug","~"),"sep","~"),"oct","~"),"nov","~"),"dec","~")," nov "," ~ ")," dec "," ~ ")," mon "," ~ ")," tue "," ~ ")," wed "," ~ ")," thu "," ~ ")," fri "," ~ ")," sat "," ~ ")," sun "," ~ ")," gate "," ~ ")," bay "," ~ ")," stand "," ~ ")," position "," ~ ")," galley "," ~ ")," flight "," ~ ")," flt "," ~ ")," day "," ~ ")," date "," ~ ")," dated "," ~ ")," the "," ~ ")," and "," ~ ")," of "," ~ ")," in "," ~ ")," for "," ~ ")," with "," ~ ")</f>
        <v>  </v>
      </c>
      <c r="A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20," pax "," ~ ")," etd "," ~ ")," eta "," ~ ")," std "," ~ ")," sta "," ~ ")," atd "," ~ ")," ata "," ~ ")," lt "," ~ ")," utc "," ~ ")," local "," ~ ")," ok "," ~ ")," done "," ~ ")," seen "," ~ ")," chk "," ~ ")," chkd "," ~ ")," checked "," ~ ")," rcvd "," ~ ")," recd "," ~ ")," dep "," ~ ")," arr "," ~ ")," qty "," ~ ")," all "," ~ ")," ttl "," ~ ")," total "," ~ ")," via "," ~ ")," per "," ~ ")," call "," ~ ")," inbound "," ~ ")," outbound "," ~ ")," approx "," ~ ")</f>
        <v>  </v>
      </c>
      <c r="AC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20," pax "," ~ ")," etd "," ~ ")," eta "," ~ ")," std "," ~ ")," sta "," ~ ")," atd "," ~ ")," ata "," ~ ")," lt "," ~ ")," utc "," ~ ")," local "," ~ ")," ok "," ~ ")," done "," ~ ")," seen "," ~ ")," chk "," ~ ")," chkd "," ~ ")," checked "," ~ ")," rcvd "," ~ ")," recd "," ~ ")," dep "," ~ ")," arr "," ~ ")," qty "," ~ ")," all "," ~ ")," ttl "," ~ ")," total "," ~ ")," via "," ~ ")," per "," ~ ")," call "," ~ ")," inbound "," ~ ")," outbound "," ~ ")," approx "," ~ ")</f>
        <v>  </v>
      </c>
    </row>
    <row r="21" customFormat="false" ht="30" hidden="false" customHeight="true" outlineLevel="0" collapsed="false">
      <c r="A21" s="69" t="s">
        <v>290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",""),".",""),"-",""),"/",""),"?",""),"_",""),",",""),"[",""),"]",""),"(",""),")",""),"*",""),255),L_Placeholder,0)))),OR(SUMPRODUCT(--ISNUMBER(SEARCH({"aa000"," aa 000"," aaa 000"," aaaa 000"," a 0000"," a000 000"," aa 00 000"," aaa 00 000"},S21)))&gt;0,SUMPRODUCT(--ISNUMBER(SEARCH({"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21)))&gt;0,SUMPRODUCT(--ISNUMBER(SEARCH({"http","www.","\",".pdf",".jpg",".jpeg",".png",".heic",".xls",".doc",".msg",".eml"},I21)))&gt;0,AND(SUMPRODUCT(--ISNUMBER(SEARCH({"sharepoint","onedrive","teams","dms","q-pulse","qpulse"},I21)))&gt;0,ISNUMBER(SEARCH("0",R21)))),NOT(SUMPRODUCT((LEN(X21)-LEN(SUBSTITUTE(X21," "&amp;L_PendStrict&amp;" "," ")))/(LEN(L_PendStrict)+1))&gt;SUMPRODUCT((LEN(X21)-LEN(SUBSTITUTE(X21," "&amp;L_PendNeg&amp;" "," ")))/(LEN(L_PendNeg)+1)))),"ON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",""),".",""),"-",""),"/",""),"?",""),"_",""),",",""),"[",""),"]",""),"(",""),")",""),"*",""),255),L_Placeholder,0)))),OR(SUMPRODUCT(--ISNUMBER(SEARCH({"aa000"," aa 000"," aaa 000"," aaaa 000"," a 0000"," a000 000"," aa 00 000"," aaa 00 000"},U21)))&gt;0,SUMPRODUCT(--ISNUMBER(SEARCH({"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21)))&gt;0,SUMPRODUCT(--ISNUMBER(SEARCH({"http","www.","\",".pdf",".jpg",".jpeg",".png",".heic",".xls",".doc",".msg",".eml"},N21)))&gt;0,AND(SUMPRODUCT(--ISNUMBER(SEARCH({"sharepoint","onedrive","teams","dms","q-pulse","qpulse"},N21)))&gt;0,ISNUMBER(SEARCH("0",T21)))),NOT(SUMPRODUCT((LEN(Y21)-LEN(SUBSTITUTE(Y21," "&amp;L_PendStrict&amp;" "," ")))/(LEN(L_PendStrict)+1))&gt;SUMPRODUCT((LEN(Y21)-LEN(SUBSTITUTE(Y21," "&amp;L_PendNeg&amp;" "," ")))/(LEN(L_PendNeg)+1)))),"ON FILE","OUTSTANDING"),"OUTSTANDING")</f>
        <v>OUTSTANDING</v>
      </c>
      <c r="P21" s="73" t="n">
        <f aca="false">(J21="OUTSTANDING")+(O21="OUTSTANDING")</f>
        <v>2</v>
      </c>
      <c r="Q21" s="57" t="s">
        <v>1496</v>
      </c>
      <c r="R21" s="0" t="str">
        <f aca="false">SUBSTITUTE(SUBSTITUTE(SUBSTITUTE(SUBSTITUTE(SUBSTITUTE(SUBSTITUTE(SUBSTITUTE(SUBSTITUTE(SUBSTITUTE(LOWER(AB21&amp;""),"1","0"),"2","0"),"3","0"),"4","0"),"5","0"),"6","0"),"7","0"),"8","0"),"9","0")</f>
        <v>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v>
      </c>
      <c r="T21" s="0" t="str">
        <f aca="false">SUBSTITUTE(SUBSTITUTE(SUBSTITUTE(SUBSTITUTE(SUBSTITUTE(SUBSTITUTE(SUBSTITUTE(SUBSTITUTE(SUBSTITUTE(LOWER(AC21&amp;""),"1","0"),"2","0"),"3","0"),"4","0"),"5","0"),"6","0"),"7","0"),"8","0"),"9","0")</f>
        <v>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v>
      </c>
      <c r="V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21," "&amp;LOWER(Flights!$F$21)&amp;" "," ~ ")," mh"," ~")," at "," ~ ")," by "," ~ ")," on "," ~ ")," to "," ~ ")," from "," ~ ")," until "," ~ ")," till "," ~ ")," before "," ~ ")," after "," ~ ")," around "," ~ ")," approx "," ~ ")," about "," ~ ")," since "," ~ ")," hrs "," ~ ")," hr "," ~ ")," hours "," ~ ")," time "," ~ ")," jan "," ~ ")," feb "," ~ ")," mar "," ~ ")," apr "," ~ ")," may "," ~ ")," jun "," ~ ")," jul "," ~ ")," aug "," ~ ")," sep "," ~ ")," sept "," ~ ")," oct "," ~ ")</f>
        <v>  </v>
      </c>
      <c r="W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21," "&amp;LOWER(Flights!$F$21)&amp;" "," ~ ")," mh"," ~")," at "," ~ ")," by "," ~ ")," on "," ~ ")," to "," ~ ")," from "," ~ ")," until "," ~ ")," till "," ~ ")," before "," ~ ")," after "," ~ ")," around "," ~ ")," approx "," ~ ")," about "," ~ ")," since "," ~ ")," hrs "," ~ ")," hr "," ~ ")," hours "," ~ ")," time "," ~ ")," jan "," ~ ")," feb "," ~ ")," mar "," ~ ")," apr "," ~ ")," may "," ~ ")," jun "," ~ ")," jul "," ~ ")," aug "," ~ ")," sep "," ~ ")," sept "," ~ ")," oct "," ~ ")</f>
        <v>  </v>
      </c>
      <c r="X21" s="0" t="str">
        <f aca="fals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f>
        <v>  </v>
      </c>
      <c r="Y21" s="0" t="str">
        <f aca="fals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f>
        <v>  </v>
      </c>
      <c r="Z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21,"jan","~"),"feb","~"),"mar","~"),"apr","~"),"may","~"),"jun","~"),"jul","~"),"aug","~"),"sep","~"),"oct","~"),"nov","~"),"dec","~")," nov "," ~ ")," dec "," ~ ")," mon "," ~ ")," tue "," ~ ")," wed "," ~ ")," thu "," ~ ")," fri "," ~ ")," sat "," ~ ")," sun "," ~ ")," gate "," ~ ")," bay "," ~ ")," stand "," ~ ")," position "," ~ ")," galley "," ~ ")," flight "," ~ ")," flt "," ~ ")," day "," ~ ")," date "," ~ ")," dated "," ~ ")," the "," ~ ")," and "," ~ ")," of "," ~ ")," in "," ~ ")," for "," ~ ")," with "," ~ ")</f>
        <v>  </v>
      </c>
      <c r="A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21,"jan","~"),"feb","~"),"mar","~"),"apr","~"),"may","~"),"jun","~"),"jul","~"),"aug","~"),"sep","~"),"oct","~"),"nov","~"),"dec","~")," nov "," ~ ")," dec "," ~ ")," mon "," ~ ")," tue "," ~ ")," wed "," ~ ")," thu "," ~ ")," fri "," ~ ")," sat "," ~ ")," sun "," ~ ")," gate "," ~ ")," bay "," ~ ")," stand "," ~ ")," position "," ~ ")," galley "," ~ ")," flight "," ~ ")," flt "," ~ ")," day "," ~ ")," date "," ~ ")," dated "," ~ ")," the "," ~ ")," and "," ~ ")," of "," ~ ")," in "," ~ ")," for "," ~ ")," with "," ~ ")</f>
        <v>  </v>
      </c>
      <c r="A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21," pax "," ~ ")," etd "," ~ ")," eta "," ~ ")," std "," ~ ")," sta "," ~ ")," atd "," ~ ")," ata "," ~ ")," lt "," ~ ")," utc "," ~ ")," local "," ~ ")," ok "," ~ ")," done "," ~ ")," seen "," ~ ")," chk "," ~ ")," chkd "," ~ ")," checked "," ~ ")," rcvd "," ~ ")," recd "," ~ ")," dep "," ~ ")," arr "," ~ ")," qty "," ~ ")," all "," ~ ")," ttl "," ~ ")," total "," ~ ")," via "," ~ ")," per "," ~ ")," call "," ~ ")," inbound "," ~ ")," outbound "," ~ ")," approx "," ~ ")</f>
        <v>  </v>
      </c>
      <c r="AC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21," pax "," ~ ")," etd "," ~ ")," eta "," ~ ")," std "," ~ ")," sta "," ~ ")," atd "," ~ ")," ata "," ~ ")," lt "," ~ ")," utc "," ~ ")," local "," ~ ")," ok "," ~ ")," done "," ~ ")," seen "," ~ ")," chk "," ~ ")," chkd "," ~ ")," checked "," ~ ")," rcvd "," ~ ")," recd "," ~ ")," dep "," ~ ")," arr "," ~ ")," qty "," ~ ")," all "," ~ ")," ttl "," ~ ")," total "," ~ ")," via "," ~ ")," per "," ~ ")," call "," ~ ")," inbound "," ~ ")," outbound "," ~ ")," approx "," ~ ")</f>
        <v>  </v>
      </c>
    </row>
    <row r="22" customFormat="false" ht="30" hidden="false" customHeight="true" outlineLevel="0" collapsed="false">
      <c r="A22" s="69" t="s">
        <v>293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",""),".",""),"-",""),"/",""),"?",""),"_",""),",",""),"[",""),"]",""),"(",""),")",""),"*",""),255),L_Placeholder,0)))),OR(SUMPRODUCT(--ISNUMBER(SEARCH({"aa000"," aa 000"," aaa 000"," aaaa 000"," a 0000"," a000 000"," aa 00 000"," aaa 00 000"},S22)))&gt;0,SUMPRODUCT(--ISNUMBER(SEARCH({"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22)))&gt;0,SUMPRODUCT(--ISNUMBER(SEARCH({"http","www.","\",".pdf",".jpg",".jpeg",".png",".heic",".xls",".doc",".msg",".eml"},I22)))&gt;0,AND(SUMPRODUCT(--ISNUMBER(SEARCH({"sharepoint","onedrive","teams","dms","q-pulse","qpulse"},I22)))&gt;0,ISNUMBER(SEARCH("0",R22)))),NOT(SUMPRODUCT((LEN(X22)-LEN(SUBSTITUTE(X22," "&amp;L_PendStrict&amp;" "," ")))/(LEN(L_PendStrict)+1))&gt;SUMPRODUCT((LEN(X22)-LEN(SUBSTITUTE(X22," "&amp;L_PendNeg&amp;" "," ")))/(LEN(L_PendNeg)+1)))),"ON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",""),".",""),"-",""),"/",""),"?",""),"_",""),",",""),"[",""),"]",""),"(",""),")",""),"*",""),255),L_Placeholder,0)))),OR(SUMPRODUCT(--ISNUMBER(SEARCH({"aa000"," aa 000"," aaa 000"," aaaa 000"," a 0000"," a000 000"," aa 00 000"," aaa 00 000"},U22)))&gt;0,SUMPRODUCT(--ISNUMBER(SEARCH({"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22)))&gt;0,SUMPRODUCT(--ISNUMBER(SEARCH({"http","www.","\",".pdf",".jpg",".jpeg",".png",".heic",".xls",".doc",".msg",".eml"},N22)))&gt;0,AND(SUMPRODUCT(--ISNUMBER(SEARCH({"sharepoint","onedrive","teams","dms","q-pulse","qpulse"},N22)))&gt;0,ISNUMBER(SEARCH("0",T22)))),NOT(SUMPRODUCT((LEN(Y22)-LEN(SUBSTITUTE(Y22," "&amp;L_PendStrict&amp;" "," ")))/(LEN(L_PendStrict)+1))&gt;SUMPRODUCT((LEN(Y22)-LEN(SUBSTITUTE(Y22," "&amp;L_PendNeg&amp;" "," ")))/(LEN(L_PendNeg)+1)))),"ON FILE","OUTSTANDING"),"OUTSTANDING")</f>
        <v>OUTSTANDING</v>
      </c>
      <c r="P22" s="73" t="n">
        <f aca="false">(J22="OUTSTANDING")+(O22="OUTSTANDING")</f>
        <v>2</v>
      </c>
      <c r="Q22" s="57" t="s">
        <v>1496</v>
      </c>
      <c r="R22" s="0" t="str">
        <f aca="false">SUBSTITUTE(SUBSTITUTE(SUBSTITUTE(SUBSTITUTE(SUBSTITUTE(SUBSTITUTE(SUBSTITUTE(SUBSTITUTE(SUBSTITUTE(LOWER(AB22&amp;""),"1","0"),"2","0"),"3","0"),"4","0"),"5","0"),"6","0"),"7","0"),"8","0"),"9","0")</f>
        <v>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v>
      </c>
      <c r="T22" s="0" t="str">
        <f aca="false">SUBSTITUTE(SUBSTITUTE(SUBSTITUTE(SUBSTITUTE(SUBSTITUTE(SUBSTITUTE(SUBSTITUTE(SUBSTITUTE(SUBSTITUTE(LOWER(AC22&amp;""),"1","0"),"2","0"),"3","0"),"4","0"),"5","0"),"6","0"),"7","0"),"8","0"),"9","0")</f>
        <v>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v>
      </c>
      <c r="V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22," "&amp;LOWER(Flights!$F$22)&amp;" "," ~ ")," mh"," ~")," at "," ~ ")," by "," ~ ")," on "," ~ ")," to "," ~ ")," from "," ~ ")," until "," ~ ")," till "," ~ ")," before "," ~ ")," after "," ~ ")," around "," ~ ")," approx "," ~ ")," about "," ~ ")," since "," ~ ")," hrs "," ~ ")," hr "," ~ ")," hours "," ~ ")," time "," ~ ")," jan "," ~ ")," feb "," ~ ")," mar "," ~ ")," apr "," ~ ")," may "," ~ ")," jun "," ~ ")," jul "," ~ ")," aug "," ~ ")," sep "," ~ ")," sept "," ~ ")," oct "," ~ ")</f>
        <v>  </v>
      </c>
      <c r="W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22," "&amp;LOWER(Flights!$F$22)&amp;" "," ~ ")," mh"," ~")," at "," ~ ")," by "," ~ ")," on "," ~ ")," to "," ~ ")," from "," ~ ")," until "," ~ ")," till "," ~ ")," before "," ~ ")," after "," ~ ")," around "," ~ ")," approx "," ~ ")," about "," ~ ")," since "," ~ ")," hrs "," ~ ")," hr "," ~ ")," hours "," ~ ")," time "," ~ ")," jan "," ~ ")," feb "," ~ ")," mar "," ~ ")," apr "," ~ ")," may "," ~ ")," jun "," ~ ")," jul "," ~ ")," aug "," ~ ")," sep "," ~ ")," sept "," ~ ")," oct "," ~ ")</f>
        <v>  </v>
      </c>
      <c r="X22" s="0" t="str">
        <f aca="fals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f>
        <v>  </v>
      </c>
      <c r="Y22" s="0" t="str">
        <f aca="fals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f>
        <v>  </v>
      </c>
      <c r="Z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22,"jan","~"),"feb","~"),"mar","~"),"apr","~"),"may","~"),"jun","~"),"jul","~"),"aug","~"),"sep","~"),"oct","~"),"nov","~"),"dec","~")," nov "," ~ ")," dec "," ~ ")," mon "," ~ ")," tue "," ~ ")," wed "," ~ ")," thu "," ~ ")," fri "," ~ ")," sat "," ~ ")," sun "," ~ ")," gate "," ~ ")," bay "," ~ ")," stand "," ~ ")," position "," ~ ")," galley "," ~ ")," flight "," ~ ")," flt "," ~ ")," day "," ~ ")," date "," ~ ")," dated "," ~ ")," the "," ~ ")," and "," ~ ")," of "," ~ ")," in "," ~ ")," for "," ~ ")," with "," ~ ")</f>
        <v>  </v>
      </c>
      <c r="A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22,"jan","~"),"feb","~"),"mar","~"),"apr","~"),"may","~"),"jun","~"),"jul","~"),"aug","~"),"sep","~"),"oct","~"),"nov","~"),"dec","~")," nov "," ~ ")," dec "," ~ ")," mon "," ~ ")," tue "," ~ ")," wed "," ~ ")," thu "," ~ ")," fri "," ~ ")," sat "," ~ ")," sun "," ~ ")," gate "," ~ ")," bay "," ~ ")," stand "," ~ ")," position "," ~ ")," galley "," ~ ")," flight "," ~ ")," flt "," ~ ")," day "," ~ ")," date "," ~ ")," dated "," ~ ")," the "," ~ ")," and "," ~ ")," of "," ~ ")," in "," ~ ")," for "," ~ ")," with "," ~ ")</f>
        <v>  </v>
      </c>
      <c r="A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22," pax "," ~ ")," etd "," ~ ")," eta "," ~ ")," std "," ~ ")," sta "," ~ ")," atd "," ~ ")," ata "," ~ ")," lt "," ~ ")," utc "," ~ ")," local "," ~ ")," ok "," ~ ")," done "," ~ ")," seen "," ~ ")," chk "," ~ ")," chkd "," ~ ")," checked "," ~ ")," rcvd "," ~ ")," recd "," ~ ")," dep "," ~ ")," arr "," ~ ")," qty "," ~ ")," all "," ~ ")," ttl "," ~ ")," total "," ~ ")," via "," ~ ")," per "," ~ ")," call "," ~ ")," inbound "," ~ ")," outbound "," ~ ")," approx "," ~ ")</f>
        <v>  </v>
      </c>
      <c r="AC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22," pax "," ~ ")," etd "," ~ ")," eta "," ~ ")," std "," ~ ")," sta "," ~ ")," atd "," ~ ")," ata "," ~ ")," lt "," ~ ")," utc "," ~ ")," local "," ~ ")," ok "," ~ ")," done "," ~ ")," seen "," ~ ")," chk "," ~ ")," chkd "," ~ ")," checked "," ~ ")," rcvd "," ~ ")," recd "," ~ ")," dep "," ~ ")," arr "," ~ ")," qty "," ~ ")," all "," ~ ")," ttl "," ~ ")," total "," ~ ")," via "," ~ ")," per "," ~ ")," call "," ~ ")," inbound "," ~ ")," outbound "," ~ ")," approx "," ~ ")</f>
        <v>  </v>
      </c>
    </row>
    <row r="23" customFormat="false" ht="30" hidden="false" customHeight="true" outlineLevel="0" collapsed="false">
      <c r="A23" s="69" t="s">
        <v>301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",""),".",""),"-",""),"/",""),"?",""),"_",""),",",""),"[",""),"]",""),"(",""),")",""),"*",""),255),L_Placeholder,0)))),OR(SUMPRODUCT(--ISNUMBER(SEARCH({"aa000"," aa 000"," aaa 000"," aaaa 000"," a 0000"," a000 000"," aa 00 000"," aaa 00 000"},S23)))&gt;0,SUMPRODUCT(--ISNUMBER(SEARCH({"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23)))&gt;0,SUMPRODUCT(--ISNUMBER(SEARCH({"http","www.","\",".pdf",".jpg",".jpeg",".png",".heic",".xls",".doc",".msg",".eml"},I23)))&gt;0,AND(SUMPRODUCT(--ISNUMBER(SEARCH({"sharepoint","onedrive","teams","dms","q-pulse","qpulse"},I23)))&gt;0,ISNUMBER(SEARCH("0",R23)))),NOT(SUMPRODUCT((LEN(X23)-LEN(SUBSTITUTE(X23," "&amp;L_PendStrict&amp;" "," ")))/(LEN(L_PendStrict)+1))&gt;SUMPRODUCT((LEN(X23)-LEN(SUBSTITUTE(X23," "&amp;L_PendNeg&amp;" "," ")))/(LEN(L_PendNeg)+1)))),"ON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",""),".",""),"-",""),"/",""),"?",""),"_",""),",",""),"[",""),"]",""),"(",""),")",""),"*",""),255),L_Placeholder,0)))),OR(SUMPRODUCT(--ISNUMBER(SEARCH({"aa000"," aa 000"," aaa 000"," aaaa 000"," a 0000"," a000 000"," aa 00 000"," aaa 00 000"},U23)))&gt;0,SUMPRODUCT(--ISNUMBER(SEARCH({"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23)))&gt;0,SUMPRODUCT(--ISNUMBER(SEARCH({"http","www.","\",".pdf",".jpg",".jpeg",".png",".heic",".xls",".doc",".msg",".eml"},N23)))&gt;0,AND(SUMPRODUCT(--ISNUMBER(SEARCH({"sharepoint","onedrive","teams","dms","q-pulse","qpulse"},N23)))&gt;0,ISNUMBER(SEARCH("0",T23)))),NOT(SUMPRODUCT((LEN(Y23)-LEN(SUBSTITUTE(Y23," "&amp;L_PendStrict&amp;" "," ")))/(LEN(L_PendStrict)+1))&gt;SUMPRODUCT((LEN(Y23)-LEN(SUBSTITUTE(Y23," "&amp;L_PendNeg&amp;" "," ")))/(LEN(L_PendNeg)+1)))),"ON FILE","OUTSTANDING"),"OUTSTANDING")</f>
        <v>OUTSTANDING</v>
      </c>
      <c r="P23" s="73" t="n">
        <f aca="false">(J23="OUTSTANDING")+(O23="OUTSTANDING")</f>
        <v>2</v>
      </c>
      <c r="Q23" s="57" t="s">
        <v>1496</v>
      </c>
      <c r="R23" s="0" t="str">
        <f aca="false">SUBSTITUTE(SUBSTITUTE(SUBSTITUTE(SUBSTITUTE(SUBSTITUTE(SUBSTITUTE(SUBSTITUTE(SUBSTITUTE(SUBSTITUTE(LOWER(AB23&amp;""),"1","0"),"2","0"),"3","0"),"4","0"),"5","0"),"6","0"),"7","0"),"8","0"),"9","0")</f>
        <v>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v>
      </c>
      <c r="T23" s="0" t="str">
        <f aca="false">SUBSTITUTE(SUBSTITUTE(SUBSTITUTE(SUBSTITUTE(SUBSTITUTE(SUBSTITUTE(SUBSTITUTE(SUBSTITUTE(SUBSTITUTE(LOWER(AC23&amp;""),"1","0"),"2","0"),"3","0"),"4","0"),"5","0"),"6","0"),"7","0"),"8","0"),"9","0")</f>
        <v>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v>
      </c>
      <c r="V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23," "&amp;LOWER(Flights!$F$23)&amp;" "," ~ ")," mh"," ~")," at "," ~ ")," by "," ~ ")," on "," ~ ")," to "," ~ ")," from "," ~ ")," until "," ~ ")," till "," ~ ")," before "," ~ ")," after "," ~ ")," around "," ~ ")," approx "," ~ ")," about "," ~ ")," since "," ~ ")," hrs "," ~ ")," hr "," ~ ")," hours "," ~ ")," time "," ~ ")," jan "," ~ ")," feb "," ~ ")," mar "," ~ ")," apr "," ~ ")," may "," ~ ")," jun "," ~ ")," jul "," ~ ")," aug "," ~ ")," sep "," ~ ")," sept "," ~ ")," oct "," ~ ")</f>
        <v>  </v>
      </c>
      <c r="W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23," "&amp;LOWER(Flights!$F$23)&amp;" "," ~ ")," mh"," ~")," at "," ~ ")," by "," ~ ")," on "," ~ ")," to "," ~ ")," from "," ~ ")," until "," ~ ")," till "," ~ ")," before "," ~ ")," after "," ~ ")," around "," ~ ")," approx "," ~ ")," about "," ~ ")," since "," ~ ")," hrs "," ~ ")," hr "," ~ ")," hours "," ~ ")," time "," ~ ")," jan "," ~ ")," feb "," ~ ")," mar "," ~ ")," apr "," ~ ")," may "," ~ ")," jun "," ~ ")," jul "," ~ ")," aug "," ~ ")," sep "," ~ ")," sept "," ~ ")," oct "," ~ ")</f>
        <v>  </v>
      </c>
      <c r="X23" s="0" t="str">
        <f aca="fals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f>
        <v>  </v>
      </c>
      <c r="Y23" s="0" t="str">
        <f aca="fals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f>
        <v>  </v>
      </c>
      <c r="Z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23,"jan","~"),"feb","~"),"mar","~"),"apr","~"),"may","~"),"jun","~"),"jul","~"),"aug","~"),"sep","~"),"oct","~"),"nov","~"),"dec","~")," nov "," ~ ")," dec "," ~ ")," mon "," ~ ")," tue "," ~ ")," wed "," ~ ")," thu "," ~ ")," fri "," ~ ")," sat "," ~ ")," sun "," ~ ")," gate "," ~ ")," bay "," ~ ")," stand "," ~ ")," position "," ~ ")," galley "," ~ ")," flight "," ~ ")," flt "," ~ ")," day "," ~ ")," date "," ~ ")," dated "," ~ ")," the "," ~ ")," and "," ~ ")," of "," ~ ")," in "," ~ ")," for "," ~ ")," with "," ~ ")</f>
        <v>  </v>
      </c>
      <c r="A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23,"jan","~"),"feb","~"),"mar","~"),"apr","~"),"may","~"),"jun","~"),"jul","~"),"aug","~"),"sep","~"),"oct","~"),"nov","~"),"dec","~")," nov "," ~ ")," dec "," ~ ")," mon "," ~ ")," tue "," ~ ")," wed "," ~ ")," thu "," ~ ")," fri "," ~ ")," sat "," ~ ")," sun "," ~ ")," gate "," ~ ")," bay "," ~ ")," stand "," ~ ")," position "," ~ ")," galley "," ~ ")," flight "," ~ ")," flt "," ~ ")," day "," ~ ")," date "," ~ ")," dated "," ~ ")," the "," ~ ")," and "," ~ ")," of "," ~ ")," in "," ~ ")," for "," ~ ")," with "," ~ ")</f>
        <v>  </v>
      </c>
      <c r="A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23," pax "," ~ ")," etd "," ~ ")," eta "," ~ ")," std "," ~ ")," sta "," ~ ")," atd "," ~ ")," ata "," ~ ")," lt "," ~ ")," utc "," ~ ")," local "," ~ ")," ok "," ~ ")," done "," ~ ")," seen "," ~ ")," chk "," ~ ")," chkd "," ~ ")," checked "," ~ ")," rcvd "," ~ ")," recd "," ~ ")," dep "," ~ ")," arr "," ~ ")," qty "," ~ ")," all "," ~ ")," ttl "," ~ ")," total "," ~ ")," via "," ~ ")," per "," ~ ")," call "," ~ ")," inbound "," ~ ")," outbound "," ~ ")," approx "," ~ ")</f>
        <v>  </v>
      </c>
      <c r="AC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23," pax "," ~ ")," etd "," ~ ")," eta "," ~ ")," std "," ~ ")," sta "," ~ ")," atd "," ~ ")," ata "," ~ ")," lt "," ~ ")," utc "," ~ ")," local "," ~ ")," ok "," ~ ")," done "," ~ ")," seen "," ~ ")," chk "," ~ ")," chkd "," ~ ")," checked "," ~ ")," rcvd "," ~ ")," recd "," ~ ")," dep "," ~ ")," arr "," ~ ")," qty "," ~ ")," all "," ~ ")," ttl "," ~ ")," total "," ~ ")," via "," ~ ")," per "," ~ ")," call "," ~ ")," inbound "," ~ ")," outbound "," ~ ")," approx "," ~ ")</f>
        <v>  </v>
      </c>
    </row>
    <row r="24" customFormat="false" ht="30" hidden="false" customHeight="true" outlineLevel="0" collapsed="false">
      <c r="A24" s="69" t="s">
        <v>304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",""),".",""),"-",""),"/",""),"?",""),"_",""),",",""),"[",""),"]",""),"(",""),")",""),"*",""),255),L_Placeholder,0)))),OR(SUMPRODUCT(--ISNUMBER(SEARCH({"aa000"," aa 000"," aaa 000"," aaaa 000"," a 0000"," a000 000"," aa 00 000"," aaa 00 000"},S24)))&gt;0,SUMPRODUCT(--ISNUMBER(SEARCH({"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24)))&gt;0,SUMPRODUCT(--ISNUMBER(SEARCH({"http","www.","\",".pdf",".jpg",".jpeg",".png",".heic",".xls",".doc",".msg",".eml"},I24)))&gt;0,AND(SUMPRODUCT(--ISNUMBER(SEARCH({"sharepoint","onedrive","teams","dms","q-pulse","qpulse"},I24)))&gt;0,ISNUMBER(SEARCH("0",R24)))),NOT(SUMPRODUCT((LEN(X24)-LEN(SUBSTITUTE(X24," "&amp;L_PendStrict&amp;" "," ")))/(LEN(L_PendStrict)+1))&gt;SUMPRODUCT((LEN(X24)-LEN(SUBSTITUTE(X24," "&amp;L_PendNeg&amp;" "," ")))/(LEN(L_PendNeg)+1)))),"ON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",""),".",""),"-",""),"/",""),"?",""),"_",""),",",""),"[",""),"]",""),"(",""),")",""),"*",""),255),L_Placeholder,0)))),OR(SUMPRODUCT(--ISNUMBER(SEARCH({"aa000"," aa 000"," aaa 000"," aaaa 000"," a 0000"," a000 000"," aa 00 000"," aaa 00 000"},U24)))&gt;0,SUMPRODUCT(--ISNUMBER(SEARCH({"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24)))&gt;0,SUMPRODUCT(--ISNUMBER(SEARCH({"http","www.","\",".pdf",".jpg",".jpeg",".png",".heic",".xls",".doc",".msg",".eml"},N24)))&gt;0,AND(SUMPRODUCT(--ISNUMBER(SEARCH({"sharepoint","onedrive","teams","dms","q-pulse","qpulse"},N24)))&gt;0,ISNUMBER(SEARCH("0",T24)))),NOT(SUMPRODUCT((LEN(Y24)-LEN(SUBSTITUTE(Y24," "&amp;L_PendStrict&amp;" "," ")))/(LEN(L_PendStrict)+1))&gt;SUMPRODUCT((LEN(Y24)-LEN(SUBSTITUTE(Y24," "&amp;L_PendNeg&amp;" "," ")))/(LEN(L_PendNeg)+1)))),"ON FILE","OUTSTANDING"),"OUTSTANDING")</f>
        <v>OUTSTANDING</v>
      </c>
      <c r="P24" s="73" t="n">
        <f aca="false">(J24="OUTSTANDING")+(O24="OUTSTANDING")</f>
        <v>2</v>
      </c>
      <c r="Q24" s="57" t="s">
        <v>1496</v>
      </c>
      <c r="R24" s="0" t="str">
        <f aca="false">SUBSTITUTE(SUBSTITUTE(SUBSTITUTE(SUBSTITUTE(SUBSTITUTE(SUBSTITUTE(SUBSTITUTE(SUBSTITUTE(SUBSTITUTE(LOWER(AB24&amp;""),"1","0"),"2","0"),"3","0"),"4","0"),"5","0"),"6","0"),"7","0"),"8","0"),"9","0")</f>
        <v>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v>
      </c>
      <c r="T24" s="0" t="str">
        <f aca="false">SUBSTITUTE(SUBSTITUTE(SUBSTITUTE(SUBSTITUTE(SUBSTITUTE(SUBSTITUTE(SUBSTITUTE(SUBSTITUTE(SUBSTITUTE(LOWER(AC24&amp;""),"1","0"),"2","0"),"3","0"),"4","0"),"5","0"),"6","0"),"7","0"),"8","0"),"9","0")</f>
        <v>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v>
      </c>
      <c r="V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24," "&amp;LOWER(Flights!$F$24)&amp;" "," ~ ")," mh"," ~")," at "," ~ ")," by "," ~ ")," on "," ~ ")," to "," ~ ")," from "," ~ ")," until "," ~ ")," till "," ~ ")," before "," ~ ")," after "," ~ ")," around "," ~ ")," approx "," ~ ")," about "," ~ ")," since "," ~ ")," hrs "," ~ ")," hr "," ~ ")," hours "," ~ ")," time "," ~ ")," jan "," ~ ")," feb "," ~ ")," mar "," ~ ")," apr "," ~ ")," may "," ~ ")," jun "," ~ ")," jul "," ~ ")," aug "," ~ ")," sep "," ~ ")," sept "," ~ ")," oct "," ~ ")</f>
        <v>  </v>
      </c>
      <c r="W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24," "&amp;LOWER(Flights!$F$24)&amp;" "," ~ ")," mh"," ~")," at "," ~ ")," by "," ~ ")," on "," ~ ")," to "," ~ ")," from "," ~ ")," until "," ~ ")," till "," ~ ")," before "," ~ ")," after "," ~ ")," around "," ~ ")," approx "," ~ ")," about "," ~ ")," since "," ~ ")," hrs "," ~ ")," hr "," ~ ")," hours "," ~ ")," time "," ~ ")," jan "," ~ ")," feb "," ~ ")," mar "," ~ ")," apr "," ~ ")," may "," ~ ")," jun "," ~ ")," jul "," ~ ")," aug "," ~ ")," sep "," ~ ")," sept "," ~ ")," oct "," ~ ")</f>
        <v>  </v>
      </c>
      <c r="X24" s="0" t="str">
        <f aca="fals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f>
        <v>  </v>
      </c>
      <c r="Y24" s="0" t="str">
        <f aca="fals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f>
        <v>  </v>
      </c>
      <c r="Z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24,"jan","~"),"feb","~"),"mar","~"),"apr","~"),"may","~"),"jun","~"),"jul","~"),"aug","~"),"sep","~"),"oct","~"),"nov","~"),"dec","~")," nov "," ~ ")," dec "," ~ ")," mon "," ~ ")," tue "," ~ ")," wed "," ~ ")," thu "," ~ ")," fri "," ~ ")," sat "," ~ ")," sun "," ~ ")," gate "," ~ ")," bay "," ~ ")," stand "," ~ ")," position "," ~ ")," galley "," ~ ")," flight "," ~ ")," flt "," ~ ")," day "," ~ ")," date "," ~ ")," dated "," ~ ")," the "," ~ ")," and "," ~ ")," of "," ~ ")," in "," ~ ")," for "," ~ ")," with "," ~ ")</f>
        <v>  </v>
      </c>
      <c r="A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24,"jan","~"),"feb","~"),"mar","~"),"apr","~"),"may","~"),"jun","~"),"jul","~"),"aug","~"),"sep","~"),"oct","~"),"nov","~"),"dec","~")," nov "," ~ ")," dec "," ~ ")," mon "," ~ ")," tue "," ~ ")," wed "," ~ ")," thu "," ~ ")," fri "," ~ ")," sat "," ~ ")," sun "," ~ ")," gate "," ~ ")," bay "," ~ ")," stand "," ~ ")," position "," ~ ")," galley "," ~ ")," flight "," ~ ")," flt "," ~ ")," day "," ~ ")," date "," ~ ")," dated "," ~ ")," the "," ~ ")," and "," ~ ")," of "," ~ ")," in "," ~ ")," for "," ~ ")," with "," ~ ")</f>
        <v>  </v>
      </c>
      <c r="A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24," pax "," ~ ")," etd "," ~ ")," eta "," ~ ")," std "," ~ ")," sta "," ~ ")," atd "," ~ ")," ata "," ~ ")," lt "," ~ ")," utc "," ~ ")," local "," ~ ")," ok "," ~ ")," done "," ~ ")," seen "," ~ ")," chk "," ~ ")," chkd "," ~ ")," checked "," ~ ")," rcvd "," ~ ")," recd "," ~ ")," dep "," ~ ")," arr "," ~ ")," qty "," ~ ")," all "," ~ ")," ttl "," ~ ")," total "," ~ ")," via "," ~ ")," per "," ~ ")," call "," ~ ")," inbound "," ~ ")," outbound "," ~ ")," approx "," ~ ")</f>
        <v>  </v>
      </c>
      <c r="AC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24," pax "," ~ ")," etd "," ~ ")," eta "," ~ ")," std "," ~ ")," sta "," ~ ")," atd "," ~ ")," ata "," ~ ")," lt "," ~ ")," utc "," ~ ")," local "," ~ ")," ok "," ~ ")," done "," ~ ")," seen "," ~ ")," chk "," ~ ")," chkd "," ~ ")," checked "," ~ ")," rcvd "," ~ ")," recd "," ~ ")," dep "," ~ ")," arr "," ~ ")," qty "," ~ ")," all "," ~ ")," ttl "," ~ ")," total "," ~ ")," via "," ~ ")," per "," ~ ")," call "," ~ ")," inbound "," ~ ")," outbound "," ~ ")," approx "," ~ ")</f>
        <v>  </v>
      </c>
    </row>
    <row r="25" customFormat="false" ht="30" hidden="false" customHeight="true" outlineLevel="0" collapsed="false">
      <c r="A25" s="69" t="s">
        <v>310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",""),".",""),"-",""),"/",""),"?",""),"_",""),",",""),"[",""),"]",""),"(",""),")",""),"*",""),255),L_Placeholder,0)))),OR(SUMPRODUCT(--ISNUMBER(SEARCH({"aa000"," aa 000"," aaa 000"," aaaa 000"," a 0000"," a000 000"," aa 00 000"," aaa 00 000"},S25)))&gt;0,SUMPRODUCT(--ISNUMBER(SEARCH({"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25)))&gt;0,SUMPRODUCT(--ISNUMBER(SEARCH({"http","www.","\",".pdf",".jpg",".jpeg",".png",".heic",".xls",".doc",".msg",".eml"},I25)))&gt;0,AND(SUMPRODUCT(--ISNUMBER(SEARCH({"sharepoint","onedrive","teams","dms","q-pulse","qpulse"},I25)))&gt;0,ISNUMBER(SEARCH("0",R25)))),NOT(SUMPRODUCT((LEN(X25)-LEN(SUBSTITUTE(X25," "&amp;L_PendStrict&amp;" "," ")))/(LEN(L_PendStrict)+1))&gt;SUMPRODUCT((LEN(X25)-LEN(SUBSTITUTE(X25," "&amp;L_PendNeg&amp;" "," ")))/(LEN(L_PendNeg)+1)))),"ON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",""),".",""),"-",""),"/",""),"?",""),"_",""),",",""),"[",""),"]",""),"(",""),")",""),"*",""),255),L_Placeholder,0)))),OR(SUMPRODUCT(--ISNUMBER(SEARCH({"aa000"," aa 000"," aaa 000"," aaaa 000"," a 0000"," a000 000"," aa 00 000"," aaa 00 000"},U25)))&gt;0,SUMPRODUCT(--ISNUMBER(SEARCH({"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25)))&gt;0,SUMPRODUCT(--ISNUMBER(SEARCH({"http","www.","\",".pdf",".jpg",".jpeg",".png",".heic",".xls",".doc",".msg",".eml"},N25)))&gt;0,AND(SUMPRODUCT(--ISNUMBER(SEARCH({"sharepoint","onedrive","teams","dms","q-pulse","qpulse"},N25)))&gt;0,ISNUMBER(SEARCH("0",T25)))),NOT(SUMPRODUCT((LEN(Y25)-LEN(SUBSTITUTE(Y25," "&amp;L_PendStrict&amp;" "," ")))/(LEN(L_PendStrict)+1))&gt;SUMPRODUCT((LEN(Y25)-LEN(SUBSTITUTE(Y25," "&amp;L_PendNeg&amp;" "," ")))/(LEN(L_PendNeg)+1)))),"ON FILE","OUTSTANDING"),"OUTSTANDING")</f>
        <v>OUTSTANDING</v>
      </c>
      <c r="P25" s="73" t="n">
        <f aca="false">(J25="OUTSTANDING")+(O25="OUTSTANDING")</f>
        <v>2</v>
      </c>
      <c r="Q25" s="57" t="s">
        <v>1497</v>
      </c>
      <c r="R25" s="0" t="str">
        <f aca="false">SUBSTITUTE(SUBSTITUTE(SUBSTITUTE(SUBSTITUTE(SUBSTITUTE(SUBSTITUTE(SUBSTITUTE(SUBSTITUTE(SUBSTITUTE(LOWER(AB25&amp;""),"1","0"),"2","0"),"3","0"),"4","0"),"5","0"),"6","0"),"7","0"),"8","0"),"9","0")</f>
        <v>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v>
      </c>
      <c r="T25" s="0" t="str">
        <f aca="false">SUBSTITUTE(SUBSTITUTE(SUBSTITUTE(SUBSTITUTE(SUBSTITUTE(SUBSTITUTE(SUBSTITUTE(SUBSTITUTE(SUBSTITUTE(LOWER(AC25&amp;""),"1","0"),"2","0"),"3","0"),"4","0"),"5","0"),"6","0"),"7","0"),"8","0"),"9","0")</f>
        <v>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v>
      </c>
      <c r="V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25," "&amp;LOWER(Flights!$F$25)&amp;" "," ~ ")," mh"," ~")," at "," ~ ")," by "," ~ ")," on "," ~ ")," to "," ~ ")," from "," ~ ")," until "," ~ ")," till "," ~ ")," before "," ~ ")," after "," ~ ")," around "," ~ ")," approx "," ~ ")," about "," ~ ")," since "," ~ ")," hrs "," ~ ")," hr "," ~ ")," hours "," ~ ")," time "," ~ ")," jan "," ~ ")," feb "," ~ ")," mar "," ~ ")," apr "," ~ ")," may "," ~ ")," jun "," ~ ")," jul "," ~ ")," aug "," ~ ")," sep "," ~ ")," sept "," ~ ")," oct "," ~ ")</f>
        <v>  </v>
      </c>
      <c r="W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25," "&amp;LOWER(Flights!$F$25)&amp;" "," ~ ")," mh"," ~")," at "," ~ ")," by "," ~ ")," on "," ~ ")," to "," ~ ")," from "," ~ ")," until "," ~ ")," till "," ~ ")," before "," ~ ")," after "," ~ ")," around "," ~ ")," approx "," ~ ")," about "," ~ ")," since "," ~ ")," hrs "," ~ ")," hr "," ~ ")," hours "," ~ ")," time "," ~ ")," jan "," ~ ")," feb "," ~ ")," mar "," ~ ")," apr "," ~ ")," may "," ~ ")," jun "," ~ ")," jul "," ~ ")," aug "," ~ ")," sep "," ~ ")," sept "," ~ ")," oct "," ~ ")</f>
        <v>  </v>
      </c>
      <c r="X25" s="0" t="str">
        <f aca="fals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f>
        <v>  </v>
      </c>
      <c r="Y25" s="0" t="str">
        <f aca="fals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f>
        <v>  </v>
      </c>
      <c r="Z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25,"jan","~"),"feb","~"),"mar","~"),"apr","~"),"may","~"),"jun","~"),"jul","~"),"aug","~"),"sep","~"),"oct","~"),"nov","~"),"dec","~")," nov "," ~ ")," dec "," ~ ")," mon "," ~ ")," tue "," ~ ")," wed "," ~ ")," thu "," ~ ")," fri "," ~ ")," sat "," ~ ")," sun "," ~ ")," gate "," ~ ")," bay "," ~ ")," stand "," ~ ")," position "," ~ ")," galley "," ~ ")," flight "," ~ ")," flt "," ~ ")," day "," ~ ")," date "," ~ ")," dated "," ~ ")," the "," ~ ")," and "," ~ ")," of "," ~ ")," in "," ~ ")," for "," ~ ")," with "," ~ ")</f>
        <v>  </v>
      </c>
      <c r="A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25,"jan","~"),"feb","~"),"mar","~"),"apr","~"),"may","~"),"jun","~"),"jul","~"),"aug","~"),"sep","~"),"oct","~"),"nov","~"),"dec","~")," nov "," ~ ")," dec "," ~ ")," mon "," ~ ")," tue "," ~ ")," wed "," ~ ")," thu "," ~ ")," fri "," ~ ")," sat "," ~ ")," sun "," ~ ")," gate "," ~ ")," bay "," ~ ")," stand "," ~ ")," position "," ~ ")," galley "," ~ ")," flight "," ~ ")," flt "," ~ ")," day "," ~ ")," date "," ~ ")," dated "," ~ ")," the "," ~ ")," and "," ~ ")," of "," ~ ")," in "," ~ ")," for "," ~ ")," with "," ~ ")</f>
        <v>  </v>
      </c>
      <c r="A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25," pax "," ~ ")," etd "," ~ ")," eta "," ~ ")," std "," ~ ")," sta "," ~ ")," atd "," ~ ")," ata "," ~ ")," lt "," ~ ")," utc "," ~ ")," local "," ~ ")," ok "," ~ ")," done "," ~ ")," seen "," ~ ")," chk "," ~ ")," chkd "," ~ ")," checked "," ~ ")," rcvd "," ~ ")," recd "," ~ ")," dep "," ~ ")," arr "," ~ ")," qty "," ~ ")," all "," ~ ")," ttl "," ~ ")," total "," ~ ")," via "," ~ ")," per "," ~ ")," call "," ~ ")," inbound "," ~ ")," outbound "," ~ ")," approx "," ~ ")</f>
        <v>  </v>
      </c>
      <c r="AC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25," pax "," ~ ")," etd "," ~ ")," eta "," ~ ")," std "," ~ ")," sta "," ~ ")," atd "," ~ ")," ata "," ~ ")," lt "," ~ ")," utc "," ~ ")," local "," ~ ")," ok "," ~ ")," done "," ~ ")," seen "," ~ ")," chk "," ~ ")," chkd "," ~ ")," checked "," ~ ")," rcvd "," ~ ")," recd "," ~ ")," dep "," ~ ")," arr "," ~ ")," qty "," ~ ")," all "," ~ ")," ttl "," ~ ")," total "," ~ ")," via "," ~ ")," per "," ~ ")," call "," ~ ")," inbound "," ~ ")," outbound "," ~ ")," approx "," ~ ")</f>
        <v>  </v>
      </c>
    </row>
    <row r="26" customFormat="false" ht="30" hidden="false" customHeight="true" outlineLevel="0" collapsed="false">
      <c r="A26" s="69" t="s">
        <v>312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",""),".",""),"-",""),"/",""),"?",""),"_",""),",",""),"[",""),"]",""),"(",""),")",""),"*",""),255),L_Placeholder,0)))),OR(SUMPRODUCT(--ISNUMBER(SEARCH({"aa000"," aa 000"," aaa 000"," aaaa 000"," a 0000"," a000 000"," aa 00 000"," aaa 00 000"},S26)))&gt;0,SUMPRODUCT(--ISNUMBER(SEARCH({"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26)))&gt;0,SUMPRODUCT(--ISNUMBER(SEARCH({"http","www.","\",".pdf",".jpg",".jpeg",".png",".heic",".xls",".doc",".msg",".eml"},I26)))&gt;0,AND(SUMPRODUCT(--ISNUMBER(SEARCH({"sharepoint","onedrive","teams","dms","q-pulse","qpulse"},I26)))&gt;0,ISNUMBER(SEARCH("0",R26)))),NOT(SUMPRODUCT((LEN(X26)-LEN(SUBSTITUTE(X26," "&amp;L_PendStrict&amp;" "," ")))/(LEN(L_PendStrict)+1))&gt;SUMPRODUCT((LEN(X26)-LEN(SUBSTITUTE(X26," "&amp;L_PendNeg&amp;" "," ")))/(LEN(L_PendNeg)+1)))),"ON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",""),".",""),"-",""),"/",""),"?",""),"_",""),",",""),"[",""),"]",""),"(",""),")",""),"*",""),255),L_Placeholder,0)))),OR(SUMPRODUCT(--ISNUMBER(SEARCH({"aa000"," aa 000"," aaa 000"," aaaa 000"," a 0000"," a000 000"," aa 00 000"," aaa 00 000"},U26)))&gt;0,SUMPRODUCT(--ISNUMBER(SEARCH({"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26)))&gt;0,SUMPRODUCT(--ISNUMBER(SEARCH({"http","www.","\",".pdf",".jpg",".jpeg",".png",".heic",".xls",".doc",".msg",".eml"},N26)))&gt;0,AND(SUMPRODUCT(--ISNUMBER(SEARCH({"sharepoint","onedrive","teams","dms","q-pulse","qpulse"},N26)))&gt;0,ISNUMBER(SEARCH("0",T26)))),NOT(SUMPRODUCT((LEN(Y26)-LEN(SUBSTITUTE(Y26," "&amp;L_PendStrict&amp;" "," ")))/(LEN(L_PendStrict)+1))&gt;SUMPRODUCT((LEN(Y26)-LEN(SUBSTITUTE(Y26," "&amp;L_PendNeg&amp;" "," ")))/(LEN(L_PendNeg)+1)))),"ON FILE","OUTSTANDING"),"OUTSTANDING")</f>
        <v>OUTSTANDING</v>
      </c>
      <c r="P26" s="73" t="n">
        <f aca="false">(J26="OUTSTANDING")+(O26="OUTSTANDING")</f>
        <v>2</v>
      </c>
      <c r="Q26" s="57" t="s">
        <v>1496</v>
      </c>
      <c r="R26" s="0" t="str">
        <f aca="false">SUBSTITUTE(SUBSTITUTE(SUBSTITUTE(SUBSTITUTE(SUBSTITUTE(SUBSTITUTE(SUBSTITUTE(SUBSTITUTE(SUBSTITUTE(LOWER(AB26&amp;""),"1","0"),"2","0"),"3","0"),"4","0"),"5","0"),"6","0"),"7","0"),"8","0"),"9","0")</f>
        <v>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v>
      </c>
      <c r="T26" s="0" t="str">
        <f aca="false">SUBSTITUTE(SUBSTITUTE(SUBSTITUTE(SUBSTITUTE(SUBSTITUTE(SUBSTITUTE(SUBSTITUTE(SUBSTITUTE(SUBSTITUTE(LOWER(AC26&amp;""),"1","0"),"2","0"),"3","0"),"4","0"),"5","0"),"6","0"),"7","0"),"8","0"),"9","0")</f>
        <v>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v>
      </c>
      <c r="V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26," "&amp;LOWER(Flights!$F$26)&amp;" "," ~ ")," mh"," ~")," at "," ~ ")," by "," ~ ")," on "," ~ ")," to "," ~ ")," from "," ~ ")," until "," ~ ")," till "," ~ ")," before "," ~ ")," after "," ~ ")," around "," ~ ")," approx "," ~ ")," about "," ~ ")," since "," ~ ")," hrs "," ~ ")," hr "," ~ ")," hours "," ~ ")," time "," ~ ")," jan "," ~ ")," feb "," ~ ")," mar "," ~ ")," apr "," ~ ")," may "," ~ ")," jun "," ~ ")," jul "," ~ ")," aug "," ~ ")," sep "," ~ ")," sept "," ~ ")," oct "," ~ ")</f>
        <v>  </v>
      </c>
      <c r="W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26," "&amp;LOWER(Flights!$F$26)&amp;" "," ~ ")," mh"," ~")," at "," ~ ")," by "," ~ ")," on "," ~ ")," to "," ~ ")," from "," ~ ")," until "," ~ ")," till "," ~ ")," before "," ~ ")," after "," ~ ")," around "," ~ ")," approx "," ~ ")," about "," ~ ")," since "," ~ ")," hrs "," ~ ")," hr "," ~ ")," hours "," ~ ")," time "," ~ ")," jan "," ~ ")," feb "," ~ ")," mar "," ~ ")," apr "," ~ ")," may "," ~ ")," jun "," ~ ")," jul "," ~ ")," aug "," ~ ")," sep "," ~ ")," sept "," ~ ")," oct "," ~ ")</f>
        <v>  </v>
      </c>
      <c r="X26" s="0" t="str">
        <f aca="fals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f>
        <v>  </v>
      </c>
      <c r="Y26" s="0" t="str">
        <f aca="fals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f>
        <v>  </v>
      </c>
      <c r="Z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26,"jan","~"),"feb","~"),"mar","~"),"apr","~"),"may","~"),"jun","~"),"jul","~"),"aug","~"),"sep","~"),"oct","~"),"nov","~"),"dec","~")," nov "," ~ ")," dec "," ~ ")," mon "," ~ ")," tue "," ~ ")," wed "," ~ ")," thu "," ~ ")," fri "," ~ ")," sat "," ~ ")," sun "," ~ ")," gate "," ~ ")," bay "," ~ ")," stand "," ~ ")," position "," ~ ")," galley "," ~ ")," flight "," ~ ")," flt "," ~ ")," day "," ~ ")," date "," ~ ")," dated "," ~ ")," the "," ~ ")," and "," ~ ")," of "," ~ ")," in "," ~ ")," for "," ~ ")," with "," ~ ")</f>
        <v>  </v>
      </c>
      <c r="A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26,"jan","~"),"feb","~"),"mar","~"),"apr","~"),"may","~"),"jun","~"),"jul","~"),"aug","~"),"sep","~"),"oct","~"),"nov","~"),"dec","~")," nov "," ~ ")," dec "," ~ ")," mon "," ~ ")," tue "," ~ ")," wed "," ~ ")," thu "," ~ ")," fri "," ~ ")," sat "," ~ ")," sun "," ~ ")," gate "," ~ ")," bay "," ~ ")," stand "," ~ ")," position "," ~ ")," galley "," ~ ")," flight "," ~ ")," flt "," ~ ")," day "," ~ ")," date "," ~ ")," dated "," ~ ")," the "," ~ ")," and "," ~ ")," of "," ~ ")," in "," ~ ")," for "," ~ ")," with "," ~ ")</f>
        <v>  </v>
      </c>
      <c r="A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26," pax "," ~ ")," etd "," ~ ")," eta "," ~ ")," std "," ~ ")," sta "," ~ ")," atd "," ~ ")," ata "," ~ ")," lt "," ~ ")," utc "," ~ ")," local "," ~ ")," ok "," ~ ")," done "," ~ ")," seen "," ~ ")," chk "," ~ ")," chkd "," ~ ")," checked "," ~ ")," rcvd "," ~ ")," recd "," ~ ")," dep "," ~ ")," arr "," ~ ")," qty "," ~ ")," all "," ~ ")," ttl "," ~ ")," total "," ~ ")," via "," ~ ")," per "," ~ ")," call "," ~ ")," inbound "," ~ ")," outbound "," ~ ")," approx "," ~ ")</f>
        <v>  </v>
      </c>
      <c r="AC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26," pax "," ~ ")," etd "," ~ ")," eta "," ~ ")," std "," ~ ")," sta "," ~ ")," atd "," ~ ")," ata "," ~ ")," lt "," ~ ")," utc "," ~ ")," local "," ~ ")," ok "," ~ ")," done "," ~ ")," seen "," ~ ")," chk "," ~ ")," chkd "," ~ ")," checked "," ~ ")," rcvd "," ~ ")," recd "," ~ ")," dep "," ~ ")," arr "," ~ ")," qty "," ~ ")," all "," ~ ")," ttl "," ~ ")," total "," ~ ")," via "," ~ ")," per "," ~ ")," call "," ~ ")," inbound "," ~ ")," outbound "," ~ ")," approx "," ~ ")</f>
        <v>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1498</v>
      </c>
    </row>
    <row r="2" customFormat="false" ht="28.5" hidden="false" customHeight="true" outlineLevel="0" collapsed="false">
      <c r="A2" s="55" t="s">
        <v>1499</v>
      </c>
      <c r="B2" s="55"/>
      <c r="C2" s="55"/>
      <c r="D2" s="55"/>
      <c r="E2" s="55"/>
      <c r="F2" s="55"/>
      <c r="G2" s="55"/>
      <c r="H2" s="55"/>
      <c r="I2" s="55"/>
    </row>
    <row r="4" customFormat="false" ht="31.5" hidden="false" customHeight="true" outlineLevel="0" collapsed="false">
      <c r="A4" s="56" t="s">
        <v>121</v>
      </c>
      <c r="B4" s="56" t="s">
        <v>1500</v>
      </c>
      <c r="C4" s="56" t="s">
        <v>1501</v>
      </c>
      <c r="D4" s="56" t="s">
        <v>1502</v>
      </c>
      <c r="E4" s="56" t="s">
        <v>1503</v>
      </c>
      <c r="F4" s="56" t="s">
        <v>1504</v>
      </c>
      <c r="G4" s="56" t="s">
        <v>1505</v>
      </c>
      <c r="H4" s="56" t="s">
        <v>1506</v>
      </c>
      <c r="I4" s="56" t="s">
        <v>1507</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1508</v>
      </c>
    </row>
    <row r="2" customFormat="false" ht="41.25" hidden="false" customHeight="true" outlineLevel="0" collapsed="false">
      <c r="C2" s="55" t="s">
        <v>1509</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1510</v>
      </c>
      <c r="I4" s="56" t="s">
        <v>1511</v>
      </c>
      <c r="J4" s="56" t="s">
        <v>1512</v>
      </c>
      <c r="K4" s="56" t="s">
        <v>1513</v>
      </c>
      <c r="L4" s="56" t="s">
        <v>324</v>
      </c>
      <c r="M4" s="56" t="s">
        <v>1514</v>
      </c>
      <c r="N4" s="56" t="s">
        <v>1515</v>
      </c>
    </row>
    <row r="5" customFormat="false" ht="40.5" hidden="false" customHeight="true" outlineLevel="0" collapsed="false">
      <c r="A5" s="57" t="s">
        <v>183</v>
      </c>
      <c r="B5" s="57" t="s">
        <v>185</v>
      </c>
      <c r="C5" s="58" t="n">
        <v>46303</v>
      </c>
      <c r="D5" s="57" t="s">
        <v>1516</v>
      </c>
      <c r="E5" s="57" t="s">
        <v>188</v>
      </c>
      <c r="F5" s="57" t="s">
        <v>189</v>
      </c>
      <c r="G5" s="57" t="s">
        <v>440</v>
      </c>
      <c r="H5" s="57" t="s">
        <v>1517</v>
      </c>
      <c r="I5" s="57" t="s">
        <v>442</v>
      </c>
      <c r="J5" s="57"/>
      <c r="K5" s="57" t="s">
        <v>186</v>
      </c>
      <c r="L5" s="74" t="s">
        <v>444</v>
      </c>
      <c r="M5" s="57" t="s">
        <v>445</v>
      </c>
      <c r="N5" s="57" t="s">
        <v>443</v>
      </c>
    </row>
    <row r="6" customFormat="false" ht="27.75" hidden="false" customHeight="true" outlineLevel="0" collapsed="false">
      <c r="A6" s="57" t="s">
        <v>183</v>
      </c>
      <c r="B6" s="57" t="s">
        <v>185</v>
      </c>
      <c r="C6" s="58" t="n">
        <v>46303</v>
      </c>
      <c r="D6" s="57" t="s">
        <v>1516</v>
      </c>
      <c r="E6" s="57" t="s">
        <v>188</v>
      </c>
      <c r="F6" s="57" t="s">
        <v>189</v>
      </c>
      <c r="G6" s="57" t="s">
        <v>447</v>
      </c>
      <c r="H6" s="57" t="s">
        <v>1518</v>
      </c>
      <c r="I6" s="57" t="s">
        <v>449</v>
      </c>
      <c r="J6" s="57"/>
      <c r="K6" s="57" t="s">
        <v>451</v>
      </c>
      <c r="L6" s="57" t="s">
        <v>383</v>
      </c>
      <c r="M6" s="57"/>
      <c r="N6" s="57" t="s">
        <v>450</v>
      </c>
    </row>
    <row r="7" customFormat="false" ht="52.5" hidden="false" customHeight="true" outlineLevel="0" collapsed="false">
      <c r="A7" s="57" t="s">
        <v>183</v>
      </c>
      <c r="B7" s="57" t="s">
        <v>185</v>
      </c>
      <c r="C7" s="58" t="n">
        <v>46303</v>
      </c>
      <c r="D7" s="57" t="s">
        <v>1516</v>
      </c>
      <c r="E7" s="57" t="s">
        <v>188</v>
      </c>
      <c r="F7" s="57" t="s">
        <v>189</v>
      </c>
      <c r="G7" s="57" t="s">
        <v>447</v>
      </c>
      <c r="H7" s="57" t="s">
        <v>1519</v>
      </c>
      <c r="I7" s="57" t="s">
        <v>449</v>
      </c>
      <c r="J7" s="57" t="s">
        <v>1520</v>
      </c>
      <c r="K7" s="57" t="s">
        <v>451</v>
      </c>
      <c r="L7" s="57" t="s">
        <v>383</v>
      </c>
      <c r="M7" s="57" t="s">
        <v>472</v>
      </c>
      <c r="N7" s="57" t="s">
        <v>456</v>
      </c>
    </row>
    <row r="8" customFormat="false" ht="27.75" hidden="false" customHeight="true" outlineLevel="0" collapsed="false">
      <c r="A8" s="57" t="s">
        <v>198</v>
      </c>
      <c r="B8" s="57" t="s">
        <v>200</v>
      </c>
      <c r="C8" s="58" t="n">
        <v>46304</v>
      </c>
      <c r="D8" s="57" t="s">
        <v>1521</v>
      </c>
      <c r="E8" s="57" t="s">
        <v>202</v>
      </c>
      <c r="F8" s="57" t="s">
        <v>203</v>
      </c>
      <c r="G8" s="57" t="s">
        <v>440</v>
      </c>
      <c r="H8" s="57" t="s">
        <v>1522</v>
      </c>
      <c r="I8" s="57" t="s">
        <v>495</v>
      </c>
      <c r="J8" s="57"/>
      <c r="K8" s="57" t="s">
        <v>451</v>
      </c>
      <c r="L8" s="57" t="s">
        <v>383</v>
      </c>
      <c r="M8" s="57" t="s">
        <v>535</v>
      </c>
      <c r="N8" s="57" t="s">
        <v>496</v>
      </c>
    </row>
    <row r="9" customFormat="false" ht="27.75" hidden="false" customHeight="true" outlineLevel="0" collapsed="false">
      <c r="A9" s="57" t="s">
        <v>198</v>
      </c>
      <c r="B9" s="57" t="s">
        <v>200</v>
      </c>
      <c r="C9" s="58" t="n">
        <v>46304</v>
      </c>
      <c r="D9" s="57" t="s">
        <v>1521</v>
      </c>
      <c r="E9" s="57" t="s">
        <v>202</v>
      </c>
      <c r="F9" s="57" t="s">
        <v>203</v>
      </c>
      <c r="G9" s="57" t="s">
        <v>499</v>
      </c>
      <c r="H9" s="57" t="s">
        <v>1523</v>
      </c>
      <c r="I9" s="57" t="s">
        <v>501</v>
      </c>
      <c r="J9" s="57"/>
      <c r="K9" s="57" t="s">
        <v>451</v>
      </c>
      <c r="L9" s="57" t="s">
        <v>383</v>
      </c>
      <c r="M9" s="57"/>
      <c r="N9" s="57" t="s">
        <v>502</v>
      </c>
    </row>
    <row r="10" customFormat="false" ht="27.75" hidden="false" customHeight="true" outlineLevel="0" collapsed="false">
      <c r="A10" s="57" t="s">
        <v>198</v>
      </c>
      <c r="B10" s="57" t="s">
        <v>200</v>
      </c>
      <c r="C10" s="58" t="n">
        <v>46304</v>
      </c>
      <c r="D10" s="57" t="s">
        <v>1521</v>
      </c>
      <c r="E10" s="57" t="s">
        <v>202</v>
      </c>
      <c r="F10" s="57" t="s">
        <v>203</v>
      </c>
      <c r="G10" s="57" t="s">
        <v>499</v>
      </c>
      <c r="H10" s="57" t="s">
        <v>1524</v>
      </c>
      <c r="I10" s="57" t="s">
        <v>501</v>
      </c>
      <c r="J10" s="57"/>
      <c r="K10" s="57" t="s">
        <v>451</v>
      </c>
      <c r="L10" s="57" t="s">
        <v>383</v>
      </c>
      <c r="M10" s="57"/>
      <c r="N10" s="57" t="s">
        <v>506</v>
      </c>
    </row>
    <row r="11" customFormat="false" ht="27.75" hidden="false" customHeight="true" outlineLevel="0" collapsed="false">
      <c r="A11" s="57" t="s">
        <v>198</v>
      </c>
      <c r="B11" s="57" t="s">
        <v>200</v>
      </c>
      <c r="C11" s="58" t="n">
        <v>46304</v>
      </c>
      <c r="D11" s="57" t="s">
        <v>1521</v>
      </c>
      <c r="E11" s="57" t="s">
        <v>202</v>
      </c>
      <c r="F11" s="57" t="s">
        <v>203</v>
      </c>
      <c r="G11" s="57" t="s">
        <v>499</v>
      </c>
      <c r="H11" s="57" t="s">
        <v>1525</v>
      </c>
      <c r="I11" s="57" t="s">
        <v>501</v>
      </c>
      <c r="J11" s="57"/>
      <c r="K11" s="57" t="s">
        <v>451</v>
      </c>
      <c r="L11" s="57" t="s">
        <v>383</v>
      </c>
      <c r="M11" s="57"/>
      <c r="N11" s="57" t="s">
        <v>509</v>
      </c>
    </row>
    <row r="12" customFormat="false" ht="65.25" hidden="false" customHeight="true" outlineLevel="0" collapsed="false">
      <c r="A12" s="57" t="s">
        <v>198</v>
      </c>
      <c r="B12" s="57" t="s">
        <v>200</v>
      </c>
      <c r="C12" s="58" t="n">
        <v>46304</v>
      </c>
      <c r="D12" s="57" t="s">
        <v>1521</v>
      </c>
      <c r="E12" s="57" t="s">
        <v>202</v>
      </c>
      <c r="F12" s="57" t="s">
        <v>203</v>
      </c>
      <c r="G12" s="57" t="s">
        <v>499</v>
      </c>
      <c r="H12" s="57" t="s">
        <v>1526</v>
      </c>
      <c r="I12" s="57" t="s">
        <v>501</v>
      </c>
      <c r="J12" s="57"/>
      <c r="K12" s="57" t="s">
        <v>451</v>
      </c>
      <c r="L12" s="74" t="s">
        <v>444</v>
      </c>
      <c r="M12" s="57" t="s">
        <v>544</v>
      </c>
      <c r="N12" s="57" t="s">
        <v>512</v>
      </c>
    </row>
    <row r="13" customFormat="false" ht="65.25" hidden="false" customHeight="true" outlineLevel="0" collapsed="false">
      <c r="A13" s="57" t="s">
        <v>198</v>
      </c>
      <c r="B13" s="57" t="s">
        <v>200</v>
      </c>
      <c r="C13" s="58" t="n">
        <v>46304</v>
      </c>
      <c r="D13" s="57" t="s">
        <v>1521</v>
      </c>
      <c r="E13" s="57" t="s">
        <v>202</v>
      </c>
      <c r="F13" s="57" t="s">
        <v>203</v>
      </c>
      <c r="G13" s="57" t="s">
        <v>499</v>
      </c>
      <c r="H13" s="57" t="s">
        <v>1527</v>
      </c>
      <c r="I13" s="57" t="s">
        <v>501</v>
      </c>
      <c r="J13" s="57"/>
      <c r="K13" s="57" t="s">
        <v>451</v>
      </c>
      <c r="L13" s="74" t="s">
        <v>444</v>
      </c>
      <c r="M13" s="57" t="s">
        <v>544</v>
      </c>
      <c r="N13" s="57" t="s">
        <v>516</v>
      </c>
    </row>
    <row r="14" customFormat="false" ht="27.75" hidden="false" customHeight="true" outlineLevel="0" collapsed="false">
      <c r="A14" s="57" t="s">
        <v>198</v>
      </c>
      <c r="B14" s="57" t="s">
        <v>200</v>
      </c>
      <c r="C14" s="58" t="n">
        <v>46304</v>
      </c>
      <c r="D14" s="57" t="s">
        <v>1521</v>
      </c>
      <c r="E14" s="57" t="s">
        <v>202</v>
      </c>
      <c r="F14" s="57" t="s">
        <v>203</v>
      </c>
      <c r="G14" s="57" t="s">
        <v>499</v>
      </c>
      <c r="H14" s="57" t="s">
        <v>1528</v>
      </c>
      <c r="I14" s="57" t="s">
        <v>519</v>
      </c>
      <c r="J14" s="57"/>
      <c r="K14" s="57" t="s">
        <v>451</v>
      </c>
      <c r="L14" s="57" t="s">
        <v>383</v>
      </c>
      <c r="M14" s="57" t="s">
        <v>549</v>
      </c>
      <c r="N14" s="57" t="s">
        <v>520</v>
      </c>
    </row>
    <row r="15" customFormat="false" ht="27.75" hidden="false" customHeight="true" outlineLevel="0" collapsed="false">
      <c r="A15" s="57" t="s">
        <v>198</v>
      </c>
      <c r="B15" s="57" t="s">
        <v>200</v>
      </c>
      <c r="C15" s="58" t="n">
        <v>46304</v>
      </c>
      <c r="D15" s="57" t="s">
        <v>1521</v>
      </c>
      <c r="E15" s="57" t="s">
        <v>202</v>
      </c>
      <c r="F15" s="57" t="s">
        <v>203</v>
      </c>
      <c r="G15" s="57" t="s">
        <v>499</v>
      </c>
      <c r="H15" s="57" t="s">
        <v>1529</v>
      </c>
      <c r="I15" s="57" t="s">
        <v>501</v>
      </c>
      <c r="J15" s="57"/>
      <c r="K15" s="57" t="s">
        <v>451</v>
      </c>
      <c r="L15" s="57" t="s">
        <v>383</v>
      </c>
      <c r="M15" s="57"/>
      <c r="N15" s="57" t="s">
        <v>524</v>
      </c>
    </row>
    <row r="16" customFormat="false" ht="27.75" hidden="false" customHeight="true" outlineLevel="0" collapsed="false">
      <c r="A16" s="57" t="s">
        <v>198</v>
      </c>
      <c r="B16" s="57" t="s">
        <v>200</v>
      </c>
      <c r="C16" s="58" t="n">
        <v>46304</v>
      </c>
      <c r="D16" s="57" t="s">
        <v>1521</v>
      </c>
      <c r="E16" s="57" t="s">
        <v>202</v>
      </c>
      <c r="F16" s="57" t="s">
        <v>203</v>
      </c>
      <c r="G16" s="57" t="s">
        <v>447</v>
      </c>
      <c r="H16" s="57" t="s">
        <v>1530</v>
      </c>
      <c r="I16" s="57" t="s">
        <v>449</v>
      </c>
      <c r="J16" s="57"/>
      <c r="K16" s="57" t="s">
        <v>451</v>
      </c>
      <c r="L16" s="57" t="s">
        <v>383</v>
      </c>
      <c r="M16" s="57"/>
      <c r="N16" s="57" t="s">
        <v>527</v>
      </c>
    </row>
    <row r="17" customFormat="false" ht="27.75" hidden="false" customHeight="true" outlineLevel="0" collapsed="false">
      <c r="A17" s="57" t="s">
        <v>198</v>
      </c>
      <c r="B17" s="57" t="s">
        <v>200</v>
      </c>
      <c r="C17" s="58" t="n">
        <v>46304</v>
      </c>
      <c r="D17" s="57" t="s">
        <v>1521</v>
      </c>
      <c r="E17" s="57" t="s">
        <v>202</v>
      </c>
      <c r="F17" s="57" t="s">
        <v>203</v>
      </c>
      <c r="G17" s="57" t="s">
        <v>447</v>
      </c>
      <c r="H17" s="57" t="s">
        <v>1531</v>
      </c>
      <c r="I17" s="57" t="s">
        <v>449</v>
      </c>
      <c r="J17" s="57"/>
      <c r="K17" s="57" t="s">
        <v>451</v>
      </c>
      <c r="L17" s="57" t="s">
        <v>383</v>
      </c>
      <c r="M17" s="57"/>
      <c r="N17" s="57" t="s">
        <v>530</v>
      </c>
    </row>
    <row r="18" customFormat="false" ht="27.75" hidden="false" customHeight="true" outlineLevel="0" collapsed="false">
      <c r="A18" s="57" t="s">
        <v>212</v>
      </c>
      <c r="B18" s="57" t="s">
        <v>214</v>
      </c>
      <c r="C18" s="58" t="n">
        <v>46305</v>
      </c>
      <c r="D18" s="57" t="s">
        <v>1532</v>
      </c>
      <c r="E18" s="57" t="s">
        <v>188</v>
      </c>
      <c r="F18" s="57" t="s">
        <v>215</v>
      </c>
      <c r="G18" s="57" t="s">
        <v>447</v>
      </c>
      <c r="H18" s="57" t="s">
        <v>1518</v>
      </c>
      <c r="I18" s="57" t="s">
        <v>449</v>
      </c>
      <c r="J18" s="57"/>
      <c r="K18" s="57" t="s">
        <v>451</v>
      </c>
      <c r="L18" s="57" t="s">
        <v>383</v>
      </c>
      <c r="M18" s="57"/>
      <c r="N18" s="57" t="s">
        <v>576</v>
      </c>
    </row>
    <row r="19" customFormat="false" ht="27.75" hidden="false" customHeight="true" outlineLevel="0" collapsed="false">
      <c r="A19" s="57" t="s">
        <v>218</v>
      </c>
      <c r="B19" s="57" t="s">
        <v>219</v>
      </c>
      <c r="C19" s="58" t="n">
        <v>46305</v>
      </c>
      <c r="D19" s="57" t="s">
        <v>1533</v>
      </c>
      <c r="E19" s="57" t="s">
        <v>202</v>
      </c>
      <c r="F19" s="57" t="s">
        <v>189</v>
      </c>
      <c r="G19" s="57" t="s">
        <v>440</v>
      </c>
      <c r="H19" s="57" t="s">
        <v>1517</v>
      </c>
      <c r="I19" s="57" t="s">
        <v>501</v>
      </c>
      <c r="J19" s="57"/>
      <c r="K19" s="57" t="s">
        <v>187</v>
      </c>
      <c r="L19" s="57" t="s">
        <v>383</v>
      </c>
      <c r="M19" s="57"/>
      <c r="N19" s="57" t="s">
        <v>601</v>
      </c>
    </row>
    <row r="20" customFormat="false" ht="27.75" hidden="false" customHeight="true" outlineLevel="0" collapsed="false">
      <c r="A20" s="57" t="s">
        <v>218</v>
      </c>
      <c r="B20" s="57" t="s">
        <v>219</v>
      </c>
      <c r="C20" s="58" t="n">
        <v>46305</v>
      </c>
      <c r="D20" s="57" t="s">
        <v>1533</v>
      </c>
      <c r="E20" s="57" t="s">
        <v>202</v>
      </c>
      <c r="F20" s="57" t="s">
        <v>189</v>
      </c>
      <c r="G20" s="57" t="s">
        <v>440</v>
      </c>
      <c r="H20" s="57" t="s">
        <v>1534</v>
      </c>
      <c r="I20" s="57" t="s">
        <v>501</v>
      </c>
      <c r="J20" s="57"/>
      <c r="K20" s="57" t="s">
        <v>187</v>
      </c>
      <c r="L20" s="57" t="s">
        <v>383</v>
      </c>
      <c r="M20" s="57"/>
      <c r="N20" s="57" t="s">
        <v>604</v>
      </c>
    </row>
    <row r="21" customFormat="false" ht="27.75" hidden="false" customHeight="true" outlineLevel="0" collapsed="false">
      <c r="A21" s="57" t="s">
        <v>218</v>
      </c>
      <c r="B21" s="57" t="s">
        <v>219</v>
      </c>
      <c r="C21" s="58" t="n">
        <v>46305</v>
      </c>
      <c r="D21" s="57" t="s">
        <v>1533</v>
      </c>
      <c r="E21" s="57" t="s">
        <v>202</v>
      </c>
      <c r="F21" s="57" t="s">
        <v>189</v>
      </c>
      <c r="G21" s="57" t="s">
        <v>499</v>
      </c>
      <c r="H21" s="57" t="s">
        <v>1523</v>
      </c>
      <c r="I21" s="57" t="s">
        <v>501</v>
      </c>
      <c r="J21" s="57"/>
      <c r="K21" s="57" t="s">
        <v>451</v>
      </c>
      <c r="L21" s="57" t="s">
        <v>383</v>
      </c>
      <c r="M21" s="57"/>
      <c r="N21" s="57" t="s">
        <v>606</v>
      </c>
    </row>
    <row r="22" customFormat="false" ht="27.75" hidden="false" customHeight="true" outlineLevel="0" collapsed="false">
      <c r="A22" s="57" t="s">
        <v>218</v>
      </c>
      <c r="B22" s="57" t="s">
        <v>219</v>
      </c>
      <c r="C22" s="58" t="n">
        <v>46305</v>
      </c>
      <c r="D22" s="57" t="s">
        <v>1533</v>
      </c>
      <c r="E22" s="57" t="s">
        <v>202</v>
      </c>
      <c r="F22" s="57" t="s">
        <v>189</v>
      </c>
      <c r="G22" s="57" t="s">
        <v>499</v>
      </c>
      <c r="H22" s="57" t="s">
        <v>1524</v>
      </c>
      <c r="I22" s="57" t="s">
        <v>501</v>
      </c>
      <c r="J22" s="57"/>
      <c r="K22" s="57" t="s">
        <v>451</v>
      </c>
      <c r="L22" s="57" t="s">
        <v>383</v>
      </c>
      <c r="M22" s="57"/>
      <c r="N22" s="57" t="s">
        <v>608</v>
      </c>
    </row>
    <row r="23" customFormat="false" ht="27.75" hidden="false" customHeight="true" outlineLevel="0" collapsed="false">
      <c r="A23" s="57" t="s">
        <v>218</v>
      </c>
      <c r="B23" s="57" t="s">
        <v>219</v>
      </c>
      <c r="C23" s="58" t="n">
        <v>46305</v>
      </c>
      <c r="D23" s="57" t="s">
        <v>1533</v>
      </c>
      <c r="E23" s="57" t="s">
        <v>202</v>
      </c>
      <c r="F23" s="57" t="s">
        <v>189</v>
      </c>
      <c r="G23" s="57" t="s">
        <v>499</v>
      </c>
      <c r="H23" s="57" t="s">
        <v>1525</v>
      </c>
      <c r="I23" s="57" t="s">
        <v>501</v>
      </c>
      <c r="J23" s="57"/>
      <c r="K23" s="57" t="s">
        <v>451</v>
      </c>
      <c r="L23" s="57" t="s">
        <v>383</v>
      </c>
      <c r="M23" s="57"/>
      <c r="N23" s="57" t="s">
        <v>610</v>
      </c>
    </row>
    <row r="24" customFormat="false" ht="27.75" hidden="false" customHeight="true" outlineLevel="0" collapsed="false">
      <c r="A24" s="57" t="s">
        <v>218</v>
      </c>
      <c r="B24" s="57" t="s">
        <v>219</v>
      </c>
      <c r="C24" s="58" t="n">
        <v>46305</v>
      </c>
      <c r="D24" s="57" t="s">
        <v>1533</v>
      </c>
      <c r="E24" s="57" t="s">
        <v>202</v>
      </c>
      <c r="F24" s="57" t="s">
        <v>189</v>
      </c>
      <c r="G24" s="57" t="s">
        <v>499</v>
      </c>
      <c r="H24" s="57" t="s">
        <v>1526</v>
      </c>
      <c r="I24" s="57" t="s">
        <v>501</v>
      </c>
      <c r="J24" s="57"/>
      <c r="K24" s="57" t="s">
        <v>451</v>
      </c>
      <c r="L24" s="57" t="s">
        <v>383</v>
      </c>
      <c r="M24" s="57"/>
      <c r="N24" s="57" t="s">
        <v>612</v>
      </c>
    </row>
    <row r="25" customFormat="false" ht="27.75" hidden="false" customHeight="true" outlineLevel="0" collapsed="false">
      <c r="A25" s="57" t="s">
        <v>218</v>
      </c>
      <c r="B25" s="57" t="s">
        <v>219</v>
      </c>
      <c r="C25" s="58" t="n">
        <v>46305</v>
      </c>
      <c r="D25" s="57" t="s">
        <v>1533</v>
      </c>
      <c r="E25" s="57" t="s">
        <v>202</v>
      </c>
      <c r="F25" s="57" t="s">
        <v>189</v>
      </c>
      <c r="G25" s="57" t="s">
        <v>499</v>
      </c>
      <c r="H25" s="57" t="s">
        <v>1527</v>
      </c>
      <c r="I25" s="57" t="s">
        <v>501</v>
      </c>
      <c r="J25" s="57"/>
      <c r="K25" s="57" t="s">
        <v>451</v>
      </c>
      <c r="L25" s="57" t="s">
        <v>383</v>
      </c>
      <c r="M25" s="57"/>
      <c r="N25" s="57" t="s">
        <v>614</v>
      </c>
    </row>
    <row r="26" customFormat="false" ht="27.75" hidden="false" customHeight="true" outlineLevel="0" collapsed="false">
      <c r="A26" s="57" t="s">
        <v>218</v>
      </c>
      <c r="B26" s="57" t="s">
        <v>219</v>
      </c>
      <c r="C26" s="58" t="n">
        <v>46305</v>
      </c>
      <c r="D26" s="57" t="s">
        <v>1533</v>
      </c>
      <c r="E26" s="57" t="s">
        <v>202</v>
      </c>
      <c r="F26" s="57" t="s">
        <v>189</v>
      </c>
      <c r="G26" s="57" t="s">
        <v>499</v>
      </c>
      <c r="H26" s="57" t="s">
        <v>1528</v>
      </c>
      <c r="I26" s="57" t="s">
        <v>616</v>
      </c>
      <c r="J26" s="57"/>
      <c r="K26" s="57" t="s">
        <v>451</v>
      </c>
      <c r="L26" s="57" t="s">
        <v>383</v>
      </c>
      <c r="M26" s="57" t="s">
        <v>549</v>
      </c>
      <c r="N26" s="57" t="s">
        <v>617</v>
      </c>
    </row>
    <row r="27" customFormat="false" ht="27.75" hidden="false" customHeight="true" outlineLevel="0" collapsed="false">
      <c r="A27" s="57" t="s">
        <v>218</v>
      </c>
      <c r="B27" s="57" t="s">
        <v>219</v>
      </c>
      <c r="C27" s="58" t="n">
        <v>46305</v>
      </c>
      <c r="D27" s="57" t="s">
        <v>1533</v>
      </c>
      <c r="E27" s="57" t="s">
        <v>202</v>
      </c>
      <c r="F27" s="57" t="s">
        <v>189</v>
      </c>
      <c r="G27" s="57" t="s">
        <v>499</v>
      </c>
      <c r="H27" s="57" t="s">
        <v>1529</v>
      </c>
      <c r="I27" s="57" t="s">
        <v>501</v>
      </c>
      <c r="J27" s="57"/>
      <c r="K27" s="57" t="s">
        <v>451</v>
      </c>
      <c r="L27" s="57" t="s">
        <v>383</v>
      </c>
      <c r="M27" s="57"/>
      <c r="N27" s="57" t="s">
        <v>619</v>
      </c>
    </row>
    <row r="28" customFormat="false" ht="27.75" hidden="false" customHeight="true" outlineLevel="0" collapsed="false">
      <c r="A28" s="57" t="s">
        <v>218</v>
      </c>
      <c r="B28" s="57" t="s">
        <v>219</v>
      </c>
      <c r="C28" s="58" t="n">
        <v>46305</v>
      </c>
      <c r="D28" s="57" t="s">
        <v>1533</v>
      </c>
      <c r="E28" s="57" t="s">
        <v>202</v>
      </c>
      <c r="F28" s="57" t="s">
        <v>189</v>
      </c>
      <c r="G28" s="57" t="s">
        <v>447</v>
      </c>
      <c r="H28" s="57" t="s">
        <v>1530</v>
      </c>
      <c r="I28" s="57" t="s">
        <v>449</v>
      </c>
      <c r="J28" s="57"/>
      <c r="K28" s="57" t="s">
        <v>451</v>
      </c>
      <c r="L28" s="57" t="s">
        <v>383</v>
      </c>
      <c r="M28" s="57"/>
      <c r="N28" s="57" t="s">
        <v>621</v>
      </c>
    </row>
    <row r="29" customFormat="false" ht="27.75" hidden="false" customHeight="true" outlineLevel="0" collapsed="false">
      <c r="A29" s="57" t="s">
        <v>218</v>
      </c>
      <c r="B29" s="57" t="s">
        <v>219</v>
      </c>
      <c r="C29" s="58" t="n">
        <v>46305</v>
      </c>
      <c r="D29" s="57" t="s">
        <v>1533</v>
      </c>
      <c r="E29" s="57" t="s">
        <v>202</v>
      </c>
      <c r="F29" s="57" t="s">
        <v>189</v>
      </c>
      <c r="G29" s="57" t="s">
        <v>447</v>
      </c>
      <c r="H29" s="57" t="s">
        <v>1535</v>
      </c>
      <c r="I29" s="57" t="s">
        <v>449</v>
      </c>
      <c r="J29" s="57"/>
      <c r="K29" s="57" t="s">
        <v>451</v>
      </c>
      <c r="L29" s="57" t="s">
        <v>383</v>
      </c>
      <c r="M29" s="57"/>
      <c r="N29" s="57" t="s">
        <v>624</v>
      </c>
    </row>
    <row r="30" customFormat="false" ht="27.75" hidden="false" customHeight="true" outlineLevel="0" collapsed="false">
      <c r="A30" s="57" t="s">
        <v>218</v>
      </c>
      <c r="B30" s="57" t="s">
        <v>219</v>
      </c>
      <c r="C30" s="58" t="n">
        <v>46305</v>
      </c>
      <c r="D30" s="57" t="s">
        <v>1533</v>
      </c>
      <c r="E30" s="57" t="s">
        <v>202</v>
      </c>
      <c r="F30" s="57" t="s">
        <v>189</v>
      </c>
      <c r="G30" s="57" t="s">
        <v>447</v>
      </c>
      <c r="H30" s="57" t="s">
        <v>1536</v>
      </c>
      <c r="I30" s="57" t="s">
        <v>449</v>
      </c>
      <c r="J30" s="57"/>
      <c r="K30" s="57" t="s">
        <v>451</v>
      </c>
      <c r="L30" s="57" t="s">
        <v>383</v>
      </c>
      <c r="M30" s="57"/>
      <c r="N30" s="57" t="s">
        <v>627</v>
      </c>
    </row>
    <row r="31" customFormat="false" ht="27.75" hidden="false" customHeight="true" outlineLevel="0" collapsed="false">
      <c r="A31" s="57" t="s">
        <v>218</v>
      </c>
      <c r="B31" s="57" t="s">
        <v>219</v>
      </c>
      <c r="C31" s="58" t="n">
        <v>46305</v>
      </c>
      <c r="D31" s="57" t="s">
        <v>1533</v>
      </c>
      <c r="E31" s="57" t="s">
        <v>202</v>
      </c>
      <c r="F31" s="57" t="s">
        <v>189</v>
      </c>
      <c r="G31" s="57" t="s">
        <v>629</v>
      </c>
      <c r="H31" s="57" t="s">
        <v>1537</v>
      </c>
      <c r="I31" s="57" t="s">
        <v>501</v>
      </c>
      <c r="J31" s="57"/>
      <c r="K31" s="57" t="s">
        <v>187</v>
      </c>
      <c r="L31" s="57" t="s">
        <v>383</v>
      </c>
      <c r="M31" s="57" t="s">
        <v>632</v>
      </c>
      <c r="N31" s="57" t="s">
        <v>631</v>
      </c>
    </row>
    <row r="32" customFormat="false" ht="40.5" hidden="false" customHeight="true" outlineLevel="0" collapsed="false">
      <c r="A32" s="57" t="s">
        <v>218</v>
      </c>
      <c r="B32" s="57" t="s">
        <v>219</v>
      </c>
      <c r="C32" s="58" t="n">
        <v>46305</v>
      </c>
      <c r="D32" s="57" t="s">
        <v>1533</v>
      </c>
      <c r="E32" s="57" t="s">
        <v>202</v>
      </c>
      <c r="F32" s="57" t="s">
        <v>189</v>
      </c>
      <c r="G32" s="57" t="s">
        <v>634</v>
      </c>
      <c r="H32" s="57" t="s">
        <v>1538</v>
      </c>
      <c r="I32" s="57" t="s">
        <v>636</v>
      </c>
      <c r="J32" s="57"/>
      <c r="K32" s="57" t="s">
        <v>451</v>
      </c>
      <c r="L32" s="57" t="s">
        <v>383</v>
      </c>
      <c r="M32" s="57" t="s">
        <v>660</v>
      </c>
      <c r="N32" s="57" t="s">
        <v>637</v>
      </c>
    </row>
    <row r="33" customFormat="false" ht="40.5" hidden="false" customHeight="true" outlineLevel="0" collapsed="false">
      <c r="A33" s="57" t="s">
        <v>228</v>
      </c>
      <c r="B33" s="57" t="s">
        <v>229</v>
      </c>
      <c r="C33" s="58" t="n">
        <v>46310</v>
      </c>
      <c r="D33" s="57" t="s">
        <v>1539</v>
      </c>
      <c r="E33" s="57" t="s">
        <v>188</v>
      </c>
      <c r="F33" s="57" t="s">
        <v>189</v>
      </c>
      <c r="G33" s="57" t="s">
        <v>440</v>
      </c>
      <c r="H33" s="57" t="s">
        <v>1517</v>
      </c>
      <c r="I33" s="57" t="s">
        <v>442</v>
      </c>
      <c r="J33" s="57"/>
      <c r="K33" s="57" t="s">
        <v>187</v>
      </c>
      <c r="L33" s="74" t="s">
        <v>444</v>
      </c>
      <c r="M33" s="57" t="s">
        <v>445</v>
      </c>
      <c r="N33" s="57" t="s">
        <v>601</v>
      </c>
    </row>
    <row r="34" customFormat="false" ht="27.75" hidden="false" customHeight="true" outlineLevel="0" collapsed="false">
      <c r="A34" s="57" t="s">
        <v>228</v>
      </c>
      <c r="B34" s="57" t="s">
        <v>229</v>
      </c>
      <c r="C34" s="58" t="n">
        <v>46310</v>
      </c>
      <c r="D34" s="57" t="s">
        <v>1539</v>
      </c>
      <c r="E34" s="57" t="s">
        <v>188</v>
      </c>
      <c r="F34" s="57" t="s">
        <v>189</v>
      </c>
      <c r="G34" s="57" t="s">
        <v>447</v>
      </c>
      <c r="H34" s="57" t="s">
        <v>1518</v>
      </c>
      <c r="I34" s="57" t="s">
        <v>449</v>
      </c>
      <c r="J34" s="57"/>
      <c r="K34" s="57" t="s">
        <v>451</v>
      </c>
      <c r="L34" s="57" t="s">
        <v>383</v>
      </c>
      <c r="M34" s="57"/>
      <c r="N34" s="57" t="s">
        <v>687</v>
      </c>
    </row>
    <row r="35" customFormat="false" ht="52.5" hidden="false" customHeight="true" outlineLevel="0" collapsed="false">
      <c r="A35" s="57" t="s">
        <v>228</v>
      </c>
      <c r="B35" s="57" t="s">
        <v>229</v>
      </c>
      <c r="C35" s="58" t="n">
        <v>46310</v>
      </c>
      <c r="D35" s="57" t="s">
        <v>1539</v>
      </c>
      <c r="E35" s="57" t="s">
        <v>188</v>
      </c>
      <c r="F35" s="57" t="s">
        <v>189</v>
      </c>
      <c r="G35" s="57" t="s">
        <v>447</v>
      </c>
      <c r="H35" s="57" t="s">
        <v>1519</v>
      </c>
      <c r="I35" s="57" t="s">
        <v>449</v>
      </c>
      <c r="J35" s="57" t="s">
        <v>1520</v>
      </c>
      <c r="K35" s="57" t="s">
        <v>451</v>
      </c>
      <c r="L35" s="57" t="s">
        <v>383</v>
      </c>
      <c r="M35" s="57" t="s">
        <v>704</v>
      </c>
      <c r="N35" s="57" t="s">
        <v>690</v>
      </c>
    </row>
    <row r="36" customFormat="false" ht="52.5" hidden="false" customHeight="true" outlineLevel="0" collapsed="false">
      <c r="A36" s="57" t="s">
        <v>228</v>
      </c>
      <c r="B36" s="57" t="s">
        <v>229</v>
      </c>
      <c r="C36" s="58" t="n">
        <v>46310</v>
      </c>
      <c r="D36" s="57" t="s">
        <v>1539</v>
      </c>
      <c r="E36" s="57" t="s">
        <v>188</v>
      </c>
      <c r="F36" s="57" t="s">
        <v>189</v>
      </c>
      <c r="G36" s="57" t="s">
        <v>634</v>
      </c>
      <c r="H36" s="57" t="s">
        <v>1538</v>
      </c>
      <c r="I36" s="57" t="s">
        <v>636</v>
      </c>
      <c r="J36" s="57"/>
      <c r="K36" s="57" t="s">
        <v>451</v>
      </c>
      <c r="L36" s="74" t="s">
        <v>444</v>
      </c>
      <c r="M36" s="57" t="s">
        <v>706</v>
      </c>
      <c r="N36" s="57" t="s">
        <v>637</v>
      </c>
    </row>
    <row r="37" customFormat="false" ht="78" hidden="false" customHeight="true" outlineLevel="0" collapsed="false">
      <c r="A37" s="57" t="s">
        <v>231</v>
      </c>
      <c r="B37" s="57" t="s">
        <v>232</v>
      </c>
      <c r="C37" s="58" t="n">
        <v>46310</v>
      </c>
      <c r="D37" s="57" t="s">
        <v>1540</v>
      </c>
      <c r="E37" s="57" t="s">
        <v>202</v>
      </c>
      <c r="F37" s="57" t="s">
        <v>189</v>
      </c>
      <c r="G37" s="57" t="s">
        <v>440</v>
      </c>
      <c r="H37" s="57" t="s">
        <v>1517</v>
      </c>
      <c r="I37" s="57" t="s">
        <v>501</v>
      </c>
      <c r="J37" s="57"/>
      <c r="K37" s="57" t="s">
        <v>726</v>
      </c>
      <c r="L37" s="74" t="s">
        <v>444</v>
      </c>
      <c r="M37" s="57" t="s">
        <v>727</v>
      </c>
      <c r="N37" s="57" t="s">
        <v>443</v>
      </c>
    </row>
    <row r="38" customFormat="false" ht="27.75" hidden="false" customHeight="true" outlineLevel="0" collapsed="false">
      <c r="A38" s="57" t="s">
        <v>231</v>
      </c>
      <c r="B38" s="57" t="s">
        <v>232</v>
      </c>
      <c r="C38" s="58" t="n">
        <v>46310</v>
      </c>
      <c r="D38" s="57" t="s">
        <v>1540</v>
      </c>
      <c r="E38" s="57" t="s">
        <v>202</v>
      </c>
      <c r="F38" s="57" t="s">
        <v>189</v>
      </c>
      <c r="G38" s="57" t="s">
        <v>440</v>
      </c>
      <c r="H38" s="57" t="s">
        <v>1541</v>
      </c>
      <c r="I38" s="57" t="s">
        <v>730</v>
      </c>
      <c r="J38" s="57"/>
      <c r="K38" s="57" t="s">
        <v>187</v>
      </c>
      <c r="L38" s="57" t="s">
        <v>383</v>
      </c>
      <c r="M38" s="57" t="s">
        <v>732</v>
      </c>
      <c r="N38" s="57" t="s">
        <v>731</v>
      </c>
    </row>
    <row r="39" customFormat="false" ht="27.75" hidden="false" customHeight="true" outlineLevel="0" collapsed="false">
      <c r="A39" s="57" t="s">
        <v>231</v>
      </c>
      <c r="B39" s="57" t="s">
        <v>232</v>
      </c>
      <c r="C39" s="58" t="n">
        <v>46310</v>
      </c>
      <c r="D39" s="57" t="s">
        <v>1540</v>
      </c>
      <c r="E39" s="57" t="s">
        <v>202</v>
      </c>
      <c r="F39" s="57" t="s">
        <v>189</v>
      </c>
      <c r="G39" s="57" t="s">
        <v>440</v>
      </c>
      <c r="H39" s="57" t="s">
        <v>1534</v>
      </c>
      <c r="I39" s="57" t="s">
        <v>501</v>
      </c>
      <c r="J39" s="57"/>
      <c r="K39" s="57" t="s">
        <v>187</v>
      </c>
      <c r="L39" s="57" t="s">
        <v>383</v>
      </c>
      <c r="M39" s="57"/>
      <c r="N39" s="57" t="s">
        <v>734</v>
      </c>
    </row>
    <row r="40" customFormat="false" ht="27.75" hidden="false" customHeight="true" outlineLevel="0" collapsed="false">
      <c r="A40" s="57" t="s">
        <v>231</v>
      </c>
      <c r="B40" s="57" t="s">
        <v>232</v>
      </c>
      <c r="C40" s="58" t="n">
        <v>46310</v>
      </c>
      <c r="D40" s="57" t="s">
        <v>1540</v>
      </c>
      <c r="E40" s="57" t="s">
        <v>202</v>
      </c>
      <c r="F40" s="57" t="s">
        <v>189</v>
      </c>
      <c r="G40" s="57" t="s">
        <v>499</v>
      </c>
      <c r="H40" s="57" t="s">
        <v>1523</v>
      </c>
      <c r="I40" s="57" t="s">
        <v>501</v>
      </c>
      <c r="J40" s="57"/>
      <c r="K40" s="57" t="s">
        <v>451</v>
      </c>
      <c r="L40" s="57" t="s">
        <v>383</v>
      </c>
      <c r="M40" s="57"/>
      <c r="N40" s="57" t="s">
        <v>736</v>
      </c>
    </row>
    <row r="41" customFormat="false" ht="27.75" hidden="false" customHeight="true" outlineLevel="0" collapsed="false">
      <c r="A41" s="57" t="s">
        <v>231</v>
      </c>
      <c r="B41" s="57" t="s">
        <v>232</v>
      </c>
      <c r="C41" s="58" t="n">
        <v>46310</v>
      </c>
      <c r="D41" s="57" t="s">
        <v>1540</v>
      </c>
      <c r="E41" s="57" t="s">
        <v>202</v>
      </c>
      <c r="F41" s="57" t="s">
        <v>189</v>
      </c>
      <c r="G41" s="57" t="s">
        <v>499</v>
      </c>
      <c r="H41" s="57" t="s">
        <v>1524</v>
      </c>
      <c r="I41" s="57" t="s">
        <v>501</v>
      </c>
      <c r="J41" s="57"/>
      <c r="K41" s="57" t="s">
        <v>451</v>
      </c>
      <c r="L41" s="57" t="s">
        <v>383</v>
      </c>
      <c r="M41" s="57"/>
      <c r="N41" s="57" t="s">
        <v>738</v>
      </c>
    </row>
    <row r="42" customFormat="false" ht="27.75" hidden="false" customHeight="true" outlineLevel="0" collapsed="false">
      <c r="A42" s="57" t="s">
        <v>231</v>
      </c>
      <c r="B42" s="57" t="s">
        <v>232</v>
      </c>
      <c r="C42" s="58" t="n">
        <v>46310</v>
      </c>
      <c r="D42" s="57" t="s">
        <v>1540</v>
      </c>
      <c r="E42" s="57" t="s">
        <v>202</v>
      </c>
      <c r="F42" s="57" t="s">
        <v>189</v>
      </c>
      <c r="G42" s="57" t="s">
        <v>499</v>
      </c>
      <c r="H42" s="57" t="s">
        <v>1525</v>
      </c>
      <c r="I42" s="57" t="s">
        <v>501</v>
      </c>
      <c r="J42" s="57"/>
      <c r="K42" s="57" t="s">
        <v>451</v>
      </c>
      <c r="L42" s="57" t="s">
        <v>383</v>
      </c>
      <c r="M42" s="57"/>
      <c r="N42" s="57" t="s">
        <v>740</v>
      </c>
    </row>
    <row r="43" customFormat="false" ht="27.75" hidden="false" customHeight="true" outlineLevel="0" collapsed="false">
      <c r="A43" s="57" t="s">
        <v>231</v>
      </c>
      <c r="B43" s="57" t="s">
        <v>232</v>
      </c>
      <c r="C43" s="58" t="n">
        <v>46310</v>
      </c>
      <c r="D43" s="57" t="s">
        <v>1540</v>
      </c>
      <c r="E43" s="57" t="s">
        <v>202</v>
      </c>
      <c r="F43" s="57" t="s">
        <v>189</v>
      </c>
      <c r="G43" s="57" t="s">
        <v>499</v>
      </c>
      <c r="H43" s="57" t="s">
        <v>1526</v>
      </c>
      <c r="I43" s="57" t="s">
        <v>501</v>
      </c>
      <c r="J43" s="57"/>
      <c r="K43" s="57" t="s">
        <v>451</v>
      </c>
      <c r="L43" s="57" t="s">
        <v>383</v>
      </c>
      <c r="M43" s="57"/>
      <c r="N43" s="57" t="s">
        <v>742</v>
      </c>
    </row>
    <row r="44" customFormat="false" ht="27.75" hidden="false" customHeight="true" outlineLevel="0" collapsed="false">
      <c r="A44" s="57" t="s">
        <v>231</v>
      </c>
      <c r="B44" s="57" t="s">
        <v>232</v>
      </c>
      <c r="C44" s="58" t="n">
        <v>46310</v>
      </c>
      <c r="D44" s="57" t="s">
        <v>1540</v>
      </c>
      <c r="E44" s="57" t="s">
        <v>202</v>
      </c>
      <c r="F44" s="57" t="s">
        <v>189</v>
      </c>
      <c r="G44" s="57" t="s">
        <v>499</v>
      </c>
      <c r="H44" s="57" t="s">
        <v>1527</v>
      </c>
      <c r="I44" s="57" t="s">
        <v>501</v>
      </c>
      <c r="J44" s="57"/>
      <c r="K44" s="57" t="s">
        <v>451</v>
      </c>
      <c r="L44" s="57" t="s">
        <v>383</v>
      </c>
      <c r="M44" s="57"/>
      <c r="N44" s="57" t="s">
        <v>744</v>
      </c>
    </row>
    <row r="45" customFormat="false" ht="27.75" hidden="false" customHeight="true" outlineLevel="0" collapsed="false">
      <c r="A45" s="57" t="s">
        <v>231</v>
      </c>
      <c r="B45" s="57" t="s">
        <v>232</v>
      </c>
      <c r="C45" s="58" t="n">
        <v>46310</v>
      </c>
      <c r="D45" s="57" t="s">
        <v>1540</v>
      </c>
      <c r="E45" s="57" t="s">
        <v>202</v>
      </c>
      <c r="F45" s="57" t="s">
        <v>189</v>
      </c>
      <c r="G45" s="57" t="s">
        <v>499</v>
      </c>
      <c r="H45" s="57" t="s">
        <v>1528</v>
      </c>
      <c r="I45" s="57" t="s">
        <v>616</v>
      </c>
      <c r="J45" s="57"/>
      <c r="K45" s="57" t="s">
        <v>451</v>
      </c>
      <c r="L45" s="57" t="s">
        <v>383</v>
      </c>
      <c r="M45" s="57" t="s">
        <v>549</v>
      </c>
      <c r="N45" s="57" t="s">
        <v>746</v>
      </c>
    </row>
    <row r="46" customFormat="false" ht="27.75" hidden="false" customHeight="true" outlineLevel="0" collapsed="false">
      <c r="A46" s="57" t="s">
        <v>231</v>
      </c>
      <c r="B46" s="57" t="s">
        <v>232</v>
      </c>
      <c r="C46" s="58" t="n">
        <v>46310</v>
      </c>
      <c r="D46" s="57" t="s">
        <v>1540</v>
      </c>
      <c r="E46" s="57" t="s">
        <v>202</v>
      </c>
      <c r="F46" s="57" t="s">
        <v>189</v>
      </c>
      <c r="G46" s="57" t="s">
        <v>499</v>
      </c>
      <c r="H46" s="57" t="s">
        <v>1529</v>
      </c>
      <c r="I46" s="57" t="s">
        <v>501</v>
      </c>
      <c r="J46" s="57"/>
      <c r="K46" s="57" t="s">
        <v>451</v>
      </c>
      <c r="L46" s="57" t="s">
        <v>383</v>
      </c>
      <c r="M46" s="57"/>
      <c r="N46" s="57" t="s">
        <v>748</v>
      </c>
    </row>
    <row r="47" customFormat="false" ht="27.75" hidden="false" customHeight="true" outlineLevel="0" collapsed="false">
      <c r="A47" s="57" t="s">
        <v>231</v>
      </c>
      <c r="B47" s="57" t="s">
        <v>232</v>
      </c>
      <c r="C47" s="58" t="n">
        <v>46310</v>
      </c>
      <c r="D47" s="57" t="s">
        <v>1540</v>
      </c>
      <c r="E47" s="57" t="s">
        <v>202</v>
      </c>
      <c r="F47" s="57" t="s">
        <v>189</v>
      </c>
      <c r="G47" s="57" t="s">
        <v>447</v>
      </c>
      <c r="H47" s="57" t="s">
        <v>1530</v>
      </c>
      <c r="I47" s="57" t="s">
        <v>449</v>
      </c>
      <c r="J47" s="57"/>
      <c r="K47" s="57" t="s">
        <v>451</v>
      </c>
      <c r="L47" s="57" t="s">
        <v>383</v>
      </c>
      <c r="M47" s="57"/>
      <c r="N47" s="57" t="s">
        <v>750</v>
      </c>
    </row>
    <row r="48" customFormat="false" ht="27.75" hidden="false" customHeight="true" outlineLevel="0" collapsed="false">
      <c r="A48" s="57" t="s">
        <v>231</v>
      </c>
      <c r="B48" s="57" t="s">
        <v>232</v>
      </c>
      <c r="C48" s="58" t="n">
        <v>46310</v>
      </c>
      <c r="D48" s="57" t="s">
        <v>1540</v>
      </c>
      <c r="E48" s="57" t="s">
        <v>202</v>
      </c>
      <c r="F48" s="57" t="s">
        <v>189</v>
      </c>
      <c r="G48" s="57" t="s">
        <v>447</v>
      </c>
      <c r="H48" s="57" t="s">
        <v>1535</v>
      </c>
      <c r="I48" s="57" t="s">
        <v>449</v>
      </c>
      <c r="J48" s="57"/>
      <c r="K48" s="57" t="s">
        <v>451</v>
      </c>
      <c r="L48" s="57" t="s">
        <v>383</v>
      </c>
      <c r="M48" s="57"/>
      <c r="N48" s="57" t="s">
        <v>752</v>
      </c>
    </row>
    <row r="49" customFormat="false" ht="27.75" hidden="false" customHeight="true" outlineLevel="0" collapsed="false">
      <c r="A49" s="57" t="s">
        <v>231</v>
      </c>
      <c r="B49" s="57" t="s">
        <v>232</v>
      </c>
      <c r="C49" s="58" t="n">
        <v>46310</v>
      </c>
      <c r="D49" s="57" t="s">
        <v>1540</v>
      </c>
      <c r="E49" s="57" t="s">
        <v>202</v>
      </c>
      <c r="F49" s="57" t="s">
        <v>189</v>
      </c>
      <c r="G49" s="57" t="s">
        <v>447</v>
      </c>
      <c r="H49" s="57" t="s">
        <v>1536</v>
      </c>
      <c r="I49" s="57" t="s">
        <v>449</v>
      </c>
      <c r="J49" s="57"/>
      <c r="K49" s="57" t="s">
        <v>451</v>
      </c>
      <c r="L49" s="57" t="s">
        <v>383</v>
      </c>
      <c r="M49" s="57"/>
      <c r="N49" s="57" t="s">
        <v>754</v>
      </c>
    </row>
    <row r="50" customFormat="false" ht="27.75" hidden="false" customHeight="true" outlineLevel="0" collapsed="false">
      <c r="A50" s="57" t="s">
        <v>231</v>
      </c>
      <c r="B50" s="57" t="s">
        <v>232</v>
      </c>
      <c r="C50" s="58" t="n">
        <v>46310</v>
      </c>
      <c r="D50" s="57" t="s">
        <v>1540</v>
      </c>
      <c r="E50" s="57" t="s">
        <v>202</v>
      </c>
      <c r="F50" s="57" t="s">
        <v>189</v>
      </c>
      <c r="G50" s="57" t="s">
        <v>629</v>
      </c>
      <c r="H50" s="57" t="s">
        <v>1537</v>
      </c>
      <c r="I50" s="57" t="s">
        <v>501</v>
      </c>
      <c r="J50" s="57"/>
      <c r="K50" s="57" t="s">
        <v>187</v>
      </c>
      <c r="L50" s="57" t="s">
        <v>383</v>
      </c>
      <c r="M50" s="57" t="s">
        <v>632</v>
      </c>
      <c r="N50" s="57" t="s">
        <v>756</v>
      </c>
    </row>
    <row r="51" customFormat="false" ht="27.75" hidden="false" customHeight="true" outlineLevel="0" collapsed="false">
      <c r="A51" s="57" t="s">
        <v>235</v>
      </c>
      <c r="B51" s="57" t="s">
        <v>236</v>
      </c>
      <c r="C51" s="58" t="n">
        <v>46304</v>
      </c>
      <c r="D51" s="57" t="s">
        <v>1516</v>
      </c>
      <c r="E51" s="57" t="s">
        <v>202</v>
      </c>
      <c r="F51" s="57" t="s">
        <v>189</v>
      </c>
      <c r="G51" s="57" t="s">
        <v>440</v>
      </c>
      <c r="H51" s="57" t="s">
        <v>1517</v>
      </c>
      <c r="I51" s="57" t="s">
        <v>501</v>
      </c>
      <c r="J51" s="57"/>
      <c r="K51" s="57" t="s">
        <v>186</v>
      </c>
      <c r="L51" s="57" t="s">
        <v>383</v>
      </c>
      <c r="M51" s="57"/>
      <c r="N51" s="57" t="s">
        <v>443</v>
      </c>
    </row>
    <row r="52" customFormat="false" ht="40.5" hidden="false" customHeight="true" outlineLevel="0" collapsed="false">
      <c r="A52" s="57" t="s">
        <v>235</v>
      </c>
      <c r="B52" s="57" t="s">
        <v>236</v>
      </c>
      <c r="C52" s="58" t="n">
        <v>46304</v>
      </c>
      <c r="D52" s="57" t="s">
        <v>1516</v>
      </c>
      <c r="E52" s="57" t="s">
        <v>202</v>
      </c>
      <c r="F52" s="57" t="s">
        <v>189</v>
      </c>
      <c r="G52" s="57" t="s">
        <v>440</v>
      </c>
      <c r="H52" s="57" t="s">
        <v>1541</v>
      </c>
      <c r="I52" s="57" t="s">
        <v>730</v>
      </c>
      <c r="J52" s="57"/>
      <c r="K52" s="57" t="s">
        <v>187</v>
      </c>
      <c r="L52" s="74" t="s">
        <v>444</v>
      </c>
      <c r="M52" s="57" t="s">
        <v>820</v>
      </c>
      <c r="N52" s="57" t="s">
        <v>731</v>
      </c>
    </row>
    <row r="53" customFormat="false" ht="27.75" hidden="false" customHeight="true" outlineLevel="0" collapsed="false">
      <c r="A53" s="57" t="s">
        <v>235</v>
      </c>
      <c r="B53" s="57" t="s">
        <v>236</v>
      </c>
      <c r="C53" s="58" t="n">
        <v>46304</v>
      </c>
      <c r="D53" s="57" t="s">
        <v>1516</v>
      </c>
      <c r="E53" s="57" t="s">
        <v>202</v>
      </c>
      <c r="F53" s="57" t="s">
        <v>189</v>
      </c>
      <c r="G53" s="57" t="s">
        <v>440</v>
      </c>
      <c r="H53" s="57" t="s">
        <v>1534</v>
      </c>
      <c r="I53" s="57" t="s">
        <v>501</v>
      </c>
      <c r="J53" s="57"/>
      <c r="K53" s="57" t="s">
        <v>187</v>
      </c>
      <c r="L53" s="57" t="s">
        <v>383</v>
      </c>
      <c r="M53" s="57"/>
      <c r="N53" s="57" t="s">
        <v>734</v>
      </c>
    </row>
    <row r="54" customFormat="false" ht="27.75" hidden="false" customHeight="true" outlineLevel="0" collapsed="false">
      <c r="A54" s="57" t="s">
        <v>235</v>
      </c>
      <c r="B54" s="57" t="s">
        <v>236</v>
      </c>
      <c r="C54" s="58" t="n">
        <v>46304</v>
      </c>
      <c r="D54" s="57" t="s">
        <v>1516</v>
      </c>
      <c r="E54" s="57" t="s">
        <v>202</v>
      </c>
      <c r="F54" s="57" t="s">
        <v>189</v>
      </c>
      <c r="G54" s="57" t="s">
        <v>499</v>
      </c>
      <c r="H54" s="57" t="s">
        <v>1523</v>
      </c>
      <c r="I54" s="57" t="s">
        <v>501</v>
      </c>
      <c r="J54" s="57"/>
      <c r="K54" s="57" t="s">
        <v>451</v>
      </c>
      <c r="L54" s="57" t="s">
        <v>383</v>
      </c>
      <c r="M54" s="57"/>
      <c r="N54" s="57" t="s">
        <v>736</v>
      </c>
    </row>
    <row r="55" customFormat="false" ht="27.75" hidden="false" customHeight="true" outlineLevel="0" collapsed="false">
      <c r="A55" s="57" t="s">
        <v>235</v>
      </c>
      <c r="B55" s="57" t="s">
        <v>236</v>
      </c>
      <c r="C55" s="58" t="n">
        <v>46304</v>
      </c>
      <c r="D55" s="57" t="s">
        <v>1516</v>
      </c>
      <c r="E55" s="57" t="s">
        <v>202</v>
      </c>
      <c r="F55" s="57" t="s">
        <v>189</v>
      </c>
      <c r="G55" s="57" t="s">
        <v>499</v>
      </c>
      <c r="H55" s="57" t="s">
        <v>1524</v>
      </c>
      <c r="I55" s="57" t="s">
        <v>501</v>
      </c>
      <c r="J55" s="57"/>
      <c r="K55" s="57" t="s">
        <v>451</v>
      </c>
      <c r="L55" s="57" t="s">
        <v>383</v>
      </c>
      <c r="M55" s="57"/>
      <c r="N55" s="57" t="s">
        <v>738</v>
      </c>
    </row>
    <row r="56" customFormat="false" ht="27.75" hidden="false" customHeight="true" outlineLevel="0" collapsed="false">
      <c r="A56" s="57" t="s">
        <v>235</v>
      </c>
      <c r="B56" s="57" t="s">
        <v>236</v>
      </c>
      <c r="C56" s="58" t="n">
        <v>46304</v>
      </c>
      <c r="D56" s="57" t="s">
        <v>1516</v>
      </c>
      <c r="E56" s="57" t="s">
        <v>202</v>
      </c>
      <c r="F56" s="57" t="s">
        <v>189</v>
      </c>
      <c r="G56" s="57" t="s">
        <v>499</v>
      </c>
      <c r="H56" s="57" t="s">
        <v>1525</v>
      </c>
      <c r="I56" s="57" t="s">
        <v>501</v>
      </c>
      <c r="J56" s="57"/>
      <c r="K56" s="57" t="s">
        <v>451</v>
      </c>
      <c r="L56" s="57" t="s">
        <v>383</v>
      </c>
      <c r="M56" s="57"/>
      <c r="N56" s="57" t="s">
        <v>740</v>
      </c>
    </row>
    <row r="57" customFormat="false" ht="27.75" hidden="false" customHeight="true" outlineLevel="0" collapsed="false">
      <c r="A57" s="57" t="s">
        <v>235</v>
      </c>
      <c r="B57" s="57" t="s">
        <v>236</v>
      </c>
      <c r="C57" s="58" t="n">
        <v>46304</v>
      </c>
      <c r="D57" s="57" t="s">
        <v>1516</v>
      </c>
      <c r="E57" s="57" t="s">
        <v>202</v>
      </c>
      <c r="F57" s="57" t="s">
        <v>189</v>
      </c>
      <c r="G57" s="57" t="s">
        <v>499</v>
      </c>
      <c r="H57" s="57" t="s">
        <v>1526</v>
      </c>
      <c r="I57" s="57" t="s">
        <v>501</v>
      </c>
      <c r="J57" s="57"/>
      <c r="K57" s="57" t="s">
        <v>451</v>
      </c>
      <c r="L57" s="57" t="s">
        <v>383</v>
      </c>
      <c r="M57" s="57"/>
      <c r="N57" s="57" t="s">
        <v>742</v>
      </c>
    </row>
    <row r="58" customFormat="false" ht="27.75" hidden="false" customHeight="true" outlineLevel="0" collapsed="false">
      <c r="A58" s="57" t="s">
        <v>235</v>
      </c>
      <c r="B58" s="57" t="s">
        <v>236</v>
      </c>
      <c r="C58" s="58" t="n">
        <v>46304</v>
      </c>
      <c r="D58" s="57" t="s">
        <v>1516</v>
      </c>
      <c r="E58" s="57" t="s">
        <v>202</v>
      </c>
      <c r="F58" s="57" t="s">
        <v>189</v>
      </c>
      <c r="G58" s="57" t="s">
        <v>499</v>
      </c>
      <c r="H58" s="57" t="s">
        <v>1527</v>
      </c>
      <c r="I58" s="57" t="s">
        <v>501</v>
      </c>
      <c r="J58" s="57"/>
      <c r="K58" s="57" t="s">
        <v>451</v>
      </c>
      <c r="L58" s="57" t="s">
        <v>383</v>
      </c>
      <c r="M58" s="57"/>
      <c r="N58" s="57" t="s">
        <v>744</v>
      </c>
    </row>
    <row r="59" customFormat="false" ht="27.75" hidden="false" customHeight="true" outlineLevel="0" collapsed="false">
      <c r="A59" s="57" t="s">
        <v>235</v>
      </c>
      <c r="B59" s="57" t="s">
        <v>236</v>
      </c>
      <c r="C59" s="58" t="n">
        <v>46304</v>
      </c>
      <c r="D59" s="57" t="s">
        <v>1516</v>
      </c>
      <c r="E59" s="57" t="s">
        <v>202</v>
      </c>
      <c r="F59" s="57" t="s">
        <v>189</v>
      </c>
      <c r="G59" s="57" t="s">
        <v>499</v>
      </c>
      <c r="H59" s="57" t="s">
        <v>1528</v>
      </c>
      <c r="I59" s="57" t="s">
        <v>616</v>
      </c>
      <c r="J59" s="57"/>
      <c r="K59" s="57" t="s">
        <v>451</v>
      </c>
      <c r="L59" s="57" t="s">
        <v>383</v>
      </c>
      <c r="M59" s="57" t="s">
        <v>549</v>
      </c>
      <c r="N59" s="57" t="s">
        <v>746</v>
      </c>
    </row>
    <row r="60" customFormat="false" ht="27.75" hidden="false" customHeight="true" outlineLevel="0" collapsed="false">
      <c r="A60" s="57" t="s">
        <v>235</v>
      </c>
      <c r="B60" s="57" t="s">
        <v>236</v>
      </c>
      <c r="C60" s="58" t="n">
        <v>46304</v>
      </c>
      <c r="D60" s="57" t="s">
        <v>1516</v>
      </c>
      <c r="E60" s="57" t="s">
        <v>202</v>
      </c>
      <c r="F60" s="57" t="s">
        <v>189</v>
      </c>
      <c r="G60" s="57" t="s">
        <v>499</v>
      </c>
      <c r="H60" s="57" t="s">
        <v>1529</v>
      </c>
      <c r="I60" s="57" t="s">
        <v>501</v>
      </c>
      <c r="J60" s="57"/>
      <c r="K60" s="57" t="s">
        <v>451</v>
      </c>
      <c r="L60" s="57" t="s">
        <v>383</v>
      </c>
      <c r="M60" s="57"/>
      <c r="N60" s="57" t="s">
        <v>748</v>
      </c>
    </row>
    <row r="61" customFormat="false" ht="27.75" hidden="false" customHeight="true" outlineLevel="0" collapsed="false">
      <c r="A61" s="57" t="s">
        <v>235</v>
      </c>
      <c r="B61" s="57" t="s">
        <v>236</v>
      </c>
      <c r="C61" s="58" t="n">
        <v>46304</v>
      </c>
      <c r="D61" s="57" t="s">
        <v>1516</v>
      </c>
      <c r="E61" s="57" t="s">
        <v>202</v>
      </c>
      <c r="F61" s="57" t="s">
        <v>189</v>
      </c>
      <c r="G61" s="57" t="s">
        <v>447</v>
      </c>
      <c r="H61" s="57" t="s">
        <v>1530</v>
      </c>
      <c r="I61" s="57" t="s">
        <v>449</v>
      </c>
      <c r="J61" s="57"/>
      <c r="K61" s="57" t="s">
        <v>451</v>
      </c>
      <c r="L61" s="57" t="s">
        <v>383</v>
      </c>
      <c r="M61" s="57"/>
      <c r="N61" s="57" t="s">
        <v>750</v>
      </c>
    </row>
    <row r="62" customFormat="false" ht="27.75" hidden="false" customHeight="true" outlineLevel="0" collapsed="false">
      <c r="A62" s="57" t="s">
        <v>235</v>
      </c>
      <c r="B62" s="57" t="s">
        <v>236</v>
      </c>
      <c r="C62" s="58" t="n">
        <v>46304</v>
      </c>
      <c r="D62" s="57" t="s">
        <v>1516</v>
      </c>
      <c r="E62" s="57" t="s">
        <v>202</v>
      </c>
      <c r="F62" s="57" t="s">
        <v>189</v>
      </c>
      <c r="G62" s="57" t="s">
        <v>447</v>
      </c>
      <c r="H62" s="57" t="s">
        <v>1535</v>
      </c>
      <c r="I62" s="57" t="s">
        <v>449</v>
      </c>
      <c r="J62" s="57"/>
      <c r="K62" s="57" t="s">
        <v>451</v>
      </c>
      <c r="L62" s="57" t="s">
        <v>383</v>
      </c>
      <c r="M62" s="57"/>
      <c r="N62" s="57" t="s">
        <v>752</v>
      </c>
    </row>
    <row r="63" customFormat="false" ht="27.75" hidden="false" customHeight="true" outlineLevel="0" collapsed="false">
      <c r="A63" s="57" t="s">
        <v>235</v>
      </c>
      <c r="B63" s="57" t="s">
        <v>236</v>
      </c>
      <c r="C63" s="58" t="n">
        <v>46304</v>
      </c>
      <c r="D63" s="57" t="s">
        <v>1516</v>
      </c>
      <c r="E63" s="57" t="s">
        <v>202</v>
      </c>
      <c r="F63" s="57" t="s">
        <v>189</v>
      </c>
      <c r="G63" s="57" t="s">
        <v>447</v>
      </c>
      <c r="H63" s="57" t="s">
        <v>1536</v>
      </c>
      <c r="I63" s="57" t="s">
        <v>449</v>
      </c>
      <c r="J63" s="57"/>
      <c r="K63" s="57" t="s">
        <v>451</v>
      </c>
      <c r="L63" s="57" t="s">
        <v>383</v>
      </c>
      <c r="M63" s="57"/>
      <c r="N63" s="57" t="s">
        <v>754</v>
      </c>
    </row>
    <row r="64" customFormat="false" ht="27.75" hidden="false" customHeight="true" outlineLevel="0" collapsed="false">
      <c r="A64" s="57" t="s">
        <v>235</v>
      </c>
      <c r="B64" s="57" t="s">
        <v>236</v>
      </c>
      <c r="C64" s="58" t="n">
        <v>46304</v>
      </c>
      <c r="D64" s="57" t="s">
        <v>1516</v>
      </c>
      <c r="E64" s="57" t="s">
        <v>202</v>
      </c>
      <c r="F64" s="57" t="s">
        <v>189</v>
      </c>
      <c r="G64" s="57" t="s">
        <v>629</v>
      </c>
      <c r="H64" s="57" t="s">
        <v>1537</v>
      </c>
      <c r="I64" s="57" t="s">
        <v>501</v>
      </c>
      <c r="J64" s="57"/>
      <c r="K64" s="57" t="s">
        <v>187</v>
      </c>
      <c r="L64" s="57" t="s">
        <v>383</v>
      </c>
      <c r="M64" s="57" t="s">
        <v>632</v>
      </c>
      <c r="N64" s="57" t="s">
        <v>756</v>
      </c>
    </row>
    <row r="65" customFormat="false" ht="27.75" hidden="false" customHeight="true" outlineLevel="0" collapsed="false">
      <c r="A65" s="57" t="s">
        <v>238</v>
      </c>
      <c r="B65" s="57" t="s">
        <v>239</v>
      </c>
      <c r="C65" s="58" t="n">
        <v>46305</v>
      </c>
      <c r="D65" s="57" t="s">
        <v>1542</v>
      </c>
      <c r="E65" s="57" t="s">
        <v>188</v>
      </c>
      <c r="F65" s="57" t="s">
        <v>203</v>
      </c>
      <c r="G65" s="57" t="s">
        <v>447</v>
      </c>
      <c r="H65" s="57" t="s">
        <v>1518</v>
      </c>
      <c r="I65" s="57" t="s">
        <v>449</v>
      </c>
      <c r="J65" s="57"/>
      <c r="K65" s="57" t="s">
        <v>451</v>
      </c>
      <c r="L65" s="57" t="s">
        <v>383</v>
      </c>
      <c r="M65" s="57"/>
      <c r="N65" s="57" t="s">
        <v>853</v>
      </c>
    </row>
    <row r="66" customFormat="false" ht="27.75" hidden="false" customHeight="true" outlineLevel="0" collapsed="false">
      <c r="A66" s="57" t="s">
        <v>246</v>
      </c>
      <c r="B66" s="57" t="s">
        <v>248</v>
      </c>
      <c r="C66" s="58" t="n">
        <v>46306</v>
      </c>
      <c r="D66" s="57" t="s">
        <v>1543</v>
      </c>
      <c r="E66" s="57" t="s">
        <v>202</v>
      </c>
      <c r="F66" s="57" t="s">
        <v>203</v>
      </c>
      <c r="G66" s="57" t="s">
        <v>440</v>
      </c>
      <c r="H66" s="57" t="s">
        <v>1522</v>
      </c>
      <c r="I66" s="57" t="s">
        <v>495</v>
      </c>
      <c r="J66" s="57"/>
      <c r="K66" s="57" t="s">
        <v>451</v>
      </c>
      <c r="L66" s="57" t="s">
        <v>383</v>
      </c>
      <c r="M66" s="57" t="s">
        <v>535</v>
      </c>
      <c r="N66" s="57" t="s">
        <v>876</v>
      </c>
    </row>
    <row r="67" customFormat="false" ht="27.75" hidden="false" customHeight="true" outlineLevel="0" collapsed="false">
      <c r="A67" s="57" t="s">
        <v>246</v>
      </c>
      <c r="B67" s="57" t="s">
        <v>248</v>
      </c>
      <c r="C67" s="58" t="n">
        <v>46306</v>
      </c>
      <c r="D67" s="57" t="s">
        <v>1543</v>
      </c>
      <c r="E67" s="57" t="s">
        <v>202</v>
      </c>
      <c r="F67" s="57" t="s">
        <v>203</v>
      </c>
      <c r="G67" s="57" t="s">
        <v>499</v>
      </c>
      <c r="H67" s="57" t="s">
        <v>1523</v>
      </c>
      <c r="I67" s="57" t="s">
        <v>501</v>
      </c>
      <c r="J67" s="57"/>
      <c r="K67" s="57" t="s">
        <v>451</v>
      </c>
      <c r="L67" s="57" t="s">
        <v>383</v>
      </c>
      <c r="M67" s="57"/>
      <c r="N67" s="57" t="s">
        <v>879</v>
      </c>
    </row>
    <row r="68" customFormat="false" ht="27.75" hidden="false" customHeight="true" outlineLevel="0" collapsed="false">
      <c r="A68" s="57" t="s">
        <v>246</v>
      </c>
      <c r="B68" s="57" t="s">
        <v>248</v>
      </c>
      <c r="C68" s="58" t="n">
        <v>46306</v>
      </c>
      <c r="D68" s="57" t="s">
        <v>1543</v>
      </c>
      <c r="E68" s="57" t="s">
        <v>202</v>
      </c>
      <c r="F68" s="57" t="s">
        <v>203</v>
      </c>
      <c r="G68" s="57" t="s">
        <v>499</v>
      </c>
      <c r="H68" s="57" t="s">
        <v>1524</v>
      </c>
      <c r="I68" s="57" t="s">
        <v>501</v>
      </c>
      <c r="J68" s="57"/>
      <c r="K68" s="57" t="s">
        <v>451</v>
      </c>
      <c r="L68" s="57" t="s">
        <v>383</v>
      </c>
      <c r="M68" s="57"/>
      <c r="N68" s="57" t="s">
        <v>882</v>
      </c>
    </row>
    <row r="69" customFormat="false" ht="27.75" hidden="false" customHeight="true" outlineLevel="0" collapsed="false">
      <c r="A69" s="57" t="s">
        <v>246</v>
      </c>
      <c r="B69" s="57" t="s">
        <v>248</v>
      </c>
      <c r="C69" s="58" t="n">
        <v>46306</v>
      </c>
      <c r="D69" s="57" t="s">
        <v>1543</v>
      </c>
      <c r="E69" s="57" t="s">
        <v>202</v>
      </c>
      <c r="F69" s="57" t="s">
        <v>203</v>
      </c>
      <c r="G69" s="57" t="s">
        <v>499</v>
      </c>
      <c r="H69" s="57" t="s">
        <v>1525</v>
      </c>
      <c r="I69" s="57" t="s">
        <v>501</v>
      </c>
      <c r="J69" s="57"/>
      <c r="K69" s="57" t="s">
        <v>451</v>
      </c>
      <c r="L69" s="57" t="s">
        <v>383</v>
      </c>
      <c r="M69" s="57"/>
      <c r="N69" s="57" t="s">
        <v>884</v>
      </c>
    </row>
    <row r="70" customFormat="false" ht="65.25" hidden="false" customHeight="true" outlineLevel="0" collapsed="false">
      <c r="A70" s="57" t="s">
        <v>246</v>
      </c>
      <c r="B70" s="57" t="s">
        <v>248</v>
      </c>
      <c r="C70" s="58" t="n">
        <v>46306</v>
      </c>
      <c r="D70" s="57" t="s">
        <v>1543</v>
      </c>
      <c r="E70" s="57" t="s">
        <v>202</v>
      </c>
      <c r="F70" s="57" t="s">
        <v>203</v>
      </c>
      <c r="G70" s="57" t="s">
        <v>499</v>
      </c>
      <c r="H70" s="57" t="s">
        <v>1526</v>
      </c>
      <c r="I70" s="57" t="s">
        <v>501</v>
      </c>
      <c r="J70" s="57"/>
      <c r="K70" s="57" t="s">
        <v>451</v>
      </c>
      <c r="L70" s="74" t="s">
        <v>444</v>
      </c>
      <c r="M70" s="57" t="s">
        <v>544</v>
      </c>
      <c r="N70" s="57" t="s">
        <v>886</v>
      </c>
    </row>
    <row r="71" customFormat="false" ht="65.25" hidden="false" customHeight="true" outlineLevel="0" collapsed="false">
      <c r="A71" s="57" t="s">
        <v>246</v>
      </c>
      <c r="B71" s="57" t="s">
        <v>248</v>
      </c>
      <c r="C71" s="58" t="n">
        <v>46306</v>
      </c>
      <c r="D71" s="57" t="s">
        <v>1543</v>
      </c>
      <c r="E71" s="57" t="s">
        <v>202</v>
      </c>
      <c r="F71" s="57" t="s">
        <v>203</v>
      </c>
      <c r="G71" s="57" t="s">
        <v>499</v>
      </c>
      <c r="H71" s="57" t="s">
        <v>1527</v>
      </c>
      <c r="I71" s="57" t="s">
        <v>501</v>
      </c>
      <c r="J71" s="57"/>
      <c r="K71" s="57" t="s">
        <v>451</v>
      </c>
      <c r="L71" s="74" t="s">
        <v>444</v>
      </c>
      <c r="M71" s="57" t="s">
        <v>544</v>
      </c>
      <c r="N71" s="57" t="s">
        <v>889</v>
      </c>
    </row>
    <row r="72" customFormat="false" ht="27.75" hidden="false" customHeight="true" outlineLevel="0" collapsed="false">
      <c r="A72" s="57" t="s">
        <v>246</v>
      </c>
      <c r="B72" s="57" t="s">
        <v>248</v>
      </c>
      <c r="C72" s="58" t="n">
        <v>46306</v>
      </c>
      <c r="D72" s="57" t="s">
        <v>1543</v>
      </c>
      <c r="E72" s="57" t="s">
        <v>202</v>
      </c>
      <c r="F72" s="57" t="s">
        <v>203</v>
      </c>
      <c r="G72" s="57" t="s">
        <v>499</v>
      </c>
      <c r="H72" s="57" t="s">
        <v>1528</v>
      </c>
      <c r="I72" s="57" t="s">
        <v>519</v>
      </c>
      <c r="J72" s="57"/>
      <c r="K72" s="57" t="s">
        <v>451</v>
      </c>
      <c r="L72" s="57" t="s">
        <v>383</v>
      </c>
      <c r="M72" s="57" t="s">
        <v>549</v>
      </c>
      <c r="N72" s="57" t="s">
        <v>891</v>
      </c>
    </row>
    <row r="73" customFormat="false" ht="27.75" hidden="false" customHeight="true" outlineLevel="0" collapsed="false">
      <c r="A73" s="57" t="s">
        <v>246</v>
      </c>
      <c r="B73" s="57" t="s">
        <v>248</v>
      </c>
      <c r="C73" s="58" t="n">
        <v>46306</v>
      </c>
      <c r="D73" s="57" t="s">
        <v>1543</v>
      </c>
      <c r="E73" s="57" t="s">
        <v>202</v>
      </c>
      <c r="F73" s="57" t="s">
        <v>203</v>
      </c>
      <c r="G73" s="57" t="s">
        <v>499</v>
      </c>
      <c r="H73" s="57" t="s">
        <v>1529</v>
      </c>
      <c r="I73" s="57" t="s">
        <v>501</v>
      </c>
      <c r="J73" s="57"/>
      <c r="K73" s="57" t="s">
        <v>451</v>
      </c>
      <c r="L73" s="57" t="s">
        <v>383</v>
      </c>
      <c r="M73" s="57"/>
      <c r="N73" s="57" t="s">
        <v>894</v>
      </c>
    </row>
    <row r="74" customFormat="false" ht="27.75" hidden="false" customHeight="true" outlineLevel="0" collapsed="false">
      <c r="A74" s="57" t="s">
        <v>246</v>
      </c>
      <c r="B74" s="57" t="s">
        <v>248</v>
      </c>
      <c r="C74" s="58" t="n">
        <v>46306</v>
      </c>
      <c r="D74" s="57" t="s">
        <v>1543</v>
      </c>
      <c r="E74" s="57" t="s">
        <v>202</v>
      </c>
      <c r="F74" s="57" t="s">
        <v>203</v>
      </c>
      <c r="G74" s="57" t="s">
        <v>447</v>
      </c>
      <c r="H74" s="57" t="s">
        <v>1530</v>
      </c>
      <c r="I74" s="57" t="s">
        <v>449</v>
      </c>
      <c r="J74" s="57"/>
      <c r="K74" s="57" t="s">
        <v>451</v>
      </c>
      <c r="L74" s="57" t="s">
        <v>383</v>
      </c>
      <c r="M74" s="57"/>
      <c r="N74" s="57" t="s">
        <v>896</v>
      </c>
    </row>
    <row r="75" customFormat="false" ht="27.75" hidden="false" customHeight="true" outlineLevel="0" collapsed="false">
      <c r="A75" s="57" t="s">
        <v>246</v>
      </c>
      <c r="B75" s="57" t="s">
        <v>248</v>
      </c>
      <c r="C75" s="58" t="n">
        <v>46306</v>
      </c>
      <c r="D75" s="57" t="s">
        <v>1543</v>
      </c>
      <c r="E75" s="57" t="s">
        <v>202</v>
      </c>
      <c r="F75" s="57" t="s">
        <v>203</v>
      </c>
      <c r="G75" s="57" t="s">
        <v>447</v>
      </c>
      <c r="H75" s="57" t="s">
        <v>1531</v>
      </c>
      <c r="I75" s="57" t="s">
        <v>449</v>
      </c>
      <c r="J75" s="57"/>
      <c r="K75" s="57" t="s">
        <v>451</v>
      </c>
      <c r="L75" s="57" t="s">
        <v>383</v>
      </c>
      <c r="M75" s="57"/>
      <c r="N75" s="57" t="s">
        <v>898</v>
      </c>
    </row>
    <row r="76" customFormat="false" ht="27.75" hidden="false" customHeight="true" outlineLevel="0" collapsed="false">
      <c r="A76" s="57" t="s">
        <v>251</v>
      </c>
      <c r="B76" s="57" t="s">
        <v>253</v>
      </c>
      <c r="C76" s="58" t="n">
        <v>46307</v>
      </c>
      <c r="D76" s="57" t="s">
        <v>1544</v>
      </c>
      <c r="E76" s="57" t="s">
        <v>202</v>
      </c>
      <c r="F76" s="57" t="s">
        <v>203</v>
      </c>
      <c r="G76" s="57" t="s">
        <v>440</v>
      </c>
      <c r="H76" s="57" t="s">
        <v>1522</v>
      </c>
      <c r="I76" s="57" t="s">
        <v>495</v>
      </c>
      <c r="J76" s="57"/>
      <c r="K76" s="57" t="s">
        <v>451</v>
      </c>
      <c r="L76" s="57" t="s">
        <v>383</v>
      </c>
      <c r="M76" s="57" t="s">
        <v>535</v>
      </c>
      <c r="N76" s="57" t="s">
        <v>933</v>
      </c>
    </row>
    <row r="77" customFormat="false" ht="27.75" hidden="false" customHeight="true" outlineLevel="0" collapsed="false">
      <c r="A77" s="57" t="s">
        <v>251</v>
      </c>
      <c r="B77" s="57" t="s">
        <v>253</v>
      </c>
      <c r="C77" s="58" t="n">
        <v>46307</v>
      </c>
      <c r="D77" s="57" t="s">
        <v>1544</v>
      </c>
      <c r="E77" s="57" t="s">
        <v>202</v>
      </c>
      <c r="F77" s="57" t="s">
        <v>203</v>
      </c>
      <c r="G77" s="57" t="s">
        <v>499</v>
      </c>
      <c r="H77" s="57" t="s">
        <v>1523</v>
      </c>
      <c r="I77" s="57" t="s">
        <v>501</v>
      </c>
      <c r="J77" s="57"/>
      <c r="K77" s="57" t="s">
        <v>451</v>
      </c>
      <c r="L77" s="57" t="s">
        <v>383</v>
      </c>
      <c r="M77" s="57"/>
      <c r="N77" s="57" t="s">
        <v>935</v>
      </c>
    </row>
    <row r="78" customFormat="false" ht="27.75" hidden="false" customHeight="true" outlineLevel="0" collapsed="false">
      <c r="A78" s="57" t="s">
        <v>251</v>
      </c>
      <c r="B78" s="57" t="s">
        <v>253</v>
      </c>
      <c r="C78" s="58" t="n">
        <v>46307</v>
      </c>
      <c r="D78" s="57" t="s">
        <v>1544</v>
      </c>
      <c r="E78" s="57" t="s">
        <v>202</v>
      </c>
      <c r="F78" s="57" t="s">
        <v>203</v>
      </c>
      <c r="G78" s="57" t="s">
        <v>499</v>
      </c>
      <c r="H78" s="57" t="s">
        <v>1524</v>
      </c>
      <c r="I78" s="57" t="s">
        <v>501</v>
      </c>
      <c r="J78" s="57"/>
      <c r="K78" s="57" t="s">
        <v>451</v>
      </c>
      <c r="L78" s="57" t="s">
        <v>383</v>
      </c>
      <c r="M78" s="57"/>
      <c r="N78" s="57" t="s">
        <v>937</v>
      </c>
    </row>
    <row r="79" customFormat="false" ht="27.75" hidden="false" customHeight="true" outlineLevel="0" collapsed="false">
      <c r="A79" s="57" t="s">
        <v>251</v>
      </c>
      <c r="B79" s="57" t="s">
        <v>253</v>
      </c>
      <c r="C79" s="58" t="n">
        <v>46307</v>
      </c>
      <c r="D79" s="57" t="s">
        <v>1544</v>
      </c>
      <c r="E79" s="57" t="s">
        <v>202</v>
      </c>
      <c r="F79" s="57" t="s">
        <v>203</v>
      </c>
      <c r="G79" s="57" t="s">
        <v>499</v>
      </c>
      <c r="H79" s="57" t="s">
        <v>1525</v>
      </c>
      <c r="I79" s="57" t="s">
        <v>501</v>
      </c>
      <c r="J79" s="57"/>
      <c r="K79" s="57" t="s">
        <v>451</v>
      </c>
      <c r="L79" s="57" t="s">
        <v>383</v>
      </c>
      <c r="M79" s="57"/>
      <c r="N79" s="57" t="s">
        <v>939</v>
      </c>
    </row>
    <row r="80" customFormat="false" ht="27.75" hidden="false" customHeight="true" outlineLevel="0" collapsed="false">
      <c r="A80" s="57" t="s">
        <v>251</v>
      </c>
      <c r="B80" s="57" t="s">
        <v>253</v>
      </c>
      <c r="C80" s="58" t="n">
        <v>46307</v>
      </c>
      <c r="D80" s="57" t="s">
        <v>1544</v>
      </c>
      <c r="E80" s="57" t="s">
        <v>202</v>
      </c>
      <c r="F80" s="57" t="s">
        <v>203</v>
      </c>
      <c r="G80" s="57" t="s">
        <v>499</v>
      </c>
      <c r="H80" s="57" t="s">
        <v>1528</v>
      </c>
      <c r="I80" s="57" t="s">
        <v>519</v>
      </c>
      <c r="J80" s="57"/>
      <c r="K80" s="57" t="s">
        <v>451</v>
      </c>
      <c r="L80" s="57" t="s">
        <v>383</v>
      </c>
      <c r="M80" s="57" t="s">
        <v>549</v>
      </c>
      <c r="N80" s="57" t="s">
        <v>941</v>
      </c>
    </row>
    <row r="81" customFormat="false" ht="27.75" hidden="false" customHeight="true" outlineLevel="0" collapsed="false">
      <c r="A81" s="57" t="s">
        <v>251</v>
      </c>
      <c r="B81" s="57" t="s">
        <v>253</v>
      </c>
      <c r="C81" s="58" t="n">
        <v>46307</v>
      </c>
      <c r="D81" s="57" t="s">
        <v>1544</v>
      </c>
      <c r="E81" s="57" t="s">
        <v>202</v>
      </c>
      <c r="F81" s="57" t="s">
        <v>203</v>
      </c>
      <c r="G81" s="57" t="s">
        <v>499</v>
      </c>
      <c r="H81" s="57" t="s">
        <v>1529</v>
      </c>
      <c r="I81" s="57" t="s">
        <v>501</v>
      </c>
      <c r="J81" s="57"/>
      <c r="K81" s="57" t="s">
        <v>451</v>
      </c>
      <c r="L81" s="57" t="s">
        <v>383</v>
      </c>
      <c r="M81" s="57"/>
      <c r="N81" s="57" t="s">
        <v>943</v>
      </c>
    </row>
    <row r="82" customFormat="false" ht="27.75" hidden="false" customHeight="true" outlineLevel="0" collapsed="false">
      <c r="A82" s="57" t="s">
        <v>251</v>
      </c>
      <c r="B82" s="57" t="s">
        <v>253</v>
      </c>
      <c r="C82" s="58" t="n">
        <v>46307</v>
      </c>
      <c r="D82" s="57" t="s">
        <v>1544</v>
      </c>
      <c r="E82" s="57" t="s">
        <v>202</v>
      </c>
      <c r="F82" s="57" t="s">
        <v>203</v>
      </c>
      <c r="G82" s="57" t="s">
        <v>447</v>
      </c>
      <c r="H82" s="57" t="s">
        <v>1530</v>
      </c>
      <c r="I82" s="57" t="s">
        <v>449</v>
      </c>
      <c r="J82" s="57"/>
      <c r="K82" s="57" t="s">
        <v>451</v>
      </c>
      <c r="L82" s="57" t="s">
        <v>383</v>
      </c>
      <c r="M82" s="57"/>
      <c r="N82" s="57" t="s">
        <v>945</v>
      </c>
    </row>
    <row r="83" customFormat="false" ht="27.75" hidden="false" customHeight="true" outlineLevel="0" collapsed="false">
      <c r="A83" s="57" t="s">
        <v>251</v>
      </c>
      <c r="B83" s="57" t="s">
        <v>253</v>
      </c>
      <c r="C83" s="58" t="n">
        <v>46307</v>
      </c>
      <c r="D83" s="57" t="s">
        <v>1544</v>
      </c>
      <c r="E83" s="57" t="s">
        <v>202</v>
      </c>
      <c r="F83" s="57" t="s">
        <v>203</v>
      </c>
      <c r="G83" s="57" t="s">
        <v>447</v>
      </c>
      <c r="H83" s="57" t="s">
        <v>1531</v>
      </c>
      <c r="I83" s="57" t="s">
        <v>449</v>
      </c>
      <c r="J83" s="57"/>
      <c r="K83" s="57" t="s">
        <v>451</v>
      </c>
      <c r="L83" s="57" t="s">
        <v>383</v>
      </c>
      <c r="M83" s="57"/>
      <c r="N83" s="57" t="s">
        <v>947</v>
      </c>
    </row>
    <row r="84" customFormat="false" ht="27.75" hidden="false" customHeight="true" outlineLevel="0" collapsed="false">
      <c r="A84" s="57" t="s">
        <v>258</v>
      </c>
      <c r="B84" s="57" t="s">
        <v>259</v>
      </c>
      <c r="C84" s="58" t="n">
        <v>46307</v>
      </c>
      <c r="D84" s="57" t="s">
        <v>1545</v>
      </c>
      <c r="E84" s="57" t="s">
        <v>188</v>
      </c>
      <c r="F84" s="57" t="s">
        <v>203</v>
      </c>
      <c r="G84" s="57" t="s">
        <v>447</v>
      </c>
      <c r="H84" s="57" t="s">
        <v>1518</v>
      </c>
      <c r="I84" s="57" t="s">
        <v>449</v>
      </c>
      <c r="J84" s="57"/>
      <c r="K84" s="57" t="s">
        <v>451</v>
      </c>
      <c r="L84" s="57" t="s">
        <v>383</v>
      </c>
      <c r="M84" s="57"/>
      <c r="N84" s="57" t="s">
        <v>983</v>
      </c>
    </row>
    <row r="85" customFormat="false" ht="27.75" hidden="false" customHeight="true" outlineLevel="0" collapsed="false">
      <c r="A85" s="57" t="s">
        <v>261</v>
      </c>
      <c r="B85" s="57" t="s">
        <v>262</v>
      </c>
      <c r="C85" s="58" t="n">
        <v>46307</v>
      </c>
      <c r="D85" s="57" t="s">
        <v>1546</v>
      </c>
      <c r="E85" s="57" t="s">
        <v>202</v>
      </c>
      <c r="F85" s="57" t="s">
        <v>264</v>
      </c>
      <c r="G85" s="57" t="s">
        <v>440</v>
      </c>
      <c r="H85" s="57" t="s">
        <v>1517</v>
      </c>
      <c r="I85" s="57" t="s">
        <v>501</v>
      </c>
      <c r="J85" s="57"/>
      <c r="K85" s="57" t="s">
        <v>187</v>
      </c>
      <c r="L85" s="57" t="s">
        <v>383</v>
      </c>
      <c r="M85" s="57"/>
      <c r="N85" s="57" t="s">
        <v>1014</v>
      </c>
    </row>
    <row r="86" customFormat="false" ht="27.75" hidden="false" customHeight="true" outlineLevel="0" collapsed="false">
      <c r="A86" s="57" t="s">
        <v>261</v>
      </c>
      <c r="B86" s="57" t="s">
        <v>262</v>
      </c>
      <c r="C86" s="58" t="n">
        <v>46307</v>
      </c>
      <c r="D86" s="57" t="s">
        <v>1546</v>
      </c>
      <c r="E86" s="57" t="s">
        <v>202</v>
      </c>
      <c r="F86" s="57" t="s">
        <v>264</v>
      </c>
      <c r="G86" s="57" t="s">
        <v>440</v>
      </c>
      <c r="H86" s="57" t="s">
        <v>1534</v>
      </c>
      <c r="I86" s="57" t="s">
        <v>501</v>
      </c>
      <c r="J86" s="57"/>
      <c r="K86" s="57" t="s">
        <v>187</v>
      </c>
      <c r="L86" s="57" t="s">
        <v>383</v>
      </c>
      <c r="M86" s="57"/>
      <c r="N86" s="57" t="s">
        <v>1016</v>
      </c>
    </row>
    <row r="87" customFormat="false" ht="27.75" hidden="false" customHeight="true" outlineLevel="0" collapsed="false">
      <c r="A87" s="57" t="s">
        <v>261</v>
      </c>
      <c r="B87" s="57" t="s">
        <v>262</v>
      </c>
      <c r="C87" s="58" t="n">
        <v>46307</v>
      </c>
      <c r="D87" s="57" t="s">
        <v>1546</v>
      </c>
      <c r="E87" s="57" t="s">
        <v>202</v>
      </c>
      <c r="F87" s="57" t="s">
        <v>264</v>
      </c>
      <c r="G87" s="57" t="s">
        <v>499</v>
      </c>
      <c r="H87" s="57" t="s">
        <v>1523</v>
      </c>
      <c r="I87" s="57" t="s">
        <v>501</v>
      </c>
      <c r="J87" s="57"/>
      <c r="K87" s="57" t="s">
        <v>451</v>
      </c>
      <c r="L87" s="57" t="s">
        <v>383</v>
      </c>
      <c r="M87" s="57"/>
      <c r="N87" s="57" t="s">
        <v>1018</v>
      </c>
    </row>
    <row r="88" customFormat="false" ht="27.75" hidden="false" customHeight="true" outlineLevel="0" collapsed="false">
      <c r="A88" s="57" t="s">
        <v>261</v>
      </c>
      <c r="B88" s="57" t="s">
        <v>262</v>
      </c>
      <c r="C88" s="58" t="n">
        <v>46307</v>
      </c>
      <c r="D88" s="57" t="s">
        <v>1546</v>
      </c>
      <c r="E88" s="57" t="s">
        <v>202</v>
      </c>
      <c r="F88" s="57" t="s">
        <v>264</v>
      </c>
      <c r="G88" s="57" t="s">
        <v>499</v>
      </c>
      <c r="H88" s="57" t="s">
        <v>1524</v>
      </c>
      <c r="I88" s="57" t="s">
        <v>501</v>
      </c>
      <c r="J88" s="57"/>
      <c r="K88" s="57" t="s">
        <v>451</v>
      </c>
      <c r="L88" s="57" t="s">
        <v>383</v>
      </c>
      <c r="M88" s="57"/>
      <c r="N88" s="57" t="s">
        <v>1020</v>
      </c>
    </row>
    <row r="89" customFormat="false" ht="27.75" hidden="false" customHeight="true" outlineLevel="0" collapsed="false">
      <c r="A89" s="57" t="s">
        <v>261</v>
      </c>
      <c r="B89" s="57" t="s">
        <v>262</v>
      </c>
      <c r="C89" s="58" t="n">
        <v>46307</v>
      </c>
      <c r="D89" s="57" t="s">
        <v>1546</v>
      </c>
      <c r="E89" s="57" t="s">
        <v>202</v>
      </c>
      <c r="F89" s="57" t="s">
        <v>264</v>
      </c>
      <c r="G89" s="57" t="s">
        <v>499</v>
      </c>
      <c r="H89" s="57" t="s">
        <v>1525</v>
      </c>
      <c r="I89" s="57" t="s">
        <v>501</v>
      </c>
      <c r="J89" s="57"/>
      <c r="K89" s="57" t="s">
        <v>451</v>
      </c>
      <c r="L89" s="57" t="s">
        <v>383</v>
      </c>
      <c r="M89" s="57"/>
      <c r="N89" s="57" t="s">
        <v>1022</v>
      </c>
    </row>
    <row r="90" customFormat="false" ht="27.75" hidden="false" customHeight="true" outlineLevel="0" collapsed="false">
      <c r="A90" s="57" t="s">
        <v>261</v>
      </c>
      <c r="B90" s="57" t="s">
        <v>262</v>
      </c>
      <c r="C90" s="58" t="n">
        <v>46307</v>
      </c>
      <c r="D90" s="57" t="s">
        <v>1546</v>
      </c>
      <c r="E90" s="57" t="s">
        <v>202</v>
      </c>
      <c r="F90" s="57" t="s">
        <v>264</v>
      </c>
      <c r="G90" s="57" t="s">
        <v>499</v>
      </c>
      <c r="H90" s="57" t="s">
        <v>1526</v>
      </c>
      <c r="I90" s="57" t="s">
        <v>501</v>
      </c>
      <c r="J90" s="57"/>
      <c r="K90" s="57" t="s">
        <v>451</v>
      </c>
      <c r="L90" s="57" t="s">
        <v>383</v>
      </c>
      <c r="M90" s="57"/>
      <c r="N90" s="57" t="s">
        <v>1024</v>
      </c>
    </row>
    <row r="91" customFormat="false" ht="27.75" hidden="false" customHeight="true" outlineLevel="0" collapsed="false">
      <c r="A91" s="57" t="s">
        <v>261</v>
      </c>
      <c r="B91" s="57" t="s">
        <v>262</v>
      </c>
      <c r="C91" s="58" t="n">
        <v>46307</v>
      </c>
      <c r="D91" s="57" t="s">
        <v>1546</v>
      </c>
      <c r="E91" s="57" t="s">
        <v>202</v>
      </c>
      <c r="F91" s="57" t="s">
        <v>264</v>
      </c>
      <c r="G91" s="57" t="s">
        <v>499</v>
      </c>
      <c r="H91" s="57" t="s">
        <v>1527</v>
      </c>
      <c r="I91" s="57" t="s">
        <v>501</v>
      </c>
      <c r="J91" s="57"/>
      <c r="K91" s="57" t="s">
        <v>451</v>
      </c>
      <c r="L91" s="57" t="s">
        <v>383</v>
      </c>
      <c r="M91" s="57"/>
      <c r="N91" s="57" t="s">
        <v>1026</v>
      </c>
    </row>
    <row r="92" customFormat="false" ht="27.75" hidden="false" customHeight="true" outlineLevel="0" collapsed="false">
      <c r="A92" s="57" t="s">
        <v>261</v>
      </c>
      <c r="B92" s="57" t="s">
        <v>262</v>
      </c>
      <c r="C92" s="58" t="n">
        <v>46307</v>
      </c>
      <c r="D92" s="57" t="s">
        <v>1546</v>
      </c>
      <c r="E92" s="57" t="s">
        <v>202</v>
      </c>
      <c r="F92" s="57" t="s">
        <v>264</v>
      </c>
      <c r="G92" s="57" t="s">
        <v>499</v>
      </c>
      <c r="H92" s="57" t="s">
        <v>1528</v>
      </c>
      <c r="I92" s="57" t="s">
        <v>616</v>
      </c>
      <c r="J92" s="57"/>
      <c r="K92" s="57" t="s">
        <v>451</v>
      </c>
      <c r="L92" s="57" t="s">
        <v>383</v>
      </c>
      <c r="M92" s="57" t="s">
        <v>549</v>
      </c>
      <c r="N92" s="57" t="s">
        <v>1028</v>
      </c>
    </row>
    <row r="93" customFormat="false" ht="27.75" hidden="false" customHeight="true" outlineLevel="0" collapsed="false">
      <c r="A93" s="57" t="s">
        <v>261</v>
      </c>
      <c r="B93" s="57" t="s">
        <v>262</v>
      </c>
      <c r="C93" s="58" t="n">
        <v>46307</v>
      </c>
      <c r="D93" s="57" t="s">
        <v>1546</v>
      </c>
      <c r="E93" s="57" t="s">
        <v>202</v>
      </c>
      <c r="F93" s="57" t="s">
        <v>264</v>
      </c>
      <c r="G93" s="57" t="s">
        <v>499</v>
      </c>
      <c r="H93" s="57" t="s">
        <v>1529</v>
      </c>
      <c r="I93" s="57" t="s">
        <v>501</v>
      </c>
      <c r="J93" s="57"/>
      <c r="K93" s="57" t="s">
        <v>451</v>
      </c>
      <c r="L93" s="57" t="s">
        <v>383</v>
      </c>
      <c r="M93" s="57"/>
      <c r="N93" s="57" t="s">
        <v>1030</v>
      </c>
    </row>
    <row r="94" customFormat="false" ht="27.75" hidden="false" customHeight="true" outlineLevel="0" collapsed="false">
      <c r="A94" s="57" t="s">
        <v>261</v>
      </c>
      <c r="B94" s="57" t="s">
        <v>262</v>
      </c>
      <c r="C94" s="58" t="n">
        <v>46307</v>
      </c>
      <c r="D94" s="57" t="s">
        <v>1546</v>
      </c>
      <c r="E94" s="57" t="s">
        <v>202</v>
      </c>
      <c r="F94" s="57" t="s">
        <v>264</v>
      </c>
      <c r="G94" s="57" t="s">
        <v>447</v>
      </c>
      <c r="H94" s="57" t="s">
        <v>1530</v>
      </c>
      <c r="I94" s="57" t="s">
        <v>449</v>
      </c>
      <c r="J94" s="57"/>
      <c r="K94" s="57" t="s">
        <v>451</v>
      </c>
      <c r="L94" s="57" t="s">
        <v>383</v>
      </c>
      <c r="M94" s="57"/>
      <c r="N94" s="57" t="s">
        <v>1032</v>
      </c>
    </row>
    <row r="95" customFormat="false" ht="27.75" hidden="false" customHeight="true" outlineLevel="0" collapsed="false">
      <c r="A95" s="57" t="s">
        <v>261</v>
      </c>
      <c r="B95" s="57" t="s">
        <v>262</v>
      </c>
      <c r="C95" s="58" t="n">
        <v>46307</v>
      </c>
      <c r="D95" s="57" t="s">
        <v>1546</v>
      </c>
      <c r="E95" s="57" t="s">
        <v>202</v>
      </c>
      <c r="F95" s="57" t="s">
        <v>264</v>
      </c>
      <c r="G95" s="57" t="s">
        <v>447</v>
      </c>
      <c r="H95" s="57" t="s">
        <v>1535</v>
      </c>
      <c r="I95" s="57" t="s">
        <v>449</v>
      </c>
      <c r="J95" s="57"/>
      <c r="K95" s="57" t="s">
        <v>451</v>
      </c>
      <c r="L95" s="57" t="s">
        <v>383</v>
      </c>
      <c r="M95" s="57"/>
      <c r="N95" s="57" t="s">
        <v>1034</v>
      </c>
    </row>
    <row r="96" customFormat="false" ht="27.75" hidden="false" customHeight="true" outlineLevel="0" collapsed="false">
      <c r="A96" s="57" t="s">
        <v>261</v>
      </c>
      <c r="B96" s="57" t="s">
        <v>262</v>
      </c>
      <c r="C96" s="58" t="n">
        <v>46307</v>
      </c>
      <c r="D96" s="57" t="s">
        <v>1546</v>
      </c>
      <c r="E96" s="57" t="s">
        <v>202</v>
      </c>
      <c r="F96" s="57" t="s">
        <v>264</v>
      </c>
      <c r="G96" s="57" t="s">
        <v>447</v>
      </c>
      <c r="H96" s="57" t="s">
        <v>1536</v>
      </c>
      <c r="I96" s="57" t="s">
        <v>449</v>
      </c>
      <c r="J96" s="57"/>
      <c r="K96" s="57" t="s">
        <v>451</v>
      </c>
      <c r="L96" s="57" t="s">
        <v>383</v>
      </c>
      <c r="M96" s="57"/>
      <c r="N96" s="57" t="s">
        <v>1036</v>
      </c>
    </row>
    <row r="97" customFormat="false" ht="27.75" hidden="false" customHeight="true" outlineLevel="0" collapsed="false">
      <c r="A97" s="57" t="s">
        <v>261</v>
      </c>
      <c r="B97" s="57" t="s">
        <v>262</v>
      </c>
      <c r="C97" s="58" t="n">
        <v>46307</v>
      </c>
      <c r="D97" s="57" t="s">
        <v>1546</v>
      </c>
      <c r="E97" s="57" t="s">
        <v>202</v>
      </c>
      <c r="F97" s="57" t="s">
        <v>264</v>
      </c>
      <c r="G97" s="57" t="s">
        <v>629</v>
      </c>
      <c r="H97" s="57" t="s">
        <v>1537</v>
      </c>
      <c r="I97" s="57" t="s">
        <v>501</v>
      </c>
      <c r="J97" s="57"/>
      <c r="K97" s="57" t="s">
        <v>187</v>
      </c>
      <c r="L97" s="57" t="s">
        <v>383</v>
      </c>
      <c r="M97" s="57" t="s">
        <v>632</v>
      </c>
      <c r="N97" s="57" t="s">
        <v>1038</v>
      </c>
    </row>
    <row r="98" customFormat="false" ht="27.75" hidden="false" customHeight="true" outlineLevel="0" collapsed="false">
      <c r="A98" s="57" t="s">
        <v>261</v>
      </c>
      <c r="B98" s="57" t="s">
        <v>262</v>
      </c>
      <c r="C98" s="58" t="n">
        <v>46307</v>
      </c>
      <c r="D98" s="57" t="s">
        <v>1546</v>
      </c>
      <c r="E98" s="57" t="s">
        <v>202</v>
      </c>
      <c r="F98" s="57" t="s">
        <v>264</v>
      </c>
      <c r="G98" s="57" t="s">
        <v>634</v>
      </c>
      <c r="H98" s="57" t="s">
        <v>1538</v>
      </c>
      <c r="I98" s="57" t="s">
        <v>1040</v>
      </c>
      <c r="J98" s="57"/>
      <c r="K98" s="57" t="s">
        <v>451</v>
      </c>
      <c r="L98" s="57" t="s">
        <v>383</v>
      </c>
      <c r="M98" s="57" t="s">
        <v>1059</v>
      </c>
      <c r="N98" s="57" t="s">
        <v>1041</v>
      </c>
    </row>
    <row r="99" customFormat="false" ht="40.5" hidden="false" customHeight="true" outlineLevel="0" collapsed="false">
      <c r="A99" s="57" t="s">
        <v>272</v>
      </c>
      <c r="B99" s="57" t="s">
        <v>274</v>
      </c>
      <c r="C99" s="58" t="n">
        <v>46309</v>
      </c>
      <c r="D99" s="57" t="s">
        <v>1547</v>
      </c>
      <c r="E99" s="57" t="s">
        <v>188</v>
      </c>
      <c r="F99" s="57" t="s">
        <v>264</v>
      </c>
      <c r="G99" s="57" t="s">
        <v>440</v>
      </c>
      <c r="H99" s="57" t="s">
        <v>1517</v>
      </c>
      <c r="I99" s="57" t="s">
        <v>442</v>
      </c>
      <c r="J99" s="57"/>
      <c r="K99" s="57" t="s">
        <v>187</v>
      </c>
      <c r="L99" s="74" t="s">
        <v>444</v>
      </c>
      <c r="M99" s="57" t="s">
        <v>445</v>
      </c>
      <c r="N99" s="57" t="s">
        <v>1014</v>
      </c>
    </row>
    <row r="100" customFormat="false" ht="27.75" hidden="false" customHeight="true" outlineLevel="0" collapsed="false">
      <c r="A100" s="57" t="s">
        <v>272</v>
      </c>
      <c r="B100" s="57" t="s">
        <v>274</v>
      </c>
      <c r="C100" s="58" t="n">
        <v>46309</v>
      </c>
      <c r="D100" s="57" t="s">
        <v>1547</v>
      </c>
      <c r="E100" s="57" t="s">
        <v>188</v>
      </c>
      <c r="F100" s="57" t="s">
        <v>264</v>
      </c>
      <c r="G100" s="57" t="s">
        <v>447</v>
      </c>
      <c r="H100" s="57" t="s">
        <v>1518</v>
      </c>
      <c r="I100" s="57" t="s">
        <v>449</v>
      </c>
      <c r="J100" s="57"/>
      <c r="K100" s="57" t="s">
        <v>451</v>
      </c>
      <c r="L100" s="57" t="s">
        <v>383</v>
      </c>
      <c r="M100" s="57"/>
      <c r="N100" s="57" t="s">
        <v>1085</v>
      </c>
    </row>
    <row r="101" customFormat="false" ht="40.5" hidden="false" customHeight="true" outlineLevel="0" collapsed="false">
      <c r="A101" s="57" t="s">
        <v>272</v>
      </c>
      <c r="B101" s="57" t="s">
        <v>274</v>
      </c>
      <c r="C101" s="58" t="n">
        <v>46309</v>
      </c>
      <c r="D101" s="57" t="s">
        <v>1547</v>
      </c>
      <c r="E101" s="57" t="s">
        <v>188</v>
      </c>
      <c r="F101" s="57" t="s">
        <v>264</v>
      </c>
      <c r="G101" s="57" t="s">
        <v>447</v>
      </c>
      <c r="H101" s="57" t="s">
        <v>1519</v>
      </c>
      <c r="I101" s="57" t="s">
        <v>449</v>
      </c>
      <c r="J101" s="57" t="s">
        <v>1548</v>
      </c>
      <c r="K101" s="57" t="s">
        <v>451</v>
      </c>
      <c r="L101" s="57" t="s">
        <v>383</v>
      </c>
      <c r="M101" s="57" t="s">
        <v>1100</v>
      </c>
      <c r="N101" s="57" t="s">
        <v>1089</v>
      </c>
    </row>
    <row r="102" customFormat="false" ht="52.5" hidden="false" customHeight="true" outlineLevel="0" collapsed="false">
      <c r="A102" s="57" t="s">
        <v>272</v>
      </c>
      <c r="B102" s="57" t="s">
        <v>274</v>
      </c>
      <c r="C102" s="58" t="n">
        <v>46309</v>
      </c>
      <c r="D102" s="57" t="s">
        <v>1547</v>
      </c>
      <c r="E102" s="57" t="s">
        <v>188</v>
      </c>
      <c r="F102" s="57" t="s">
        <v>264</v>
      </c>
      <c r="G102" s="57" t="s">
        <v>634</v>
      </c>
      <c r="H102" s="57" t="s">
        <v>1538</v>
      </c>
      <c r="I102" s="57" t="s">
        <v>1040</v>
      </c>
      <c r="J102" s="57"/>
      <c r="K102" s="57" t="s">
        <v>451</v>
      </c>
      <c r="L102" s="74" t="s">
        <v>444</v>
      </c>
      <c r="M102" s="57" t="s">
        <v>1102</v>
      </c>
      <c r="N102" s="57" t="s">
        <v>1041</v>
      </c>
    </row>
    <row r="103" customFormat="false" ht="102.75" hidden="false" customHeight="true" outlineLevel="0" collapsed="false">
      <c r="A103" s="57" t="s">
        <v>276</v>
      </c>
      <c r="B103" s="57" t="s">
        <v>277</v>
      </c>
      <c r="C103" s="58" t="n">
        <v>46310</v>
      </c>
      <c r="D103" s="57" t="s">
        <v>1540</v>
      </c>
      <c r="E103" s="57" t="s">
        <v>188</v>
      </c>
      <c r="F103" s="57" t="s">
        <v>189</v>
      </c>
      <c r="G103" s="57" t="s">
        <v>440</v>
      </c>
      <c r="H103" s="57" t="s">
        <v>1517</v>
      </c>
      <c r="I103" s="57" t="s">
        <v>501</v>
      </c>
      <c r="J103" s="57"/>
      <c r="K103" s="57" t="s">
        <v>726</v>
      </c>
      <c r="L103" s="74" t="s">
        <v>444</v>
      </c>
      <c r="M103" s="57" t="s">
        <v>1121</v>
      </c>
      <c r="N103" s="57" t="s">
        <v>443</v>
      </c>
    </row>
    <row r="104" customFormat="false" ht="27.75" hidden="false" customHeight="true" outlineLevel="0" collapsed="false">
      <c r="A104" s="57" t="s">
        <v>276</v>
      </c>
      <c r="B104" s="57" t="s">
        <v>277</v>
      </c>
      <c r="C104" s="58" t="n">
        <v>46310</v>
      </c>
      <c r="D104" s="57" t="s">
        <v>1540</v>
      </c>
      <c r="E104" s="57" t="s">
        <v>188</v>
      </c>
      <c r="F104" s="57" t="s">
        <v>189</v>
      </c>
      <c r="G104" s="57" t="s">
        <v>447</v>
      </c>
      <c r="H104" s="57" t="s">
        <v>1518</v>
      </c>
      <c r="I104" s="57" t="s">
        <v>449</v>
      </c>
      <c r="J104" s="57"/>
      <c r="K104" s="57" t="s">
        <v>451</v>
      </c>
      <c r="L104" s="57" t="s">
        <v>383</v>
      </c>
      <c r="M104" s="57"/>
      <c r="N104" s="57" t="s">
        <v>450</v>
      </c>
    </row>
    <row r="105" customFormat="false" ht="52.5" hidden="false" customHeight="true" outlineLevel="0" collapsed="false">
      <c r="A105" s="57" t="s">
        <v>276</v>
      </c>
      <c r="B105" s="57" t="s">
        <v>277</v>
      </c>
      <c r="C105" s="58" t="n">
        <v>46310</v>
      </c>
      <c r="D105" s="57" t="s">
        <v>1540</v>
      </c>
      <c r="E105" s="57" t="s">
        <v>188</v>
      </c>
      <c r="F105" s="57" t="s">
        <v>189</v>
      </c>
      <c r="G105" s="57" t="s">
        <v>447</v>
      </c>
      <c r="H105" s="57" t="s">
        <v>1519</v>
      </c>
      <c r="I105" s="57" t="s">
        <v>449</v>
      </c>
      <c r="J105" s="57" t="s">
        <v>1520</v>
      </c>
      <c r="K105" s="57" t="s">
        <v>451</v>
      </c>
      <c r="L105" s="57" t="s">
        <v>383</v>
      </c>
      <c r="M105" s="57" t="s">
        <v>1130</v>
      </c>
      <c r="N105" s="57" t="s">
        <v>456</v>
      </c>
    </row>
    <row r="106" customFormat="false" ht="40.5" hidden="false" customHeight="true" outlineLevel="0" collapsed="false">
      <c r="A106" s="57" t="s">
        <v>278</v>
      </c>
      <c r="B106" s="57" t="s">
        <v>236</v>
      </c>
      <c r="C106" s="58" t="n">
        <v>46320</v>
      </c>
      <c r="D106" s="57" t="s">
        <v>1516</v>
      </c>
      <c r="E106" s="57" t="s">
        <v>188</v>
      </c>
      <c r="F106" s="57" t="s">
        <v>189</v>
      </c>
      <c r="G106" s="57" t="s">
        <v>440</v>
      </c>
      <c r="H106" s="57" t="s">
        <v>1517</v>
      </c>
      <c r="I106" s="57" t="s">
        <v>442</v>
      </c>
      <c r="J106" s="57"/>
      <c r="K106" s="57" t="s">
        <v>186</v>
      </c>
      <c r="L106" s="74" t="s">
        <v>444</v>
      </c>
      <c r="M106" s="57" t="s">
        <v>445</v>
      </c>
      <c r="N106" s="57" t="s">
        <v>443</v>
      </c>
    </row>
    <row r="107" customFormat="false" ht="27.75" hidden="false" customHeight="true" outlineLevel="0" collapsed="false">
      <c r="A107" s="57" t="s">
        <v>278</v>
      </c>
      <c r="B107" s="57" t="s">
        <v>236</v>
      </c>
      <c r="C107" s="58" t="n">
        <v>46320</v>
      </c>
      <c r="D107" s="57" t="s">
        <v>1516</v>
      </c>
      <c r="E107" s="57" t="s">
        <v>188</v>
      </c>
      <c r="F107" s="57" t="s">
        <v>189</v>
      </c>
      <c r="G107" s="57" t="s">
        <v>447</v>
      </c>
      <c r="H107" s="57" t="s">
        <v>1518</v>
      </c>
      <c r="I107" s="57" t="s">
        <v>449</v>
      </c>
      <c r="J107" s="57"/>
      <c r="K107" s="57" t="s">
        <v>451</v>
      </c>
      <c r="L107" s="57" t="s">
        <v>383</v>
      </c>
      <c r="M107" s="57"/>
      <c r="N107" s="57" t="s">
        <v>450</v>
      </c>
    </row>
    <row r="108" customFormat="false" ht="52.5" hidden="false" customHeight="true" outlineLevel="0" collapsed="false">
      <c r="A108" s="57" t="s">
        <v>278</v>
      </c>
      <c r="B108" s="57" t="s">
        <v>236</v>
      </c>
      <c r="C108" s="58" t="n">
        <v>46320</v>
      </c>
      <c r="D108" s="57" t="s">
        <v>1516</v>
      </c>
      <c r="E108" s="57" t="s">
        <v>188</v>
      </c>
      <c r="F108" s="57" t="s">
        <v>189</v>
      </c>
      <c r="G108" s="57" t="s">
        <v>447</v>
      </c>
      <c r="H108" s="57" t="s">
        <v>1519</v>
      </c>
      <c r="I108" s="57" t="s">
        <v>449</v>
      </c>
      <c r="J108" s="57" t="s">
        <v>1520</v>
      </c>
      <c r="K108" s="57" t="s">
        <v>451</v>
      </c>
      <c r="L108" s="57" t="s">
        <v>383</v>
      </c>
      <c r="M108" s="57" t="s">
        <v>1160</v>
      </c>
      <c r="N108" s="57" t="s">
        <v>456</v>
      </c>
    </row>
    <row r="109" customFormat="false" ht="27.75" hidden="false" customHeight="true" outlineLevel="0" collapsed="false">
      <c r="A109" s="57" t="s">
        <v>280</v>
      </c>
      <c r="B109" s="57" t="s">
        <v>281</v>
      </c>
      <c r="C109" s="58" t="n">
        <v>46321</v>
      </c>
      <c r="D109" s="57" t="s">
        <v>1549</v>
      </c>
      <c r="E109" s="57" t="s">
        <v>188</v>
      </c>
      <c r="F109" s="57" t="s">
        <v>203</v>
      </c>
      <c r="G109" s="57" t="s">
        <v>447</v>
      </c>
      <c r="H109" s="57" t="s">
        <v>1518</v>
      </c>
      <c r="I109" s="57" t="s">
        <v>449</v>
      </c>
      <c r="J109" s="57"/>
      <c r="K109" s="57" t="s">
        <v>451</v>
      </c>
      <c r="L109" s="57" t="s">
        <v>383</v>
      </c>
      <c r="M109" s="57"/>
      <c r="N109" s="57" t="s">
        <v>1181</v>
      </c>
    </row>
    <row r="110" customFormat="false" ht="78" hidden="false" customHeight="true" outlineLevel="0" collapsed="false">
      <c r="A110" s="57" t="s">
        <v>280</v>
      </c>
      <c r="B110" s="57" t="s">
        <v>281</v>
      </c>
      <c r="C110" s="58" t="n">
        <v>46321</v>
      </c>
      <c r="D110" s="57" t="s">
        <v>1549</v>
      </c>
      <c r="E110" s="57" t="s">
        <v>188</v>
      </c>
      <c r="F110" s="57" t="s">
        <v>203</v>
      </c>
      <c r="G110" s="57" t="s">
        <v>447</v>
      </c>
      <c r="H110" s="57" t="s">
        <v>1519</v>
      </c>
      <c r="I110" s="57" t="s">
        <v>449</v>
      </c>
      <c r="J110" s="57"/>
      <c r="K110" s="57" t="s">
        <v>451</v>
      </c>
      <c r="L110" s="74" t="s">
        <v>444</v>
      </c>
      <c r="M110" s="57" t="s">
        <v>1194</v>
      </c>
      <c r="N110" s="57" t="s">
        <v>1183</v>
      </c>
    </row>
    <row r="111" customFormat="false" ht="27.75" hidden="false" customHeight="true" outlineLevel="0" collapsed="false">
      <c r="A111" s="57" t="s">
        <v>280</v>
      </c>
      <c r="B111" s="57" t="s">
        <v>281</v>
      </c>
      <c r="C111" s="58" t="n">
        <v>46321</v>
      </c>
      <c r="D111" s="57" t="s">
        <v>1549</v>
      </c>
      <c r="E111" s="57" t="s">
        <v>188</v>
      </c>
      <c r="F111" s="57" t="s">
        <v>203</v>
      </c>
      <c r="G111" s="57" t="s">
        <v>634</v>
      </c>
      <c r="H111" s="57" t="s">
        <v>1550</v>
      </c>
      <c r="I111" s="57" t="s">
        <v>1187</v>
      </c>
      <c r="J111" s="57"/>
      <c r="K111" s="57" t="s">
        <v>451</v>
      </c>
      <c r="L111" s="57" t="s">
        <v>383</v>
      </c>
      <c r="M111" s="57" t="s">
        <v>1197</v>
      </c>
      <c r="N111" s="57" t="s">
        <v>1188</v>
      </c>
    </row>
    <row r="112" customFormat="false" ht="27.75" hidden="false" customHeight="true" outlineLevel="0" collapsed="false">
      <c r="A112" s="57" t="s">
        <v>290</v>
      </c>
      <c r="B112" s="57" t="s">
        <v>292</v>
      </c>
      <c r="C112" s="58" t="n">
        <v>46322</v>
      </c>
      <c r="D112" s="57" t="s">
        <v>1551</v>
      </c>
      <c r="E112" s="57" t="s">
        <v>202</v>
      </c>
      <c r="F112" s="57" t="s">
        <v>203</v>
      </c>
      <c r="G112" s="57" t="s">
        <v>440</v>
      </c>
      <c r="H112" s="57" t="s">
        <v>1552</v>
      </c>
      <c r="I112" s="57" t="s">
        <v>501</v>
      </c>
      <c r="J112" s="57"/>
      <c r="K112" s="57" t="s">
        <v>187</v>
      </c>
      <c r="L112" s="57" t="s">
        <v>383</v>
      </c>
      <c r="M112" s="57"/>
      <c r="N112" s="57" t="s">
        <v>1222</v>
      </c>
    </row>
    <row r="113" customFormat="false" ht="27.75" hidden="false" customHeight="true" outlineLevel="0" collapsed="false">
      <c r="A113" s="57" t="s">
        <v>290</v>
      </c>
      <c r="B113" s="57" t="s">
        <v>292</v>
      </c>
      <c r="C113" s="58" t="n">
        <v>46322</v>
      </c>
      <c r="D113" s="57" t="s">
        <v>1551</v>
      </c>
      <c r="E113" s="57" t="s">
        <v>202</v>
      </c>
      <c r="F113" s="57" t="s">
        <v>203</v>
      </c>
      <c r="G113" s="57" t="s">
        <v>499</v>
      </c>
      <c r="H113" s="57" t="s">
        <v>1523</v>
      </c>
      <c r="I113" s="57" t="s">
        <v>501</v>
      </c>
      <c r="J113" s="57"/>
      <c r="K113" s="57" t="s">
        <v>451</v>
      </c>
      <c r="L113" s="57" t="s">
        <v>383</v>
      </c>
      <c r="M113" s="57"/>
      <c r="N113" s="57" t="s">
        <v>1225</v>
      </c>
    </row>
    <row r="114" customFormat="false" ht="27.75" hidden="false" customHeight="true" outlineLevel="0" collapsed="false">
      <c r="A114" s="57" t="s">
        <v>290</v>
      </c>
      <c r="B114" s="57" t="s">
        <v>292</v>
      </c>
      <c r="C114" s="58" t="n">
        <v>46322</v>
      </c>
      <c r="D114" s="57" t="s">
        <v>1551</v>
      </c>
      <c r="E114" s="57" t="s">
        <v>202</v>
      </c>
      <c r="F114" s="57" t="s">
        <v>203</v>
      </c>
      <c r="G114" s="57" t="s">
        <v>499</v>
      </c>
      <c r="H114" s="57" t="s">
        <v>1524</v>
      </c>
      <c r="I114" s="57" t="s">
        <v>501</v>
      </c>
      <c r="J114" s="57"/>
      <c r="K114" s="57" t="s">
        <v>451</v>
      </c>
      <c r="L114" s="57" t="s">
        <v>383</v>
      </c>
      <c r="M114" s="57"/>
      <c r="N114" s="57" t="s">
        <v>1228</v>
      </c>
    </row>
    <row r="115" customFormat="false" ht="27.75" hidden="false" customHeight="true" outlineLevel="0" collapsed="false">
      <c r="A115" s="57" t="s">
        <v>290</v>
      </c>
      <c r="B115" s="57" t="s">
        <v>292</v>
      </c>
      <c r="C115" s="58" t="n">
        <v>46322</v>
      </c>
      <c r="D115" s="57" t="s">
        <v>1551</v>
      </c>
      <c r="E115" s="57" t="s">
        <v>202</v>
      </c>
      <c r="F115" s="57" t="s">
        <v>203</v>
      </c>
      <c r="G115" s="57" t="s">
        <v>499</v>
      </c>
      <c r="H115" s="57" t="s">
        <v>1525</v>
      </c>
      <c r="I115" s="57" t="s">
        <v>501</v>
      </c>
      <c r="J115" s="57"/>
      <c r="K115" s="57" t="s">
        <v>451</v>
      </c>
      <c r="L115" s="57" t="s">
        <v>383</v>
      </c>
      <c r="M115" s="57"/>
      <c r="N115" s="57" t="s">
        <v>1230</v>
      </c>
    </row>
    <row r="116" customFormat="false" ht="65.25" hidden="false" customHeight="true" outlineLevel="0" collapsed="false">
      <c r="A116" s="57" t="s">
        <v>290</v>
      </c>
      <c r="B116" s="57" t="s">
        <v>292</v>
      </c>
      <c r="C116" s="58" t="n">
        <v>46322</v>
      </c>
      <c r="D116" s="57" t="s">
        <v>1551</v>
      </c>
      <c r="E116" s="57" t="s">
        <v>202</v>
      </c>
      <c r="F116" s="57" t="s">
        <v>203</v>
      </c>
      <c r="G116" s="57" t="s">
        <v>499</v>
      </c>
      <c r="H116" s="57" t="s">
        <v>1526</v>
      </c>
      <c r="I116" s="57" t="s">
        <v>501</v>
      </c>
      <c r="J116" s="57"/>
      <c r="K116" s="57" t="s">
        <v>451</v>
      </c>
      <c r="L116" s="74" t="s">
        <v>444</v>
      </c>
      <c r="M116" s="57" t="s">
        <v>1258</v>
      </c>
      <c r="N116" s="57" t="s">
        <v>1232</v>
      </c>
    </row>
    <row r="117" customFormat="false" ht="65.25" hidden="false" customHeight="true" outlineLevel="0" collapsed="false">
      <c r="A117" s="57" t="s">
        <v>290</v>
      </c>
      <c r="B117" s="57" t="s">
        <v>292</v>
      </c>
      <c r="C117" s="58" t="n">
        <v>46322</v>
      </c>
      <c r="D117" s="57" t="s">
        <v>1551</v>
      </c>
      <c r="E117" s="57" t="s">
        <v>202</v>
      </c>
      <c r="F117" s="57" t="s">
        <v>203</v>
      </c>
      <c r="G117" s="57" t="s">
        <v>499</v>
      </c>
      <c r="H117" s="57" t="s">
        <v>1527</v>
      </c>
      <c r="I117" s="57" t="s">
        <v>501</v>
      </c>
      <c r="J117" s="57"/>
      <c r="K117" s="57" t="s">
        <v>451</v>
      </c>
      <c r="L117" s="74" t="s">
        <v>444</v>
      </c>
      <c r="M117" s="57" t="s">
        <v>1258</v>
      </c>
      <c r="N117" s="57" t="s">
        <v>1235</v>
      </c>
    </row>
    <row r="118" customFormat="false" ht="27.75" hidden="false" customHeight="true" outlineLevel="0" collapsed="false">
      <c r="A118" s="57" t="s">
        <v>290</v>
      </c>
      <c r="B118" s="57" t="s">
        <v>292</v>
      </c>
      <c r="C118" s="58" t="n">
        <v>46322</v>
      </c>
      <c r="D118" s="57" t="s">
        <v>1551</v>
      </c>
      <c r="E118" s="57" t="s">
        <v>202</v>
      </c>
      <c r="F118" s="57" t="s">
        <v>203</v>
      </c>
      <c r="G118" s="57" t="s">
        <v>499</v>
      </c>
      <c r="H118" s="57" t="s">
        <v>1528</v>
      </c>
      <c r="I118" s="57" t="s">
        <v>519</v>
      </c>
      <c r="J118" s="57"/>
      <c r="K118" s="57" t="s">
        <v>451</v>
      </c>
      <c r="L118" s="57" t="s">
        <v>383</v>
      </c>
      <c r="M118" s="57" t="s">
        <v>549</v>
      </c>
      <c r="N118" s="57" t="s">
        <v>1237</v>
      </c>
    </row>
    <row r="119" customFormat="false" ht="27.75" hidden="false" customHeight="true" outlineLevel="0" collapsed="false">
      <c r="A119" s="57" t="s">
        <v>290</v>
      </c>
      <c r="B119" s="57" t="s">
        <v>292</v>
      </c>
      <c r="C119" s="58" t="n">
        <v>46322</v>
      </c>
      <c r="D119" s="57" t="s">
        <v>1551</v>
      </c>
      <c r="E119" s="57" t="s">
        <v>202</v>
      </c>
      <c r="F119" s="57" t="s">
        <v>203</v>
      </c>
      <c r="G119" s="57" t="s">
        <v>499</v>
      </c>
      <c r="H119" s="57" t="s">
        <v>1529</v>
      </c>
      <c r="I119" s="57" t="s">
        <v>501</v>
      </c>
      <c r="J119" s="57"/>
      <c r="K119" s="57" t="s">
        <v>451</v>
      </c>
      <c r="L119" s="57" t="s">
        <v>383</v>
      </c>
      <c r="M119" s="57"/>
      <c r="N119" s="57" t="s">
        <v>1240</v>
      </c>
    </row>
    <row r="120" customFormat="false" ht="27.75" hidden="false" customHeight="true" outlineLevel="0" collapsed="false">
      <c r="A120" s="57" t="s">
        <v>290</v>
      </c>
      <c r="B120" s="57" t="s">
        <v>292</v>
      </c>
      <c r="C120" s="58" t="n">
        <v>46322</v>
      </c>
      <c r="D120" s="57" t="s">
        <v>1551</v>
      </c>
      <c r="E120" s="57" t="s">
        <v>202</v>
      </c>
      <c r="F120" s="57" t="s">
        <v>203</v>
      </c>
      <c r="G120" s="57" t="s">
        <v>447</v>
      </c>
      <c r="H120" s="57" t="s">
        <v>1530</v>
      </c>
      <c r="I120" s="57" t="s">
        <v>449</v>
      </c>
      <c r="J120" s="57"/>
      <c r="K120" s="57" t="s">
        <v>451</v>
      </c>
      <c r="L120" s="57" t="s">
        <v>383</v>
      </c>
      <c r="M120" s="57"/>
      <c r="N120" s="57" t="s">
        <v>1242</v>
      </c>
    </row>
    <row r="121" customFormat="false" ht="27.75" hidden="false" customHeight="true" outlineLevel="0" collapsed="false">
      <c r="A121" s="57" t="s">
        <v>290</v>
      </c>
      <c r="B121" s="57" t="s">
        <v>292</v>
      </c>
      <c r="C121" s="58" t="n">
        <v>46322</v>
      </c>
      <c r="D121" s="57" t="s">
        <v>1551</v>
      </c>
      <c r="E121" s="57" t="s">
        <v>202</v>
      </c>
      <c r="F121" s="57" t="s">
        <v>203</v>
      </c>
      <c r="G121" s="57" t="s">
        <v>447</v>
      </c>
      <c r="H121" s="57" t="s">
        <v>1531</v>
      </c>
      <c r="I121" s="57" t="s">
        <v>449</v>
      </c>
      <c r="J121" s="57"/>
      <c r="K121" s="57" t="s">
        <v>451</v>
      </c>
      <c r="L121" s="57" t="s">
        <v>383</v>
      </c>
      <c r="M121" s="57"/>
      <c r="N121" s="57" t="s">
        <v>1244</v>
      </c>
    </row>
    <row r="122" customFormat="false" ht="52.5" hidden="false" customHeight="true" outlineLevel="0" collapsed="false">
      <c r="A122" s="57" t="s">
        <v>290</v>
      </c>
      <c r="B122" s="57" t="s">
        <v>292</v>
      </c>
      <c r="C122" s="58" t="n">
        <v>46322</v>
      </c>
      <c r="D122" s="57" t="s">
        <v>1551</v>
      </c>
      <c r="E122" s="57" t="s">
        <v>202</v>
      </c>
      <c r="F122" s="57" t="s">
        <v>203</v>
      </c>
      <c r="G122" s="57" t="s">
        <v>634</v>
      </c>
      <c r="H122" s="57" t="s">
        <v>1550</v>
      </c>
      <c r="I122" s="57" t="s">
        <v>1187</v>
      </c>
      <c r="J122" s="57"/>
      <c r="K122" s="57" t="s">
        <v>451</v>
      </c>
      <c r="L122" s="74" t="s">
        <v>444</v>
      </c>
      <c r="M122" s="57" t="s">
        <v>1265</v>
      </c>
      <c r="N122" s="57" t="s">
        <v>1188</v>
      </c>
    </row>
    <row r="123" customFormat="false" ht="27.75" hidden="false" customHeight="true" outlineLevel="0" collapsed="false">
      <c r="A123" s="57" t="s">
        <v>293</v>
      </c>
      <c r="B123" s="57" t="s">
        <v>294</v>
      </c>
      <c r="C123" s="58" t="n">
        <v>46322</v>
      </c>
      <c r="D123" s="57" t="s">
        <v>1553</v>
      </c>
      <c r="E123" s="57" t="s">
        <v>202</v>
      </c>
      <c r="F123" s="57" t="s">
        <v>215</v>
      </c>
      <c r="G123" s="57" t="s">
        <v>440</v>
      </c>
      <c r="H123" s="57" t="s">
        <v>1534</v>
      </c>
      <c r="I123" s="57" t="s">
        <v>501</v>
      </c>
      <c r="J123" s="57"/>
      <c r="K123" s="57" t="s">
        <v>187</v>
      </c>
      <c r="L123" s="57" t="s">
        <v>383</v>
      </c>
      <c r="M123" s="57"/>
      <c r="N123" s="57" t="s">
        <v>1286</v>
      </c>
    </row>
    <row r="124" customFormat="false" ht="27.75" hidden="false" customHeight="true" outlineLevel="0" collapsed="false">
      <c r="A124" s="57" t="s">
        <v>293</v>
      </c>
      <c r="B124" s="57" t="s">
        <v>294</v>
      </c>
      <c r="C124" s="58" t="n">
        <v>46322</v>
      </c>
      <c r="D124" s="57" t="s">
        <v>1553</v>
      </c>
      <c r="E124" s="57" t="s">
        <v>202</v>
      </c>
      <c r="F124" s="57" t="s">
        <v>215</v>
      </c>
      <c r="G124" s="57" t="s">
        <v>499</v>
      </c>
      <c r="H124" s="57" t="s">
        <v>1523</v>
      </c>
      <c r="I124" s="57" t="s">
        <v>501</v>
      </c>
      <c r="J124" s="57"/>
      <c r="K124" s="57" t="s">
        <v>451</v>
      </c>
      <c r="L124" s="57" t="s">
        <v>383</v>
      </c>
      <c r="M124" s="57"/>
      <c r="N124" s="57" t="s">
        <v>1288</v>
      </c>
    </row>
    <row r="125" customFormat="false" ht="27.75" hidden="false" customHeight="true" outlineLevel="0" collapsed="false">
      <c r="A125" s="57" t="s">
        <v>293</v>
      </c>
      <c r="B125" s="57" t="s">
        <v>294</v>
      </c>
      <c r="C125" s="58" t="n">
        <v>46322</v>
      </c>
      <c r="D125" s="57" t="s">
        <v>1553</v>
      </c>
      <c r="E125" s="57" t="s">
        <v>202</v>
      </c>
      <c r="F125" s="57" t="s">
        <v>215</v>
      </c>
      <c r="G125" s="57" t="s">
        <v>499</v>
      </c>
      <c r="H125" s="57" t="s">
        <v>1524</v>
      </c>
      <c r="I125" s="57" t="s">
        <v>501</v>
      </c>
      <c r="J125" s="57"/>
      <c r="K125" s="57" t="s">
        <v>451</v>
      </c>
      <c r="L125" s="57" t="s">
        <v>383</v>
      </c>
      <c r="M125" s="57"/>
      <c r="N125" s="57" t="s">
        <v>1290</v>
      </c>
    </row>
    <row r="126" customFormat="false" ht="27.75" hidden="false" customHeight="true" outlineLevel="0" collapsed="false">
      <c r="A126" s="57" t="s">
        <v>293</v>
      </c>
      <c r="B126" s="57" t="s">
        <v>294</v>
      </c>
      <c r="C126" s="58" t="n">
        <v>46322</v>
      </c>
      <c r="D126" s="57" t="s">
        <v>1553</v>
      </c>
      <c r="E126" s="57" t="s">
        <v>202</v>
      </c>
      <c r="F126" s="57" t="s">
        <v>215</v>
      </c>
      <c r="G126" s="57" t="s">
        <v>499</v>
      </c>
      <c r="H126" s="57" t="s">
        <v>1525</v>
      </c>
      <c r="I126" s="57" t="s">
        <v>501</v>
      </c>
      <c r="J126" s="57"/>
      <c r="K126" s="57" t="s">
        <v>451</v>
      </c>
      <c r="L126" s="57" t="s">
        <v>383</v>
      </c>
      <c r="M126" s="57"/>
      <c r="N126" s="57" t="s">
        <v>1292</v>
      </c>
    </row>
    <row r="127" customFormat="false" ht="27.75" hidden="false" customHeight="true" outlineLevel="0" collapsed="false">
      <c r="A127" s="57" t="s">
        <v>293</v>
      </c>
      <c r="B127" s="57" t="s">
        <v>294</v>
      </c>
      <c r="C127" s="58" t="n">
        <v>46322</v>
      </c>
      <c r="D127" s="57" t="s">
        <v>1553</v>
      </c>
      <c r="E127" s="57" t="s">
        <v>202</v>
      </c>
      <c r="F127" s="57" t="s">
        <v>215</v>
      </c>
      <c r="G127" s="57" t="s">
        <v>499</v>
      </c>
      <c r="H127" s="57" t="s">
        <v>1526</v>
      </c>
      <c r="I127" s="57" t="s">
        <v>501</v>
      </c>
      <c r="J127" s="57"/>
      <c r="K127" s="57" t="s">
        <v>451</v>
      </c>
      <c r="L127" s="57" t="s">
        <v>383</v>
      </c>
      <c r="M127" s="57"/>
      <c r="N127" s="57" t="s">
        <v>1294</v>
      </c>
    </row>
    <row r="128" customFormat="false" ht="27.75" hidden="false" customHeight="true" outlineLevel="0" collapsed="false">
      <c r="A128" s="57" t="s">
        <v>293</v>
      </c>
      <c r="B128" s="57" t="s">
        <v>294</v>
      </c>
      <c r="C128" s="58" t="n">
        <v>46322</v>
      </c>
      <c r="D128" s="57" t="s">
        <v>1553</v>
      </c>
      <c r="E128" s="57" t="s">
        <v>202</v>
      </c>
      <c r="F128" s="57" t="s">
        <v>215</v>
      </c>
      <c r="G128" s="57" t="s">
        <v>499</v>
      </c>
      <c r="H128" s="57" t="s">
        <v>1527</v>
      </c>
      <c r="I128" s="57" t="s">
        <v>501</v>
      </c>
      <c r="J128" s="57"/>
      <c r="K128" s="57" t="s">
        <v>451</v>
      </c>
      <c r="L128" s="57" t="s">
        <v>383</v>
      </c>
      <c r="M128" s="57"/>
      <c r="N128" s="57" t="s">
        <v>1296</v>
      </c>
    </row>
    <row r="129" customFormat="false" ht="27.75" hidden="false" customHeight="true" outlineLevel="0" collapsed="false">
      <c r="A129" s="57" t="s">
        <v>293</v>
      </c>
      <c r="B129" s="57" t="s">
        <v>294</v>
      </c>
      <c r="C129" s="58" t="n">
        <v>46322</v>
      </c>
      <c r="D129" s="57" t="s">
        <v>1553</v>
      </c>
      <c r="E129" s="57" t="s">
        <v>202</v>
      </c>
      <c r="F129" s="57" t="s">
        <v>215</v>
      </c>
      <c r="G129" s="57" t="s">
        <v>499</v>
      </c>
      <c r="H129" s="57" t="s">
        <v>1528</v>
      </c>
      <c r="I129" s="57" t="s">
        <v>616</v>
      </c>
      <c r="J129" s="57"/>
      <c r="K129" s="57" t="s">
        <v>451</v>
      </c>
      <c r="L129" s="57" t="s">
        <v>383</v>
      </c>
      <c r="M129" s="57" t="s">
        <v>549</v>
      </c>
      <c r="N129" s="57" t="s">
        <v>1298</v>
      </c>
    </row>
    <row r="130" customFormat="false" ht="27.75" hidden="false" customHeight="true" outlineLevel="0" collapsed="false">
      <c r="A130" s="57" t="s">
        <v>293</v>
      </c>
      <c r="B130" s="57" t="s">
        <v>294</v>
      </c>
      <c r="C130" s="58" t="n">
        <v>46322</v>
      </c>
      <c r="D130" s="57" t="s">
        <v>1553</v>
      </c>
      <c r="E130" s="57" t="s">
        <v>202</v>
      </c>
      <c r="F130" s="57" t="s">
        <v>215</v>
      </c>
      <c r="G130" s="57" t="s">
        <v>499</v>
      </c>
      <c r="H130" s="57" t="s">
        <v>1529</v>
      </c>
      <c r="I130" s="57" t="s">
        <v>501</v>
      </c>
      <c r="J130" s="57"/>
      <c r="K130" s="57" t="s">
        <v>451</v>
      </c>
      <c r="L130" s="57" t="s">
        <v>383</v>
      </c>
      <c r="M130" s="57"/>
      <c r="N130" s="57" t="s">
        <v>1300</v>
      </c>
    </row>
    <row r="131" customFormat="false" ht="27.75" hidden="false" customHeight="true" outlineLevel="0" collapsed="false">
      <c r="A131" s="57" t="s">
        <v>293</v>
      </c>
      <c r="B131" s="57" t="s">
        <v>294</v>
      </c>
      <c r="C131" s="58" t="n">
        <v>46322</v>
      </c>
      <c r="D131" s="57" t="s">
        <v>1553</v>
      </c>
      <c r="E131" s="57" t="s">
        <v>202</v>
      </c>
      <c r="F131" s="57" t="s">
        <v>215</v>
      </c>
      <c r="G131" s="57" t="s">
        <v>447</v>
      </c>
      <c r="H131" s="57" t="s">
        <v>1530</v>
      </c>
      <c r="I131" s="57" t="s">
        <v>449</v>
      </c>
      <c r="J131" s="57"/>
      <c r="K131" s="57" t="s">
        <v>451</v>
      </c>
      <c r="L131" s="57" t="s">
        <v>383</v>
      </c>
      <c r="M131" s="57"/>
      <c r="N131" s="57" t="s">
        <v>1302</v>
      </c>
    </row>
    <row r="132" customFormat="false" ht="27.75" hidden="false" customHeight="true" outlineLevel="0" collapsed="false">
      <c r="A132" s="57" t="s">
        <v>293</v>
      </c>
      <c r="B132" s="57" t="s">
        <v>294</v>
      </c>
      <c r="C132" s="58" t="n">
        <v>46322</v>
      </c>
      <c r="D132" s="57" t="s">
        <v>1553</v>
      </c>
      <c r="E132" s="57" t="s">
        <v>202</v>
      </c>
      <c r="F132" s="57" t="s">
        <v>215</v>
      </c>
      <c r="G132" s="57" t="s">
        <v>447</v>
      </c>
      <c r="H132" s="57" t="s">
        <v>1535</v>
      </c>
      <c r="I132" s="57" t="s">
        <v>449</v>
      </c>
      <c r="J132" s="57"/>
      <c r="K132" s="57" t="s">
        <v>451</v>
      </c>
      <c r="L132" s="57" t="s">
        <v>383</v>
      </c>
      <c r="M132" s="57"/>
      <c r="N132" s="57" t="s">
        <v>1304</v>
      </c>
    </row>
    <row r="133" customFormat="false" ht="27.75" hidden="false" customHeight="true" outlineLevel="0" collapsed="false">
      <c r="A133" s="57" t="s">
        <v>293</v>
      </c>
      <c r="B133" s="57" t="s">
        <v>294</v>
      </c>
      <c r="C133" s="58" t="n">
        <v>46322</v>
      </c>
      <c r="D133" s="57" t="s">
        <v>1553</v>
      </c>
      <c r="E133" s="57" t="s">
        <v>202</v>
      </c>
      <c r="F133" s="57" t="s">
        <v>215</v>
      </c>
      <c r="G133" s="57" t="s">
        <v>447</v>
      </c>
      <c r="H133" s="57" t="s">
        <v>1536</v>
      </c>
      <c r="I133" s="57" t="s">
        <v>449</v>
      </c>
      <c r="J133" s="57"/>
      <c r="K133" s="57" t="s">
        <v>451</v>
      </c>
      <c r="L133" s="57" t="s">
        <v>383</v>
      </c>
      <c r="M133" s="57"/>
      <c r="N133" s="57" t="s">
        <v>1306</v>
      </c>
    </row>
    <row r="134" customFormat="false" ht="27.75" hidden="false" customHeight="true" outlineLevel="0" collapsed="false">
      <c r="A134" s="57" t="s">
        <v>293</v>
      </c>
      <c r="B134" s="57" t="s">
        <v>294</v>
      </c>
      <c r="C134" s="58" t="n">
        <v>46322</v>
      </c>
      <c r="D134" s="57" t="s">
        <v>1553</v>
      </c>
      <c r="E134" s="57" t="s">
        <v>202</v>
      </c>
      <c r="F134" s="57" t="s">
        <v>215</v>
      </c>
      <c r="G134" s="57" t="s">
        <v>629</v>
      </c>
      <c r="H134" s="57" t="s">
        <v>1537</v>
      </c>
      <c r="I134" s="57" t="s">
        <v>501</v>
      </c>
      <c r="J134" s="57"/>
      <c r="K134" s="57" t="s">
        <v>187</v>
      </c>
      <c r="L134" s="57" t="s">
        <v>383</v>
      </c>
      <c r="M134" s="57" t="s">
        <v>632</v>
      </c>
      <c r="N134" s="57" t="s">
        <v>1308</v>
      </c>
    </row>
    <row r="135" customFormat="false" ht="27.75" hidden="false" customHeight="true" outlineLevel="0" collapsed="false">
      <c r="A135" s="57" t="s">
        <v>293</v>
      </c>
      <c r="B135" s="57" t="s">
        <v>294</v>
      </c>
      <c r="C135" s="58" t="n">
        <v>46322</v>
      </c>
      <c r="D135" s="57" t="s">
        <v>1553</v>
      </c>
      <c r="E135" s="57" t="s">
        <v>202</v>
      </c>
      <c r="F135" s="57" t="s">
        <v>215</v>
      </c>
      <c r="G135" s="57" t="s">
        <v>634</v>
      </c>
      <c r="H135" s="57" t="s">
        <v>1538</v>
      </c>
      <c r="I135" s="57" t="s">
        <v>1310</v>
      </c>
      <c r="J135" s="57"/>
      <c r="K135" s="57" t="s">
        <v>451</v>
      </c>
      <c r="L135" s="57" t="s">
        <v>383</v>
      </c>
      <c r="M135" s="57" t="s">
        <v>1328</v>
      </c>
      <c r="N135" s="57" t="s">
        <v>1311</v>
      </c>
    </row>
    <row r="136" customFormat="false" ht="27.75" hidden="false" customHeight="true" outlineLevel="0" collapsed="false">
      <c r="A136" s="57" t="s">
        <v>301</v>
      </c>
      <c r="B136" s="57" t="s">
        <v>302</v>
      </c>
      <c r="C136" s="58" t="n">
        <v>46324</v>
      </c>
      <c r="D136" s="57" t="s">
        <v>1554</v>
      </c>
      <c r="E136" s="57" t="s">
        <v>188</v>
      </c>
      <c r="F136" s="57" t="s">
        <v>215</v>
      </c>
      <c r="G136" s="57" t="s">
        <v>447</v>
      </c>
      <c r="H136" s="57" t="s">
        <v>1518</v>
      </c>
      <c r="I136" s="57" t="s">
        <v>449</v>
      </c>
      <c r="J136" s="57"/>
      <c r="K136" s="57" t="s">
        <v>451</v>
      </c>
      <c r="L136" s="57" t="s">
        <v>383</v>
      </c>
      <c r="M136" s="57"/>
      <c r="N136" s="57" t="s">
        <v>1348</v>
      </c>
    </row>
    <row r="137" customFormat="false" ht="40.5" hidden="false" customHeight="true" outlineLevel="0" collapsed="false">
      <c r="A137" s="57" t="s">
        <v>301</v>
      </c>
      <c r="B137" s="57" t="s">
        <v>302</v>
      </c>
      <c r="C137" s="58" t="n">
        <v>46324</v>
      </c>
      <c r="D137" s="57" t="s">
        <v>1554</v>
      </c>
      <c r="E137" s="57" t="s">
        <v>188</v>
      </c>
      <c r="F137" s="57" t="s">
        <v>215</v>
      </c>
      <c r="G137" s="57" t="s">
        <v>447</v>
      </c>
      <c r="H137" s="57" t="s">
        <v>1519</v>
      </c>
      <c r="I137" s="57" t="s">
        <v>449</v>
      </c>
      <c r="J137" s="57" t="s">
        <v>1548</v>
      </c>
      <c r="K137" s="57" t="s">
        <v>451</v>
      </c>
      <c r="L137" s="57" t="s">
        <v>383</v>
      </c>
      <c r="M137" s="57" t="s">
        <v>1359</v>
      </c>
      <c r="N137" s="57" t="s">
        <v>1351</v>
      </c>
    </row>
    <row r="138" customFormat="false" ht="52.5" hidden="false" customHeight="true" outlineLevel="0" collapsed="false">
      <c r="A138" s="57" t="s">
        <v>301</v>
      </c>
      <c r="B138" s="57" t="s">
        <v>302</v>
      </c>
      <c r="C138" s="58" t="n">
        <v>46324</v>
      </c>
      <c r="D138" s="57" t="s">
        <v>1554</v>
      </c>
      <c r="E138" s="57" t="s">
        <v>188</v>
      </c>
      <c r="F138" s="57" t="s">
        <v>215</v>
      </c>
      <c r="G138" s="57" t="s">
        <v>634</v>
      </c>
      <c r="H138" s="57" t="s">
        <v>1538</v>
      </c>
      <c r="I138" s="57" t="s">
        <v>1310</v>
      </c>
      <c r="J138" s="57"/>
      <c r="K138" s="57" t="s">
        <v>451</v>
      </c>
      <c r="L138" s="74" t="s">
        <v>444</v>
      </c>
      <c r="M138" s="57" t="s">
        <v>1361</v>
      </c>
      <c r="N138" s="57" t="s">
        <v>1311</v>
      </c>
    </row>
    <row r="139" customFormat="false" ht="27.75" hidden="false" customHeight="true" outlineLevel="0" collapsed="false">
      <c r="A139" s="57" t="s">
        <v>304</v>
      </c>
      <c r="B139" s="57" t="s">
        <v>305</v>
      </c>
      <c r="C139" s="58" t="n">
        <v>46324</v>
      </c>
      <c r="D139" s="57" t="s">
        <v>1555</v>
      </c>
      <c r="E139" s="57" t="s">
        <v>188</v>
      </c>
      <c r="F139" s="57" t="s">
        <v>203</v>
      </c>
      <c r="G139" s="57" t="s">
        <v>447</v>
      </c>
      <c r="H139" s="57" t="s">
        <v>1518</v>
      </c>
      <c r="I139" s="57" t="s">
        <v>449</v>
      </c>
      <c r="J139" s="57"/>
      <c r="K139" s="57" t="s">
        <v>451</v>
      </c>
      <c r="L139" s="57" t="s">
        <v>383</v>
      </c>
      <c r="M139" s="57"/>
      <c r="N139" s="57" t="s">
        <v>1381</v>
      </c>
    </row>
    <row r="140" customFormat="false" ht="27.75" hidden="false" customHeight="true" outlineLevel="0" collapsed="false">
      <c r="A140" s="57" t="s">
        <v>310</v>
      </c>
      <c r="B140" s="57" t="s">
        <v>311</v>
      </c>
      <c r="C140" s="58" t="n">
        <v>46325</v>
      </c>
      <c r="D140" s="57" t="s">
        <v>1556</v>
      </c>
      <c r="E140" s="57" t="s">
        <v>202</v>
      </c>
      <c r="F140" s="57" t="s">
        <v>203</v>
      </c>
      <c r="G140" s="57" t="s">
        <v>440</v>
      </c>
      <c r="H140" s="57" t="s">
        <v>1522</v>
      </c>
      <c r="I140" s="57" t="s">
        <v>495</v>
      </c>
      <c r="J140" s="57"/>
      <c r="K140" s="57" t="s">
        <v>451</v>
      </c>
      <c r="L140" s="57" t="s">
        <v>383</v>
      </c>
      <c r="M140" s="57" t="s">
        <v>535</v>
      </c>
      <c r="N140" s="57" t="s">
        <v>1406</v>
      </c>
    </row>
    <row r="141" customFormat="false" ht="27.75" hidden="false" customHeight="true" outlineLevel="0" collapsed="false">
      <c r="A141" s="57" t="s">
        <v>310</v>
      </c>
      <c r="B141" s="57" t="s">
        <v>311</v>
      </c>
      <c r="C141" s="58" t="n">
        <v>46325</v>
      </c>
      <c r="D141" s="57" t="s">
        <v>1556</v>
      </c>
      <c r="E141" s="57" t="s">
        <v>202</v>
      </c>
      <c r="F141" s="57" t="s">
        <v>203</v>
      </c>
      <c r="G141" s="57" t="s">
        <v>499</v>
      </c>
      <c r="H141" s="57" t="s">
        <v>1523</v>
      </c>
      <c r="I141" s="57" t="s">
        <v>501</v>
      </c>
      <c r="J141" s="57"/>
      <c r="K141" s="57" t="s">
        <v>451</v>
      </c>
      <c r="L141" s="57" t="s">
        <v>383</v>
      </c>
      <c r="M141" s="57"/>
      <c r="N141" s="57" t="s">
        <v>1409</v>
      </c>
    </row>
    <row r="142" customFormat="false" ht="27.75" hidden="false" customHeight="true" outlineLevel="0" collapsed="false">
      <c r="A142" s="57" t="s">
        <v>310</v>
      </c>
      <c r="B142" s="57" t="s">
        <v>311</v>
      </c>
      <c r="C142" s="58" t="n">
        <v>46325</v>
      </c>
      <c r="D142" s="57" t="s">
        <v>1556</v>
      </c>
      <c r="E142" s="57" t="s">
        <v>202</v>
      </c>
      <c r="F142" s="57" t="s">
        <v>203</v>
      </c>
      <c r="G142" s="57" t="s">
        <v>499</v>
      </c>
      <c r="H142" s="57" t="s">
        <v>1524</v>
      </c>
      <c r="I142" s="57" t="s">
        <v>501</v>
      </c>
      <c r="J142" s="57"/>
      <c r="K142" s="57" t="s">
        <v>451</v>
      </c>
      <c r="L142" s="57" t="s">
        <v>383</v>
      </c>
      <c r="M142" s="57"/>
      <c r="N142" s="57" t="s">
        <v>1411</v>
      </c>
    </row>
    <row r="143" customFormat="false" ht="27.75" hidden="false" customHeight="true" outlineLevel="0" collapsed="false">
      <c r="A143" s="57" t="s">
        <v>310</v>
      </c>
      <c r="B143" s="57" t="s">
        <v>311</v>
      </c>
      <c r="C143" s="58" t="n">
        <v>46325</v>
      </c>
      <c r="D143" s="57" t="s">
        <v>1556</v>
      </c>
      <c r="E143" s="57" t="s">
        <v>202</v>
      </c>
      <c r="F143" s="57" t="s">
        <v>203</v>
      </c>
      <c r="G143" s="57" t="s">
        <v>499</v>
      </c>
      <c r="H143" s="57" t="s">
        <v>1525</v>
      </c>
      <c r="I143" s="57" t="s">
        <v>501</v>
      </c>
      <c r="J143" s="57"/>
      <c r="K143" s="57" t="s">
        <v>451</v>
      </c>
      <c r="L143" s="57" t="s">
        <v>383</v>
      </c>
      <c r="M143" s="57"/>
      <c r="N143" s="57" t="s">
        <v>1413</v>
      </c>
    </row>
    <row r="144" customFormat="false" ht="27.75" hidden="false" customHeight="true" outlineLevel="0" collapsed="false">
      <c r="A144" s="57" t="s">
        <v>310</v>
      </c>
      <c r="B144" s="57" t="s">
        <v>311</v>
      </c>
      <c r="C144" s="58" t="n">
        <v>46325</v>
      </c>
      <c r="D144" s="57" t="s">
        <v>1556</v>
      </c>
      <c r="E144" s="57" t="s">
        <v>202</v>
      </c>
      <c r="F144" s="57" t="s">
        <v>203</v>
      </c>
      <c r="G144" s="57" t="s">
        <v>499</v>
      </c>
      <c r="H144" s="57" t="s">
        <v>1528</v>
      </c>
      <c r="I144" s="57" t="s">
        <v>519</v>
      </c>
      <c r="J144" s="57"/>
      <c r="K144" s="57" t="s">
        <v>451</v>
      </c>
      <c r="L144" s="57" t="s">
        <v>383</v>
      </c>
      <c r="M144" s="57" t="s">
        <v>549</v>
      </c>
      <c r="N144" s="57" t="s">
        <v>1415</v>
      </c>
    </row>
    <row r="145" customFormat="false" ht="27.75" hidden="false" customHeight="true" outlineLevel="0" collapsed="false">
      <c r="A145" s="57" t="s">
        <v>310</v>
      </c>
      <c r="B145" s="57" t="s">
        <v>311</v>
      </c>
      <c r="C145" s="58" t="n">
        <v>46325</v>
      </c>
      <c r="D145" s="57" t="s">
        <v>1556</v>
      </c>
      <c r="E145" s="57" t="s">
        <v>202</v>
      </c>
      <c r="F145" s="57" t="s">
        <v>203</v>
      </c>
      <c r="G145" s="57" t="s">
        <v>499</v>
      </c>
      <c r="H145" s="57" t="s">
        <v>1529</v>
      </c>
      <c r="I145" s="57" t="s">
        <v>501</v>
      </c>
      <c r="J145" s="57"/>
      <c r="K145" s="57" t="s">
        <v>451</v>
      </c>
      <c r="L145" s="57" t="s">
        <v>383</v>
      </c>
      <c r="M145" s="57"/>
      <c r="N145" s="57" t="s">
        <v>1418</v>
      </c>
    </row>
    <row r="146" customFormat="false" ht="27.75" hidden="false" customHeight="true" outlineLevel="0" collapsed="false">
      <c r="A146" s="57" t="s">
        <v>310</v>
      </c>
      <c r="B146" s="57" t="s">
        <v>311</v>
      </c>
      <c r="C146" s="58" t="n">
        <v>46325</v>
      </c>
      <c r="D146" s="57" t="s">
        <v>1556</v>
      </c>
      <c r="E146" s="57" t="s">
        <v>202</v>
      </c>
      <c r="F146" s="57" t="s">
        <v>203</v>
      </c>
      <c r="G146" s="57" t="s">
        <v>447</v>
      </c>
      <c r="H146" s="57" t="s">
        <v>1530</v>
      </c>
      <c r="I146" s="57" t="s">
        <v>449</v>
      </c>
      <c r="J146" s="57"/>
      <c r="K146" s="57" t="s">
        <v>451</v>
      </c>
      <c r="L146" s="57" t="s">
        <v>383</v>
      </c>
      <c r="M146" s="57"/>
      <c r="N146" s="57" t="s">
        <v>1420</v>
      </c>
    </row>
    <row r="147" customFormat="false" ht="27.75" hidden="false" customHeight="true" outlineLevel="0" collapsed="false">
      <c r="A147" s="57" t="s">
        <v>310</v>
      </c>
      <c r="B147" s="57" t="s">
        <v>311</v>
      </c>
      <c r="C147" s="58" t="n">
        <v>46325</v>
      </c>
      <c r="D147" s="57" t="s">
        <v>1556</v>
      </c>
      <c r="E147" s="57" t="s">
        <v>202</v>
      </c>
      <c r="F147" s="57" t="s">
        <v>203</v>
      </c>
      <c r="G147" s="57" t="s">
        <v>447</v>
      </c>
      <c r="H147" s="57" t="s">
        <v>1531</v>
      </c>
      <c r="I147" s="57" t="s">
        <v>449</v>
      </c>
      <c r="J147" s="57"/>
      <c r="K147" s="57" t="s">
        <v>451</v>
      </c>
      <c r="L147" s="57" t="s">
        <v>383</v>
      </c>
      <c r="M147" s="57"/>
      <c r="N147" s="57" t="s">
        <v>1422</v>
      </c>
    </row>
    <row r="148" customFormat="false" ht="78" hidden="false" customHeight="true" outlineLevel="0" collapsed="false">
      <c r="A148" s="57" t="s">
        <v>312</v>
      </c>
      <c r="B148" s="57" t="s">
        <v>232</v>
      </c>
      <c r="C148" s="58" t="n">
        <v>46325</v>
      </c>
      <c r="D148" s="57" t="s">
        <v>1540</v>
      </c>
      <c r="E148" s="57" t="s">
        <v>202</v>
      </c>
      <c r="F148" s="57" t="s">
        <v>189</v>
      </c>
      <c r="G148" s="57" t="s">
        <v>440</v>
      </c>
      <c r="H148" s="57" t="s">
        <v>1517</v>
      </c>
      <c r="I148" s="57" t="s">
        <v>501</v>
      </c>
      <c r="J148" s="57"/>
      <c r="K148" s="57" t="s">
        <v>726</v>
      </c>
      <c r="L148" s="74" t="s">
        <v>444</v>
      </c>
      <c r="M148" s="57" t="s">
        <v>727</v>
      </c>
      <c r="N148" s="57" t="s">
        <v>443</v>
      </c>
    </row>
    <row r="149" customFormat="false" ht="27.75" hidden="false" customHeight="true" outlineLevel="0" collapsed="false">
      <c r="A149" s="57" t="s">
        <v>312</v>
      </c>
      <c r="B149" s="57" t="s">
        <v>232</v>
      </c>
      <c r="C149" s="58" t="n">
        <v>46325</v>
      </c>
      <c r="D149" s="57" t="s">
        <v>1540</v>
      </c>
      <c r="E149" s="57" t="s">
        <v>202</v>
      </c>
      <c r="F149" s="57" t="s">
        <v>189</v>
      </c>
      <c r="G149" s="57" t="s">
        <v>440</v>
      </c>
      <c r="H149" s="57" t="s">
        <v>1541</v>
      </c>
      <c r="I149" s="57" t="s">
        <v>730</v>
      </c>
      <c r="J149" s="57"/>
      <c r="K149" s="57" t="s">
        <v>187</v>
      </c>
      <c r="L149" s="57" t="s">
        <v>383</v>
      </c>
      <c r="M149" s="57" t="s">
        <v>732</v>
      </c>
      <c r="N149" s="57" t="s">
        <v>731</v>
      </c>
    </row>
    <row r="150" customFormat="false" ht="27.75" hidden="false" customHeight="true" outlineLevel="0" collapsed="false">
      <c r="A150" s="57" t="s">
        <v>312</v>
      </c>
      <c r="B150" s="57" t="s">
        <v>232</v>
      </c>
      <c r="C150" s="58" t="n">
        <v>46325</v>
      </c>
      <c r="D150" s="57" t="s">
        <v>1540</v>
      </c>
      <c r="E150" s="57" t="s">
        <v>202</v>
      </c>
      <c r="F150" s="57" t="s">
        <v>189</v>
      </c>
      <c r="G150" s="57" t="s">
        <v>440</v>
      </c>
      <c r="H150" s="57" t="s">
        <v>1534</v>
      </c>
      <c r="I150" s="57" t="s">
        <v>501</v>
      </c>
      <c r="J150" s="57"/>
      <c r="K150" s="57" t="s">
        <v>187</v>
      </c>
      <c r="L150" s="57" t="s">
        <v>383</v>
      </c>
      <c r="M150" s="57"/>
      <c r="N150" s="57" t="s">
        <v>734</v>
      </c>
    </row>
    <row r="151" customFormat="false" ht="27.75" hidden="false" customHeight="true" outlineLevel="0" collapsed="false">
      <c r="A151" s="57" t="s">
        <v>312</v>
      </c>
      <c r="B151" s="57" t="s">
        <v>232</v>
      </c>
      <c r="C151" s="58" t="n">
        <v>46325</v>
      </c>
      <c r="D151" s="57" t="s">
        <v>1540</v>
      </c>
      <c r="E151" s="57" t="s">
        <v>202</v>
      </c>
      <c r="F151" s="57" t="s">
        <v>189</v>
      </c>
      <c r="G151" s="57" t="s">
        <v>499</v>
      </c>
      <c r="H151" s="57" t="s">
        <v>1523</v>
      </c>
      <c r="I151" s="57" t="s">
        <v>501</v>
      </c>
      <c r="J151" s="57"/>
      <c r="K151" s="57" t="s">
        <v>451</v>
      </c>
      <c r="L151" s="57" t="s">
        <v>383</v>
      </c>
      <c r="M151" s="57"/>
      <c r="N151" s="57" t="s">
        <v>736</v>
      </c>
    </row>
    <row r="152" customFormat="false" ht="27.75" hidden="false" customHeight="true" outlineLevel="0" collapsed="false">
      <c r="A152" s="57" t="s">
        <v>312</v>
      </c>
      <c r="B152" s="57" t="s">
        <v>232</v>
      </c>
      <c r="C152" s="58" t="n">
        <v>46325</v>
      </c>
      <c r="D152" s="57" t="s">
        <v>1540</v>
      </c>
      <c r="E152" s="57" t="s">
        <v>202</v>
      </c>
      <c r="F152" s="57" t="s">
        <v>189</v>
      </c>
      <c r="G152" s="57" t="s">
        <v>499</v>
      </c>
      <c r="H152" s="57" t="s">
        <v>1524</v>
      </c>
      <c r="I152" s="57" t="s">
        <v>501</v>
      </c>
      <c r="J152" s="57"/>
      <c r="K152" s="57" t="s">
        <v>451</v>
      </c>
      <c r="L152" s="57" t="s">
        <v>383</v>
      </c>
      <c r="M152" s="57"/>
      <c r="N152" s="57" t="s">
        <v>738</v>
      </c>
    </row>
    <row r="153" customFormat="false" ht="27.75" hidden="false" customHeight="true" outlineLevel="0" collapsed="false">
      <c r="A153" s="57" t="s">
        <v>312</v>
      </c>
      <c r="B153" s="57" t="s">
        <v>232</v>
      </c>
      <c r="C153" s="58" t="n">
        <v>46325</v>
      </c>
      <c r="D153" s="57" t="s">
        <v>1540</v>
      </c>
      <c r="E153" s="57" t="s">
        <v>202</v>
      </c>
      <c r="F153" s="57" t="s">
        <v>189</v>
      </c>
      <c r="G153" s="57" t="s">
        <v>499</v>
      </c>
      <c r="H153" s="57" t="s">
        <v>1525</v>
      </c>
      <c r="I153" s="57" t="s">
        <v>501</v>
      </c>
      <c r="J153" s="57"/>
      <c r="K153" s="57" t="s">
        <v>451</v>
      </c>
      <c r="L153" s="57" t="s">
        <v>383</v>
      </c>
      <c r="M153" s="57"/>
      <c r="N153" s="57" t="s">
        <v>740</v>
      </c>
    </row>
    <row r="154" customFormat="false" ht="27.75" hidden="false" customHeight="true" outlineLevel="0" collapsed="false">
      <c r="A154" s="57" t="s">
        <v>312</v>
      </c>
      <c r="B154" s="57" t="s">
        <v>232</v>
      </c>
      <c r="C154" s="58" t="n">
        <v>46325</v>
      </c>
      <c r="D154" s="57" t="s">
        <v>1540</v>
      </c>
      <c r="E154" s="57" t="s">
        <v>202</v>
      </c>
      <c r="F154" s="57" t="s">
        <v>189</v>
      </c>
      <c r="G154" s="57" t="s">
        <v>499</v>
      </c>
      <c r="H154" s="57" t="s">
        <v>1526</v>
      </c>
      <c r="I154" s="57" t="s">
        <v>501</v>
      </c>
      <c r="J154" s="57"/>
      <c r="K154" s="57" t="s">
        <v>451</v>
      </c>
      <c r="L154" s="57" t="s">
        <v>383</v>
      </c>
      <c r="M154" s="57"/>
      <c r="N154" s="57" t="s">
        <v>742</v>
      </c>
    </row>
    <row r="155" customFormat="false" ht="27.75" hidden="false" customHeight="true" outlineLevel="0" collapsed="false">
      <c r="A155" s="57" t="s">
        <v>312</v>
      </c>
      <c r="B155" s="57" t="s">
        <v>232</v>
      </c>
      <c r="C155" s="58" t="n">
        <v>46325</v>
      </c>
      <c r="D155" s="57" t="s">
        <v>1540</v>
      </c>
      <c r="E155" s="57" t="s">
        <v>202</v>
      </c>
      <c r="F155" s="57" t="s">
        <v>189</v>
      </c>
      <c r="G155" s="57" t="s">
        <v>499</v>
      </c>
      <c r="H155" s="57" t="s">
        <v>1527</v>
      </c>
      <c r="I155" s="57" t="s">
        <v>501</v>
      </c>
      <c r="J155" s="57"/>
      <c r="K155" s="57" t="s">
        <v>451</v>
      </c>
      <c r="L155" s="57" t="s">
        <v>383</v>
      </c>
      <c r="M155" s="57"/>
      <c r="N155" s="57" t="s">
        <v>744</v>
      </c>
    </row>
    <row r="156" customFormat="false" ht="27.75" hidden="false" customHeight="true" outlineLevel="0" collapsed="false">
      <c r="A156" s="57" t="s">
        <v>312</v>
      </c>
      <c r="B156" s="57" t="s">
        <v>232</v>
      </c>
      <c r="C156" s="58" t="n">
        <v>46325</v>
      </c>
      <c r="D156" s="57" t="s">
        <v>1540</v>
      </c>
      <c r="E156" s="57" t="s">
        <v>202</v>
      </c>
      <c r="F156" s="57" t="s">
        <v>189</v>
      </c>
      <c r="G156" s="57" t="s">
        <v>499</v>
      </c>
      <c r="H156" s="57" t="s">
        <v>1528</v>
      </c>
      <c r="I156" s="57" t="s">
        <v>616</v>
      </c>
      <c r="J156" s="57"/>
      <c r="K156" s="57" t="s">
        <v>451</v>
      </c>
      <c r="L156" s="57" t="s">
        <v>383</v>
      </c>
      <c r="M156" s="57" t="s">
        <v>549</v>
      </c>
      <c r="N156" s="57" t="s">
        <v>746</v>
      </c>
    </row>
    <row r="157" customFormat="false" ht="27.75" hidden="false" customHeight="true" outlineLevel="0" collapsed="false">
      <c r="A157" s="57" t="s">
        <v>312</v>
      </c>
      <c r="B157" s="57" t="s">
        <v>232</v>
      </c>
      <c r="C157" s="58" t="n">
        <v>46325</v>
      </c>
      <c r="D157" s="57" t="s">
        <v>1540</v>
      </c>
      <c r="E157" s="57" t="s">
        <v>202</v>
      </c>
      <c r="F157" s="57" t="s">
        <v>189</v>
      </c>
      <c r="G157" s="57" t="s">
        <v>499</v>
      </c>
      <c r="H157" s="57" t="s">
        <v>1529</v>
      </c>
      <c r="I157" s="57" t="s">
        <v>501</v>
      </c>
      <c r="J157" s="57"/>
      <c r="K157" s="57" t="s">
        <v>451</v>
      </c>
      <c r="L157" s="57" t="s">
        <v>383</v>
      </c>
      <c r="M157" s="57"/>
      <c r="N157" s="57" t="s">
        <v>748</v>
      </c>
    </row>
    <row r="158" customFormat="false" ht="27.75" hidden="false" customHeight="true" outlineLevel="0" collapsed="false">
      <c r="A158" s="57" t="s">
        <v>312</v>
      </c>
      <c r="B158" s="57" t="s">
        <v>232</v>
      </c>
      <c r="C158" s="58" t="n">
        <v>46325</v>
      </c>
      <c r="D158" s="57" t="s">
        <v>1540</v>
      </c>
      <c r="E158" s="57" t="s">
        <v>202</v>
      </c>
      <c r="F158" s="57" t="s">
        <v>189</v>
      </c>
      <c r="G158" s="57" t="s">
        <v>447</v>
      </c>
      <c r="H158" s="57" t="s">
        <v>1530</v>
      </c>
      <c r="I158" s="57" t="s">
        <v>449</v>
      </c>
      <c r="J158" s="57"/>
      <c r="K158" s="57" t="s">
        <v>451</v>
      </c>
      <c r="L158" s="57" t="s">
        <v>383</v>
      </c>
      <c r="M158" s="57"/>
      <c r="N158" s="57" t="s">
        <v>750</v>
      </c>
    </row>
    <row r="159" customFormat="false" ht="27.75" hidden="false" customHeight="true" outlineLevel="0" collapsed="false">
      <c r="A159" s="57" t="s">
        <v>312</v>
      </c>
      <c r="B159" s="57" t="s">
        <v>232</v>
      </c>
      <c r="C159" s="58" t="n">
        <v>46325</v>
      </c>
      <c r="D159" s="57" t="s">
        <v>1540</v>
      </c>
      <c r="E159" s="57" t="s">
        <v>202</v>
      </c>
      <c r="F159" s="57" t="s">
        <v>189</v>
      </c>
      <c r="G159" s="57" t="s">
        <v>447</v>
      </c>
      <c r="H159" s="57" t="s">
        <v>1535</v>
      </c>
      <c r="I159" s="57" t="s">
        <v>449</v>
      </c>
      <c r="J159" s="57"/>
      <c r="K159" s="57" t="s">
        <v>451</v>
      </c>
      <c r="L159" s="57" t="s">
        <v>383</v>
      </c>
      <c r="M159" s="57"/>
      <c r="N159" s="57" t="s">
        <v>752</v>
      </c>
    </row>
    <row r="160" customFormat="false" ht="27.75" hidden="false" customHeight="true" outlineLevel="0" collapsed="false">
      <c r="A160" s="57" t="s">
        <v>312</v>
      </c>
      <c r="B160" s="57" t="s">
        <v>232</v>
      </c>
      <c r="C160" s="58" t="n">
        <v>46325</v>
      </c>
      <c r="D160" s="57" t="s">
        <v>1540</v>
      </c>
      <c r="E160" s="57" t="s">
        <v>202</v>
      </c>
      <c r="F160" s="57" t="s">
        <v>189</v>
      </c>
      <c r="G160" s="57" t="s">
        <v>447</v>
      </c>
      <c r="H160" s="57" t="s">
        <v>1536</v>
      </c>
      <c r="I160" s="57" t="s">
        <v>449</v>
      </c>
      <c r="J160" s="57"/>
      <c r="K160" s="57" t="s">
        <v>451</v>
      </c>
      <c r="L160" s="57" t="s">
        <v>383</v>
      </c>
      <c r="M160" s="57"/>
      <c r="N160" s="57" t="s">
        <v>754</v>
      </c>
    </row>
    <row r="161" customFormat="false" ht="27.75" hidden="false" customHeight="true" outlineLevel="0" collapsed="false">
      <c r="A161" s="57" t="s">
        <v>312</v>
      </c>
      <c r="B161" s="57" t="s">
        <v>232</v>
      </c>
      <c r="C161" s="58" t="n">
        <v>46325</v>
      </c>
      <c r="D161" s="57" t="s">
        <v>1540</v>
      </c>
      <c r="E161" s="57" t="s">
        <v>202</v>
      </c>
      <c r="F161" s="57" t="s">
        <v>189</v>
      </c>
      <c r="G161" s="57" t="s">
        <v>629</v>
      </c>
      <c r="H161" s="57" t="s">
        <v>1537</v>
      </c>
      <c r="I161" s="57" t="s">
        <v>501</v>
      </c>
      <c r="J161" s="57"/>
      <c r="K161" s="57" t="s">
        <v>187</v>
      </c>
      <c r="L161" s="57" t="s">
        <v>383</v>
      </c>
      <c r="M161" s="57" t="s">
        <v>632</v>
      </c>
      <c r="N161" s="57" t="s">
        <v>756</v>
      </c>
    </row>
    <row r="163" customFormat="false" ht="15" hidden="false" customHeight="false" outlineLevel="0" collapsed="false">
      <c r="A163" s="75" t="s">
        <v>1557</v>
      </c>
    </row>
    <row r="164" customFormat="false" ht="30" hidden="false" customHeight="true" outlineLevel="0" collapsed="false">
      <c r="A164" s="56" t="s">
        <v>137</v>
      </c>
      <c r="B164" s="56" t="s">
        <v>140</v>
      </c>
      <c r="C164" s="56" t="s">
        <v>108</v>
      </c>
      <c r="D164" s="56" t="s">
        <v>109</v>
      </c>
      <c r="E164" s="56" t="s">
        <v>318</v>
      </c>
      <c r="F164" s="56" t="s">
        <v>111</v>
      </c>
      <c r="G164" s="56" t="s">
        <v>320</v>
      </c>
      <c r="H164" s="56" t="s">
        <v>1510</v>
      </c>
      <c r="I164" s="56" t="s">
        <v>1515</v>
      </c>
    </row>
    <row r="165" customFormat="false" ht="27.75" hidden="false" customHeight="true" outlineLevel="0" collapsed="false">
      <c r="A165" s="76" t="s">
        <v>183</v>
      </c>
      <c r="B165" s="76" t="s">
        <v>185</v>
      </c>
      <c r="C165" s="77" t="n">
        <v>46303</v>
      </c>
      <c r="D165" s="76" t="s">
        <v>1516</v>
      </c>
      <c r="E165" s="76" t="s">
        <v>188</v>
      </c>
      <c r="F165" s="76" t="s">
        <v>189</v>
      </c>
      <c r="G165" s="76" t="s">
        <v>634</v>
      </c>
      <c r="H165" s="76" t="s">
        <v>1558</v>
      </c>
      <c r="I165" s="76" t="s">
        <v>1559</v>
      </c>
    </row>
    <row r="166" customFormat="false" ht="27.75" hidden="false" customHeight="true" outlineLevel="0" collapsed="false">
      <c r="A166" s="76" t="s">
        <v>198</v>
      </c>
      <c r="B166" s="76" t="s">
        <v>200</v>
      </c>
      <c r="C166" s="77" t="n">
        <v>46304</v>
      </c>
      <c r="D166" s="76" t="s">
        <v>1521</v>
      </c>
      <c r="E166" s="76" t="s">
        <v>202</v>
      </c>
      <c r="F166" s="76" t="s">
        <v>203</v>
      </c>
      <c r="G166" s="76" t="s">
        <v>440</v>
      </c>
      <c r="H166" s="76" t="s">
        <v>1517</v>
      </c>
      <c r="I166" s="76" t="s">
        <v>1560</v>
      </c>
    </row>
    <row r="167" customFormat="false" ht="27.75" hidden="false" customHeight="true" outlineLevel="0" collapsed="false">
      <c r="A167" s="76" t="s">
        <v>198</v>
      </c>
      <c r="B167" s="76" t="s">
        <v>200</v>
      </c>
      <c r="C167" s="77" t="n">
        <v>46304</v>
      </c>
      <c r="D167" s="76" t="s">
        <v>1521</v>
      </c>
      <c r="E167" s="76" t="s">
        <v>202</v>
      </c>
      <c r="F167" s="76" t="s">
        <v>203</v>
      </c>
      <c r="G167" s="76" t="s">
        <v>440</v>
      </c>
      <c r="H167" s="76" t="s">
        <v>1561</v>
      </c>
      <c r="I167" s="76" t="s">
        <v>1562</v>
      </c>
    </row>
    <row r="168" customFormat="false" ht="27.75" hidden="false" customHeight="true" outlineLevel="0" collapsed="false">
      <c r="A168" s="76" t="s">
        <v>198</v>
      </c>
      <c r="B168" s="76" t="s">
        <v>200</v>
      </c>
      <c r="C168" s="77" t="n">
        <v>46304</v>
      </c>
      <c r="D168" s="76" t="s">
        <v>1521</v>
      </c>
      <c r="E168" s="76" t="s">
        <v>202</v>
      </c>
      <c r="F168" s="76" t="s">
        <v>203</v>
      </c>
      <c r="G168" s="76" t="s">
        <v>440</v>
      </c>
      <c r="H168" s="76" t="s">
        <v>1534</v>
      </c>
      <c r="I168" s="76" t="s">
        <v>1563</v>
      </c>
    </row>
    <row r="169" customFormat="false" ht="27.75" hidden="false" customHeight="true" outlineLevel="0" collapsed="false">
      <c r="A169" s="76" t="s">
        <v>198</v>
      </c>
      <c r="B169" s="76" t="s">
        <v>200</v>
      </c>
      <c r="C169" s="77" t="n">
        <v>46304</v>
      </c>
      <c r="D169" s="76" t="s">
        <v>1521</v>
      </c>
      <c r="E169" s="76" t="s">
        <v>202</v>
      </c>
      <c r="F169" s="76" t="s">
        <v>203</v>
      </c>
      <c r="G169" s="76" t="s">
        <v>629</v>
      </c>
      <c r="H169" s="76" t="s">
        <v>1564</v>
      </c>
      <c r="I169" s="76" t="s">
        <v>1565</v>
      </c>
    </row>
    <row r="170" customFormat="false" ht="27.75" hidden="false" customHeight="true" outlineLevel="0" collapsed="false">
      <c r="A170" s="76" t="s">
        <v>198</v>
      </c>
      <c r="B170" s="76" t="s">
        <v>200</v>
      </c>
      <c r="C170" s="77" t="n">
        <v>46304</v>
      </c>
      <c r="D170" s="76" t="s">
        <v>1521</v>
      </c>
      <c r="E170" s="76" t="s">
        <v>202</v>
      </c>
      <c r="F170" s="76" t="s">
        <v>203</v>
      </c>
      <c r="G170" s="76" t="s">
        <v>447</v>
      </c>
      <c r="H170" s="76" t="s">
        <v>1566</v>
      </c>
      <c r="I170" s="76" t="s">
        <v>1567</v>
      </c>
    </row>
    <row r="171" customFormat="false" ht="27.75" hidden="false" customHeight="true" outlineLevel="0" collapsed="false">
      <c r="A171" s="76" t="s">
        <v>198</v>
      </c>
      <c r="B171" s="76" t="s">
        <v>200</v>
      </c>
      <c r="C171" s="77" t="n">
        <v>46304</v>
      </c>
      <c r="D171" s="76" t="s">
        <v>1521</v>
      </c>
      <c r="E171" s="76" t="s">
        <v>202</v>
      </c>
      <c r="F171" s="76" t="s">
        <v>203</v>
      </c>
      <c r="G171" s="76" t="s">
        <v>447</v>
      </c>
      <c r="H171" s="76" t="s">
        <v>1568</v>
      </c>
      <c r="I171" s="76" t="s">
        <v>1569</v>
      </c>
    </row>
    <row r="172" customFormat="false" ht="27.75" hidden="false" customHeight="true" outlineLevel="0" collapsed="false">
      <c r="A172" s="76" t="s">
        <v>198</v>
      </c>
      <c r="B172" s="76" t="s">
        <v>200</v>
      </c>
      <c r="C172" s="77" t="n">
        <v>46304</v>
      </c>
      <c r="D172" s="76" t="s">
        <v>1521</v>
      </c>
      <c r="E172" s="76" t="s">
        <v>202</v>
      </c>
      <c r="F172" s="76" t="s">
        <v>203</v>
      </c>
      <c r="G172" s="76" t="s">
        <v>634</v>
      </c>
      <c r="H172" s="76" t="s">
        <v>1570</v>
      </c>
      <c r="I172" s="76" t="s">
        <v>1571</v>
      </c>
    </row>
    <row r="173" customFormat="false" ht="27.75" hidden="false" customHeight="true" outlineLevel="0" collapsed="false">
      <c r="A173" s="76" t="s">
        <v>212</v>
      </c>
      <c r="B173" s="76" t="s">
        <v>214</v>
      </c>
      <c r="C173" s="77" t="n">
        <v>46305</v>
      </c>
      <c r="D173" s="76" t="s">
        <v>1532</v>
      </c>
      <c r="E173" s="76" t="s">
        <v>188</v>
      </c>
      <c r="F173" s="76" t="s">
        <v>215</v>
      </c>
      <c r="G173" s="76" t="s">
        <v>440</v>
      </c>
      <c r="H173" s="76" t="s">
        <v>1517</v>
      </c>
      <c r="I173" s="76" t="s">
        <v>1560</v>
      </c>
    </row>
    <row r="174" customFormat="false" ht="27.75" hidden="false" customHeight="true" outlineLevel="0" collapsed="false">
      <c r="A174" s="76" t="s">
        <v>212</v>
      </c>
      <c r="B174" s="76" t="s">
        <v>214</v>
      </c>
      <c r="C174" s="77" t="n">
        <v>46305</v>
      </c>
      <c r="D174" s="76" t="s">
        <v>1532</v>
      </c>
      <c r="E174" s="76" t="s">
        <v>188</v>
      </c>
      <c r="F174" s="76" t="s">
        <v>215</v>
      </c>
      <c r="G174" s="76" t="s">
        <v>447</v>
      </c>
      <c r="H174" s="76" t="s">
        <v>1519</v>
      </c>
      <c r="I174" s="76" t="s">
        <v>1572</v>
      </c>
    </row>
    <row r="175" customFormat="false" ht="27.75" hidden="false" customHeight="true" outlineLevel="0" collapsed="false">
      <c r="A175" s="76" t="s">
        <v>212</v>
      </c>
      <c r="B175" s="76" t="s">
        <v>214</v>
      </c>
      <c r="C175" s="77" t="n">
        <v>46305</v>
      </c>
      <c r="D175" s="76" t="s">
        <v>1532</v>
      </c>
      <c r="E175" s="76" t="s">
        <v>188</v>
      </c>
      <c r="F175" s="76" t="s">
        <v>215</v>
      </c>
      <c r="G175" s="76" t="s">
        <v>634</v>
      </c>
      <c r="H175" s="76" t="s">
        <v>1570</v>
      </c>
      <c r="I175" s="76" t="s">
        <v>1571</v>
      </c>
    </row>
    <row r="176" customFormat="false" ht="27.75" hidden="false" customHeight="true" outlineLevel="0" collapsed="false">
      <c r="A176" s="76" t="s">
        <v>218</v>
      </c>
      <c r="B176" s="76" t="s">
        <v>219</v>
      </c>
      <c r="C176" s="77" t="n">
        <v>46305</v>
      </c>
      <c r="D176" s="76" t="s">
        <v>1533</v>
      </c>
      <c r="E176" s="76" t="s">
        <v>202</v>
      </c>
      <c r="F176" s="76" t="s">
        <v>189</v>
      </c>
      <c r="G176" s="76" t="s">
        <v>440</v>
      </c>
      <c r="H176" s="76" t="s">
        <v>1561</v>
      </c>
      <c r="I176" s="76" t="s">
        <v>1573</v>
      </c>
    </row>
    <row r="177" customFormat="false" ht="27.75" hidden="false" customHeight="true" outlineLevel="0" collapsed="false">
      <c r="A177" s="76" t="s">
        <v>218</v>
      </c>
      <c r="B177" s="76" t="s">
        <v>219</v>
      </c>
      <c r="C177" s="77" t="n">
        <v>46305</v>
      </c>
      <c r="D177" s="76" t="s">
        <v>1533</v>
      </c>
      <c r="E177" s="76" t="s">
        <v>202</v>
      </c>
      <c r="F177" s="76" t="s">
        <v>189</v>
      </c>
      <c r="G177" s="76" t="s">
        <v>447</v>
      </c>
      <c r="H177" s="76" t="s">
        <v>1574</v>
      </c>
      <c r="I177" s="76" t="s">
        <v>1575</v>
      </c>
    </row>
    <row r="178" customFormat="false" ht="27.75" hidden="false" customHeight="true" outlineLevel="0" collapsed="false">
      <c r="A178" s="76" t="s">
        <v>231</v>
      </c>
      <c r="B178" s="76" t="s">
        <v>232</v>
      </c>
      <c r="C178" s="77" t="n">
        <v>46310</v>
      </c>
      <c r="D178" s="76" t="s">
        <v>1540</v>
      </c>
      <c r="E178" s="76" t="s">
        <v>202</v>
      </c>
      <c r="F178" s="76" t="s">
        <v>189</v>
      </c>
      <c r="G178" s="76" t="s">
        <v>447</v>
      </c>
      <c r="H178" s="76" t="s">
        <v>1574</v>
      </c>
      <c r="I178" s="76" t="s">
        <v>1576</v>
      </c>
    </row>
    <row r="179" customFormat="false" ht="27.75" hidden="false" customHeight="true" outlineLevel="0" collapsed="false">
      <c r="A179" s="76" t="s">
        <v>231</v>
      </c>
      <c r="B179" s="76" t="s">
        <v>232</v>
      </c>
      <c r="C179" s="77" t="n">
        <v>46310</v>
      </c>
      <c r="D179" s="76" t="s">
        <v>1540</v>
      </c>
      <c r="E179" s="76" t="s">
        <v>202</v>
      </c>
      <c r="F179" s="76" t="s">
        <v>189</v>
      </c>
      <c r="G179" s="76" t="s">
        <v>634</v>
      </c>
      <c r="H179" s="76" t="s">
        <v>1558</v>
      </c>
      <c r="I179" s="76" t="s">
        <v>1559</v>
      </c>
    </row>
    <row r="180" customFormat="false" ht="27.75" hidden="false" customHeight="true" outlineLevel="0" collapsed="false">
      <c r="A180" s="76" t="s">
        <v>235</v>
      </c>
      <c r="B180" s="76" t="s">
        <v>236</v>
      </c>
      <c r="C180" s="77" t="n">
        <v>46304</v>
      </c>
      <c r="D180" s="76" t="s">
        <v>1516</v>
      </c>
      <c r="E180" s="76" t="s">
        <v>202</v>
      </c>
      <c r="F180" s="76" t="s">
        <v>189</v>
      </c>
      <c r="G180" s="76" t="s">
        <v>447</v>
      </c>
      <c r="H180" s="76" t="s">
        <v>1574</v>
      </c>
      <c r="I180" s="76" t="s">
        <v>1576</v>
      </c>
    </row>
    <row r="181" customFormat="false" ht="27.75" hidden="false" customHeight="true" outlineLevel="0" collapsed="false">
      <c r="A181" s="76" t="s">
        <v>235</v>
      </c>
      <c r="B181" s="76" t="s">
        <v>236</v>
      </c>
      <c r="C181" s="77" t="n">
        <v>46304</v>
      </c>
      <c r="D181" s="76" t="s">
        <v>1516</v>
      </c>
      <c r="E181" s="76" t="s">
        <v>202</v>
      </c>
      <c r="F181" s="76" t="s">
        <v>189</v>
      </c>
      <c r="G181" s="76" t="s">
        <v>634</v>
      </c>
      <c r="H181" s="76" t="s">
        <v>1558</v>
      </c>
      <c r="I181" s="76" t="s">
        <v>1559</v>
      </c>
    </row>
    <row r="182" customFormat="false" ht="27.75" hidden="false" customHeight="true" outlineLevel="0" collapsed="false">
      <c r="A182" s="76" t="s">
        <v>238</v>
      </c>
      <c r="B182" s="76" t="s">
        <v>239</v>
      </c>
      <c r="C182" s="77" t="n">
        <v>46305</v>
      </c>
      <c r="D182" s="76" t="s">
        <v>1542</v>
      </c>
      <c r="E182" s="76" t="s">
        <v>188</v>
      </c>
      <c r="F182" s="76" t="s">
        <v>203</v>
      </c>
      <c r="G182" s="76" t="s">
        <v>440</v>
      </c>
      <c r="H182" s="76" t="s">
        <v>1517</v>
      </c>
      <c r="I182" s="76" t="s">
        <v>1577</v>
      </c>
    </row>
    <row r="183" customFormat="false" ht="27.75" hidden="false" customHeight="true" outlineLevel="0" collapsed="false">
      <c r="A183" s="76" t="s">
        <v>238</v>
      </c>
      <c r="B183" s="76" t="s">
        <v>239</v>
      </c>
      <c r="C183" s="77" t="n">
        <v>46305</v>
      </c>
      <c r="D183" s="76" t="s">
        <v>1542</v>
      </c>
      <c r="E183" s="76" t="s">
        <v>188</v>
      </c>
      <c r="F183" s="76" t="s">
        <v>203</v>
      </c>
      <c r="G183" s="76" t="s">
        <v>447</v>
      </c>
      <c r="H183" s="76" t="s">
        <v>1519</v>
      </c>
      <c r="I183" s="76" t="s">
        <v>1572</v>
      </c>
    </row>
    <row r="184" customFormat="false" ht="27.75" hidden="false" customHeight="true" outlineLevel="0" collapsed="false">
      <c r="A184" s="76" t="s">
        <v>238</v>
      </c>
      <c r="B184" s="76" t="s">
        <v>239</v>
      </c>
      <c r="C184" s="77" t="n">
        <v>46305</v>
      </c>
      <c r="D184" s="76" t="s">
        <v>1542</v>
      </c>
      <c r="E184" s="76" t="s">
        <v>188</v>
      </c>
      <c r="F184" s="76" t="s">
        <v>203</v>
      </c>
      <c r="G184" s="76" t="s">
        <v>634</v>
      </c>
      <c r="H184" s="76" t="s">
        <v>1570</v>
      </c>
      <c r="I184" s="76" t="s">
        <v>1571</v>
      </c>
    </row>
    <row r="185" customFormat="false" ht="27.75" hidden="false" customHeight="true" outlineLevel="0" collapsed="false">
      <c r="A185" s="76" t="s">
        <v>246</v>
      </c>
      <c r="B185" s="76" t="s">
        <v>248</v>
      </c>
      <c r="C185" s="77" t="n">
        <v>46306</v>
      </c>
      <c r="D185" s="76" t="s">
        <v>1543</v>
      </c>
      <c r="E185" s="76" t="s">
        <v>202</v>
      </c>
      <c r="F185" s="76" t="s">
        <v>203</v>
      </c>
      <c r="G185" s="76" t="s">
        <v>440</v>
      </c>
      <c r="H185" s="76" t="s">
        <v>1517</v>
      </c>
      <c r="I185" s="76" t="s">
        <v>1577</v>
      </c>
    </row>
    <row r="186" customFormat="false" ht="27.75" hidden="false" customHeight="true" outlineLevel="0" collapsed="false">
      <c r="A186" s="76" t="s">
        <v>246</v>
      </c>
      <c r="B186" s="76" t="s">
        <v>248</v>
      </c>
      <c r="C186" s="77" t="n">
        <v>46306</v>
      </c>
      <c r="D186" s="76" t="s">
        <v>1543</v>
      </c>
      <c r="E186" s="76" t="s">
        <v>202</v>
      </c>
      <c r="F186" s="76" t="s">
        <v>203</v>
      </c>
      <c r="G186" s="76" t="s">
        <v>440</v>
      </c>
      <c r="H186" s="76" t="s">
        <v>1561</v>
      </c>
      <c r="I186" s="76" t="s">
        <v>1578</v>
      </c>
    </row>
    <row r="187" customFormat="false" ht="27.75" hidden="false" customHeight="true" outlineLevel="0" collapsed="false">
      <c r="A187" s="76" t="s">
        <v>246</v>
      </c>
      <c r="B187" s="76" t="s">
        <v>248</v>
      </c>
      <c r="C187" s="77" t="n">
        <v>46306</v>
      </c>
      <c r="D187" s="76" t="s">
        <v>1543</v>
      </c>
      <c r="E187" s="76" t="s">
        <v>202</v>
      </c>
      <c r="F187" s="76" t="s">
        <v>203</v>
      </c>
      <c r="G187" s="76" t="s">
        <v>440</v>
      </c>
      <c r="H187" s="76" t="s">
        <v>1534</v>
      </c>
      <c r="I187" s="76" t="s">
        <v>1579</v>
      </c>
    </row>
    <row r="188" customFormat="false" ht="27.75" hidden="false" customHeight="true" outlineLevel="0" collapsed="false">
      <c r="A188" s="76" t="s">
        <v>246</v>
      </c>
      <c r="B188" s="76" t="s">
        <v>248</v>
      </c>
      <c r="C188" s="77" t="n">
        <v>46306</v>
      </c>
      <c r="D188" s="76" t="s">
        <v>1543</v>
      </c>
      <c r="E188" s="76" t="s">
        <v>202</v>
      </c>
      <c r="F188" s="76" t="s">
        <v>203</v>
      </c>
      <c r="G188" s="76" t="s">
        <v>629</v>
      </c>
      <c r="H188" s="76" t="s">
        <v>1564</v>
      </c>
      <c r="I188" s="76" t="s">
        <v>1580</v>
      </c>
    </row>
    <row r="189" customFormat="false" ht="27.75" hidden="false" customHeight="true" outlineLevel="0" collapsed="false">
      <c r="A189" s="76" t="s">
        <v>246</v>
      </c>
      <c r="B189" s="76" t="s">
        <v>248</v>
      </c>
      <c r="C189" s="77" t="n">
        <v>46306</v>
      </c>
      <c r="D189" s="76" t="s">
        <v>1543</v>
      </c>
      <c r="E189" s="76" t="s">
        <v>202</v>
      </c>
      <c r="F189" s="76" t="s">
        <v>203</v>
      </c>
      <c r="G189" s="76" t="s">
        <v>447</v>
      </c>
      <c r="H189" s="76" t="s">
        <v>1566</v>
      </c>
      <c r="I189" s="76" t="s">
        <v>1581</v>
      </c>
    </row>
    <row r="190" customFormat="false" ht="27.75" hidden="false" customHeight="true" outlineLevel="0" collapsed="false">
      <c r="A190" s="76" t="s">
        <v>246</v>
      </c>
      <c r="B190" s="76" t="s">
        <v>248</v>
      </c>
      <c r="C190" s="77" t="n">
        <v>46306</v>
      </c>
      <c r="D190" s="76" t="s">
        <v>1543</v>
      </c>
      <c r="E190" s="76" t="s">
        <v>202</v>
      </c>
      <c r="F190" s="76" t="s">
        <v>203</v>
      </c>
      <c r="G190" s="76" t="s">
        <v>447</v>
      </c>
      <c r="H190" s="76" t="s">
        <v>1568</v>
      </c>
      <c r="I190" s="76" t="s">
        <v>1582</v>
      </c>
    </row>
    <row r="191" customFormat="false" ht="27.75" hidden="false" customHeight="true" outlineLevel="0" collapsed="false">
      <c r="A191" s="76" t="s">
        <v>246</v>
      </c>
      <c r="B191" s="76" t="s">
        <v>248</v>
      </c>
      <c r="C191" s="77" t="n">
        <v>46306</v>
      </c>
      <c r="D191" s="76" t="s">
        <v>1543</v>
      </c>
      <c r="E191" s="76" t="s">
        <v>202</v>
      </c>
      <c r="F191" s="76" t="s">
        <v>203</v>
      </c>
      <c r="G191" s="76" t="s">
        <v>634</v>
      </c>
      <c r="H191" s="76" t="s">
        <v>1570</v>
      </c>
      <c r="I191" s="76" t="s">
        <v>1571</v>
      </c>
    </row>
    <row r="192" customFormat="false" ht="27.75" hidden="false" customHeight="true" outlineLevel="0" collapsed="false">
      <c r="A192" s="76" t="s">
        <v>251</v>
      </c>
      <c r="B192" s="76" t="s">
        <v>253</v>
      </c>
      <c r="C192" s="77" t="n">
        <v>46307</v>
      </c>
      <c r="D192" s="76" t="s">
        <v>1544</v>
      </c>
      <c r="E192" s="76" t="s">
        <v>202</v>
      </c>
      <c r="F192" s="76" t="s">
        <v>203</v>
      </c>
      <c r="G192" s="76" t="s">
        <v>440</v>
      </c>
      <c r="H192" s="76" t="s">
        <v>1517</v>
      </c>
      <c r="I192" s="76" t="s">
        <v>1583</v>
      </c>
    </row>
    <row r="193" customFormat="false" ht="27.75" hidden="false" customHeight="true" outlineLevel="0" collapsed="false">
      <c r="A193" s="76" t="s">
        <v>251</v>
      </c>
      <c r="B193" s="76" t="s">
        <v>253</v>
      </c>
      <c r="C193" s="77" t="n">
        <v>46307</v>
      </c>
      <c r="D193" s="76" t="s">
        <v>1544</v>
      </c>
      <c r="E193" s="76" t="s">
        <v>202</v>
      </c>
      <c r="F193" s="76" t="s">
        <v>203</v>
      </c>
      <c r="G193" s="76" t="s">
        <v>440</v>
      </c>
      <c r="H193" s="76" t="s">
        <v>1561</v>
      </c>
      <c r="I193" s="76" t="s">
        <v>1584</v>
      </c>
    </row>
    <row r="194" customFormat="false" ht="27.75" hidden="false" customHeight="true" outlineLevel="0" collapsed="false">
      <c r="A194" s="76" t="s">
        <v>251</v>
      </c>
      <c r="B194" s="76" t="s">
        <v>253</v>
      </c>
      <c r="C194" s="77" t="n">
        <v>46307</v>
      </c>
      <c r="D194" s="76" t="s">
        <v>1544</v>
      </c>
      <c r="E194" s="76" t="s">
        <v>202</v>
      </c>
      <c r="F194" s="76" t="s">
        <v>203</v>
      </c>
      <c r="G194" s="76" t="s">
        <v>440</v>
      </c>
      <c r="H194" s="76" t="s">
        <v>1534</v>
      </c>
      <c r="I194" s="76" t="s">
        <v>1585</v>
      </c>
    </row>
    <row r="195" customFormat="false" ht="27.75" hidden="false" customHeight="true" outlineLevel="0" collapsed="false">
      <c r="A195" s="76" t="s">
        <v>251</v>
      </c>
      <c r="B195" s="76" t="s">
        <v>253</v>
      </c>
      <c r="C195" s="77" t="n">
        <v>46307</v>
      </c>
      <c r="D195" s="76" t="s">
        <v>1544</v>
      </c>
      <c r="E195" s="76" t="s">
        <v>202</v>
      </c>
      <c r="F195" s="76" t="s">
        <v>203</v>
      </c>
      <c r="G195" s="76" t="s">
        <v>499</v>
      </c>
      <c r="H195" s="76" t="s">
        <v>1526</v>
      </c>
      <c r="I195" s="76" t="s">
        <v>1586</v>
      </c>
    </row>
    <row r="196" customFormat="false" ht="27.75" hidden="false" customHeight="true" outlineLevel="0" collapsed="false">
      <c r="A196" s="76" t="s">
        <v>251</v>
      </c>
      <c r="B196" s="76" t="s">
        <v>253</v>
      </c>
      <c r="C196" s="77" t="n">
        <v>46307</v>
      </c>
      <c r="D196" s="76" t="s">
        <v>1544</v>
      </c>
      <c r="E196" s="76" t="s">
        <v>202</v>
      </c>
      <c r="F196" s="76" t="s">
        <v>203</v>
      </c>
      <c r="G196" s="76" t="s">
        <v>499</v>
      </c>
      <c r="H196" s="76" t="s">
        <v>1587</v>
      </c>
      <c r="I196" s="76" t="s">
        <v>1588</v>
      </c>
    </row>
    <row r="197" customFormat="false" ht="27.75" hidden="false" customHeight="true" outlineLevel="0" collapsed="false">
      <c r="A197" s="76" t="s">
        <v>251</v>
      </c>
      <c r="B197" s="76" t="s">
        <v>253</v>
      </c>
      <c r="C197" s="77" t="n">
        <v>46307</v>
      </c>
      <c r="D197" s="76" t="s">
        <v>1544</v>
      </c>
      <c r="E197" s="76" t="s">
        <v>202</v>
      </c>
      <c r="F197" s="76" t="s">
        <v>203</v>
      </c>
      <c r="G197" s="76" t="s">
        <v>629</v>
      </c>
      <c r="H197" s="76" t="s">
        <v>1564</v>
      </c>
      <c r="I197" s="76" t="s">
        <v>1589</v>
      </c>
    </row>
    <row r="198" customFormat="false" ht="27.75" hidden="false" customHeight="true" outlineLevel="0" collapsed="false">
      <c r="A198" s="76" t="s">
        <v>251</v>
      </c>
      <c r="B198" s="76" t="s">
        <v>253</v>
      </c>
      <c r="C198" s="77" t="n">
        <v>46307</v>
      </c>
      <c r="D198" s="76" t="s">
        <v>1544</v>
      </c>
      <c r="E198" s="76" t="s">
        <v>202</v>
      </c>
      <c r="F198" s="76" t="s">
        <v>203</v>
      </c>
      <c r="G198" s="76" t="s">
        <v>447</v>
      </c>
      <c r="H198" s="76" t="s">
        <v>1566</v>
      </c>
      <c r="I198" s="76" t="s">
        <v>1590</v>
      </c>
    </row>
    <row r="199" customFormat="false" ht="27.75" hidden="false" customHeight="true" outlineLevel="0" collapsed="false">
      <c r="A199" s="76" t="s">
        <v>251</v>
      </c>
      <c r="B199" s="76" t="s">
        <v>253</v>
      </c>
      <c r="C199" s="77" t="n">
        <v>46307</v>
      </c>
      <c r="D199" s="76" t="s">
        <v>1544</v>
      </c>
      <c r="E199" s="76" t="s">
        <v>202</v>
      </c>
      <c r="F199" s="76" t="s">
        <v>203</v>
      </c>
      <c r="G199" s="76" t="s">
        <v>447</v>
      </c>
      <c r="H199" s="76" t="s">
        <v>1568</v>
      </c>
      <c r="I199" s="76" t="s">
        <v>1591</v>
      </c>
    </row>
    <row r="200" customFormat="false" ht="27.75" hidden="false" customHeight="true" outlineLevel="0" collapsed="false">
      <c r="A200" s="76" t="s">
        <v>251</v>
      </c>
      <c r="B200" s="76" t="s">
        <v>253</v>
      </c>
      <c r="C200" s="77" t="n">
        <v>46307</v>
      </c>
      <c r="D200" s="76" t="s">
        <v>1544</v>
      </c>
      <c r="E200" s="76" t="s">
        <v>202</v>
      </c>
      <c r="F200" s="76" t="s">
        <v>203</v>
      </c>
      <c r="G200" s="76" t="s">
        <v>634</v>
      </c>
      <c r="H200" s="76" t="s">
        <v>1570</v>
      </c>
      <c r="I200" s="76" t="s">
        <v>1571</v>
      </c>
    </row>
    <row r="201" customFormat="false" ht="27.75" hidden="false" customHeight="true" outlineLevel="0" collapsed="false">
      <c r="A201" s="76" t="s">
        <v>258</v>
      </c>
      <c r="B201" s="76" t="s">
        <v>259</v>
      </c>
      <c r="C201" s="77" t="n">
        <v>46307</v>
      </c>
      <c r="D201" s="76" t="s">
        <v>1545</v>
      </c>
      <c r="E201" s="76" t="s">
        <v>188</v>
      </c>
      <c r="F201" s="76" t="s">
        <v>203</v>
      </c>
      <c r="G201" s="76" t="s">
        <v>440</v>
      </c>
      <c r="H201" s="76" t="s">
        <v>1517</v>
      </c>
      <c r="I201" s="76" t="s">
        <v>1583</v>
      </c>
    </row>
    <row r="202" customFormat="false" ht="27.75" hidden="false" customHeight="true" outlineLevel="0" collapsed="false">
      <c r="A202" s="76" t="s">
        <v>258</v>
      </c>
      <c r="B202" s="76" t="s">
        <v>259</v>
      </c>
      <c r="C202" s="77" t="n">
        <v>46307</v>
      </c>
      <c r="D202" s="76" t="s">
        <v>1545</v>
      </c>
      <c r="E202" s="76" t="s">
        <v>188</v>
      </c>
      <c r="F202" s="76" t="s">
        <v>203</v>
      </c>
      <c r="G202" s="76" t="s">
        <v>447</v>
      </c>
      <c r="H202" s="76" t="s">
        <v>1519</v>
      </c>
      <c r="I202" s="76" t="s">
        <v>1572</v>
      </c>
    </row>
    <row r="203" customFormat="false" ht="27.75" hidden="false" customHeight="true" outlineLevel="0" collapsed="false">
      <c r="A203" s="76" t="s">
        <v>258</v>
      </c>
      <c r="B203" s="76" t="s">
        <v>259</v>
      </c>
      <c r="C203" s="77" t="n">
        <v>46307</v>
      </c>
      <c r="D203" s="76" t="s">
        <v>1545</v>
      </c>
      <c r="E203" s="76" t="s">
        <v>188</v>
      </c>
      <c r="F203" s="76" t="s">
        <v>203</v>
      </c>
      <c r="G203" s="76" t="s">
        <v>634</v>
      </c>
      <c r="H203" s="76" t="s">
        <v>1570</v>
      </c>
      <c r="I203" s="76" t="s">
        <v>1571</v>
      </c>
    </row>
    <row r="204" customFormat="false" ht="27.75" hidden="false" customHeight="true" outlineLevel="0" collapsed="false">
      <c r="A204" s="76" t="s">
        <v>261</v>
      </c>
      <c r="B204" s="76" t="s">
        <v>262</v>
      </c>
      <c r="C204" s="77" t="n">
        <v>46307</v>
      </c>
      <c r="D204" s="76" t="s">
        <v>1546</v>
      </c>
      <c r="E204" s="76" t="s">
        <v>202</v>
      </c>
      <c r="F204" s="76" t="s">
        <v>264</v>
      </c>
      <c r="G204" s="76" t="s">
        <v>440</v>
      </c>
      <c r="H204" s="76" t="s">
        <v>1561</v>
      </c>
      <c r="I204" s="76" t="s">
        <v>1592</v>
      </c>
    </row>
    <row r="205" customFormat="false" ht="27.75" hidden="false" customHeight="true" outlineLevel="0" collapsed="false">
      <c r="A205" s="76" t="s">
        <v>261</v>
      </c>
      <c r="B205" s="76" t="s">
        <v>262</v>
      </c>
      <c r="C205" s="77" t="n">
        <v>46307</v>
      </c>
      <c r="D205" s="76" t="s">
        <v>1546</v>
      </c>
      <c r="E205" s="76" t="s">
        <v>202</v>
      </c>
      <c r="F205" s="76" t="s">
        <v>264</v>
      </c>
      <c r="G205" s="76" t="s">
        <v>447</v>
      </c>
      <c r="H205" s="76" t="s">
        <v>1574</v>
      </c>
      <c r="I205" s="76" t="s">
        <v>1593</v>
      </c>
    </row>
    <row r="206" customFormat="false" ht="27.75" hidden="false" customHeight="true" outlineLevel="0" collapsed="false">
      <c r="A206" s="76" t="s">
        <v>276</v>
      </c>
      <c r="B206" s="76" t="s">
        <v>277</v>
      </c>
      <c r="C206" s="77" t="n">
        <v>46310</v>
      </c>
      <c r="D206" s="76" t="s">
        <v>1540</v>
      </c>
      <c r="E206" s="76" t="s">
        <v>188</v>
      </c>
      <c r="F206" s="76" t="s">
        <v>189</v>
      </c>
      <c r="G206" s="76" t="s">
        <v>634</v>
      </c>
      <c r="H206" s="76" t="s">
        <v>1558</v>
      </c>
      <c r="I206" s="76" t="s">
        <v>1559</v>
      </c>
    </row>
    <row r="207" customFormat="false" ht="27.75" hidden="false" customHeight="true" outlineLevel="0" collapsed="false">
      <c r="A207" s="76" t="s">
        <v>278</v>
      </c>
      <c r="B207" s="76" t="s">
        <v>236</v>
      </c>
      <c r="C207" s="77" t="n">
        <v>46320</v>
      </c>
      <c r="D207" s="76" t="s">
        <v>1516</v>
      </c>
      <c r="E207" s="76" t="s">
        <v>188</v>
      </c>
      <c r="F207" s="76" t="s">
        <v>189</v>
      </c>
      <c r="G207" s="76" t="s">
        <v>634</v>
      </c>
      <c r="H207" s="76" t="s">
        <v>1558</v>
      </c>
      <c r="I207" s="76" t="s">
        <v>1559</v>
      </c>
    </row>
    <row r="208" customFormat="false" ht="27.75" hidden="false" customHeight="true" outlineLevel="0" collapsed="false">
      <c r="A208" s="76" t="s">
        <v>280</v>
      </c>
      <c r="B208" s="76" t="s">
        <v>281</v>
      </c>
      <c r="C208" s="77" t="n">
        <v>46321</v>
      </c>
      <c r="D208" s="76" t="s">
        <v>1549</v>
      </c>
      <c r="E208" s="76" t="s">
        <v>188</v>
      </c>
      <c r="F208" s="76" t="s">
        <v>203</v>
      </c>
      <c r="G208" s="76" t="s">
        <v>440</v>
      </c>
      <c r="H208" s="76" t="s">
        <v>1517</v>
      </c>
      <c r="I208" s="76" t="s">
        <v>1594</v>
      </c>
    </row>
    <row r="209" customFormat="false" ht="27.75" hidden="false" customHeight="true" outlineLevel="0" collapsed="false">
      <c r="A209" s="76" t="s">
        <v>290</v>
      </c>
      <c r="B209" s="76" t="s">
        <v>292</v>
      </c>
      <c r="C209" s="77" t="n">
        <v>46322</v>
      </c>
      <c r="D209" s="76" t="s">
        <v>1551</v>
      </c>
      <c r="E209" s="76" t="s">
        <v>202</v>
      </c>
      <c r="F209" s="76" t="s">
        <v>203</v>
      </c>
      <c r="G209" s="76" t="s">
        <v>440</v>
      </c>
      <c r="H209" s="76" t="s">
        <v>1517</v>
      </c>
      <c r="I209" s="76" t="s">
        <v>1594</v>
      </c>
    </row>
    <row r="210" customFormat="false" ht="27.75" hidden="false" customHeight="true" outlineLevel="0" collapsed="false">
      <c r="A210" s="76" t="s">
        <v>290</v>
      </c>
      <c r="B210" s="76" t="s">
        <v>292</v>
      </c>
      <c r="C210" s="77" t="n">
        <v>46322</v>
      </c>
      <c r="D210" s="76" t="s">
        <v>1551</v>
      </c>
      <c r="E210" s="76" t="s">
        <v>202</v>
      </c>
      <c r="F210" s="76" t="s">
        <v>203</v>
      </c>
      <c r="G210" s="76" t="s">
        <v>440</v>
      </c>
      <c r="H210" s="76" t="s">
        <v>1561</v>
      </c>
      <c r="I210" s="76" t="s">
        <v>1595</v>
      </c>
    </row>
    <row r="211" customFormat="false" ht="27.75" hidden="false" customHeight="true" outlineLevel="0" collapsed="false">
      <c r="A211" s="76" t="s">
        <v>290</v>
      </c>
      <c r="B211" s="76" t="s">
        <v>292</v>
      </c>
      <c r="C211" s="77" t="n">
        <v>46322</v>
      </c>
      <c r="D211" s="76" t="s">
        <v>1551</v>
      </c>
      <c r="E211" s="76" t="s">
        <v>202</v>
      </c>
      <c r="F211" s="76" t="s">
        <v>203</v>
      </c>
      <c r="G211" s="76" t="s">
        <v>629</v>
      </c>
      <c r="H211" s="76" t="s">
        <v>1564</v>
      </c>
      <c r="I211" s="76" t="s">
        <v>1596</v>
      </c>
    </row>
    <row r="212" customFormat="false" ht="27.75" hidden="false" customHeight="true" outlineLevel="0" collapsed="false">
      <c r="A212" s="76" t="s">
        <v>290</v>
      </c>
      <c r="B212" s="76" t="s">
        <v>292</v>
      </c>
      <c r="C212" s="77" t="n">
        <v>46322</v>
      </c>
      <c r="D212" s="76" t="s">
        <v>1551</v>
      </c>
      <c r="E212" s="76" t="s">
        <v>202</v>
      </c>
      <c r="F212" s="76" t="s">
        <v>203</v>
      </c>
      <c r="G212" s="76" t="s">
        <v>447</v>
      </c>
      <c r="H212" s="76" t="s">
        <v>1566</v>
      </c>
      <c r="I212" s="76" t="s">
        <v>1597</v>
      </c>
    </row>
    <row r="213" customFormat="false" ht="27.75" hidden="false" customHeight="true" outlineLevel="0" collapsed="false">
      <c r="A213" s="76" t="s">
        <v>290</v>
      </c>
      <c r="B213" s="76" t="s">
        <v>292</v>
      </c>
      <c r="C213" s="77" t="n">
        <v>46322</v>
      </c>
      <c r="D213" s="76" t="s">
        <v>1551</v>
      </c>
      <c r="E213" s="76" t="s">
        <v>202</v>
      </c>
      <c r="F213" s="76" t="s">
        <v>203</v>
      </c>
      <c r="G213" s="76" t="s">
        <v>447</v>
      </c>
      <c r="H213" s="76" t="s">
        <v>1568</v>
      </c>
      <c r="I213" s="76" t="s">
        <v>1598</v>
      </c>
    </row>
    <row r="214" customFormat="false" ht="27.75" hidden="false" customHeight="true" outlineLevel="0" collapsed="false">
      <c r="A214" s="76" t="s">
        <v>293</v>
      </c>
      <c r="B214" s="76" t="s">
        <v>294</v>
      </c>
      <c r="C214" s="77" t="n">
        <v>46322</v>
      </c>
      <c r="D214" s="76" t="s">
        <v>1553</v>
      </c>
      <c r="E214" s="76" t="s">
        <v>202</v>
      </c>
      <c r="F214" s="76" t="s">
        <v>215</v>
      </c>
      <c r="G214" s="76" t="s">
        <v>440</v>
      </c>
      <c r="H214" s="76" t="s">
        <v>1517</v>
      </c>
      <c r="I214" s="76" t="s">
        <v>1599</v>
      </c>
    </row>
    <row r="215" customFormat="false" ht="27.75" hidden="false" customHeight="true" outlineLevel="0" collapsed="false">
      <c r="A215" s="76" t="s">
        <v>293</v>
      </c>
      <c r="B215" s="76" t="s">
        <v>294</v>
      </c>
      <c r="C215" s="77" t="n">
        <v>46322</v>
      </c>
      <c r="D215" s="76" t="s">
        <v>1553</v>
      </c>
      <c r="E215" s="76" t="s">
        <v>202</v>
      </c>
      <c r="F215" s="76" t="s">
        <v>215</v>
      </c>
      <c r="G215" s="76" t="s">
        <v>440</v>
      </c>
      <c r="H215" s="76" t="s">
        <v>1561</v>
      </c>
      <c r="I215" s="76" t="s">
        <v>1600</v>
      </c>
    </row>
    <row r="216" customFormat="false" ht="27.75" hidden="false" customHeight="true" outlineLevel="0" collapsed="false">
      <c r="A216" s="76" t="s">
        <v>293</v>
      </c>
      <c r="B216" s="76" t="s">
        <v>294</v>
      </c>
      <c r="C216" s="77" t="n">
        <v>46322</v>
      </c>
      <c r="D216" s="76" t="s">
        <v>1553</v>
      </c>
      <c r="E216" s="76" t="s">
        <v>202</v>
      </c>
      <c r="F216" s="76" t="s">
        <v>215</v>
      </c>
      <c r="G216" s="76" t="s">
        <v>447</v>
      </c>
      <c r="H216" s="76" t="s">
        <v>1574</v>
      </c>
      <c r="I216" s="76" t="s">
        <v>1601</v>
      </c>
    </row>
    <row r="217" customFormat="false" ht="27.75" hidden="false" customHeight="true" outlineLevel="0" collapsed="false">
      <c r="A217" s="76" t="s">
        <v>301</v>
      </c>
      <c r="B217" s="76" t="s">
        <v>302</v>
      </c>
      <c r="C217" s="77" t="n">
        <v>46324</v>
      </c>
      <c r="D217" s="76" t="s">
        <v>1554</v>
      </c>
      <c r="E217" s="76" t="s">
        <v>188</v>
      </c>
      <c r="F217" s="76" t="s">
        <v>215</v>
      </c>
      <c r="G217" s="76" t="s">
        <v>440</v>
      </c>
      <c r="H217" s="76" t="s">
        <v>1517</v>
      </c>
      <c r="I217" s="76" t="s">
        <v>1599</v>
      </c>
    </row>
    <row r="218" customFormat="false" ht="27.75" hidden="false" customHeight="true" outlineLevel="0" collapsed="false">
      <c r="A218" s="76" t="s">
        <v>304</v>
      </c>
      <c r="B218" s="76" t="s">
        <v>305</v>
      </c>
      <c r="C218" s="77" t="n">
        <v>46324</v>
      </c>
      <c r="D218" s="76" t="s">
        <v>1555</v>
      </c>
      <c r="E218" s="76" t="s">
        <v>188</v>
      </c>
      <c r="F218" s="76" t="s">
        <v>203</v>
      </c>
      <c r="G218" s="76" t="s">
        <v>440</v>
      </c>
      <c r="H218" s="76" t="s">
        <v>1517</v>
      </c>
      <c r="I218" s="76" t="s">
        <v>1602</v>
      </c>
    </row>
    <row r="219" customFormat="false" ht="27.75" hidden="false" customHeight="true" outlineLevel="0" collapsed="false">
      <c r="A219" s="76" t="s">
        <v>304</v>
      </c>
      <c r="B219" s="76" t="s">
        <v>305</v>
      </c>
      <c r="C219" s="77" t="n">
        <v>46324</v>
      </c>
      <c r="D219" s="76" t="s">
        <v>1555</v>
      </c>
      <c r="E219" s="76" t="s">
        <v>188</v>
      </c>
      <c r="F219" s="76" t="s">
        <v>203</v>
      </c>
      <c r="G219" s="76" t="s">
        <v>447</v>
      </c>
      <c r="H219" s="76" t="s">
        <v>1519</v>
      </c>
      <c r="I219" s="76" t="s">
        <v>1572</v>
      </c>
    </row>
    <row r="220" customFormat="false" ht="27.75" hidden="false" customHeight="true" outlineLevel="0" collapsed="false">
      <c r="A220" s="76" t="s">
        <v>304</v>
      </c>
      <c r="B220" s="76" t="s">
        <v>305</v>
      </c>
      <c r="C220" s="77" t="n">
        <v>46324</v>
      </c>
      <c r="D220" s="76" t="s">
        <v>1555</v>
      </c>
      <c r="E220" s="76" t="s">
        <v>188</v>
      </c>
      <c r="F220" s="76" t="s">
        <v>203</v>
      </c>
      <c r="G220" s="76" t="s">
        <v>634</v>
      </c>
      <c r="H220" s="76" t="s">
        <v>1570</v>
      </c>
      <c r="I220" s="76" t="s">
        <v>1571</v>
      </c>
    </row>
    <row r="221" customFormat="false" ht="27.75" hidden="false" customHeight="true" outlineLevel="0" collapsed="false">
      <c r="A221" s="76" t="s">
        <v>310</v>
      </c>
      <c r="B221" s="76" t="s">
        <v>311</v>
      </c>
      <c r="C221" s="77" t="n">
        <v>46325</v>
      </c>
      <c r="D221" s="76" t="s">
        <v>1556</v>
      </c>
      <c r="E221" s="76" t="s">
        <v>202</v>
      </c>
      <c r="F221" s="76" t="s">
        <v>203</v>
      </c>
      <c r="G221" s="76" t="s">
        <v>440</v>
      </c>
      <c r="H221" s="76" t="s">
        <v>1517</v>
      </c>
      <c r="I221" s="76" t="s">
        <v>1602</v>
      </c>
    </row>
    <row r="222" customFormat="false" ht="27.75" hidden="false" customHeight="true" outlineLevel="0" collapsed="false">
      <c r="A222" s="76" t="s">
        <v>310</v>
      </c>
      <c r="B222" s="76" t="s">
        <v>311</v>
      </c>
      <c r="C222" s="77" t="n">
        <v>46325</v>
      </c>
      <c r="D222" s="76" t="s">
        <v>1556</v>
      </c>
      <c r="E222" s="76" t="s">
        <v>202</v>
      </c>
      <c r="F222" s="76" t="s">
        <v>203</v>
      </c>
      <c r="G222" s="76" t="s">
        <v>440</v>
      </c>
      <c r="H222" s="76" t="s">
        <v>1561</v>
      </c>
      <c r="I222" s="76" t="s">
        <v>1603</v>
      </c>
    </row>
    <row r="223" customFormat="false" ht="27.75" hidden="false" customHeight="true" outlineLevel="0" collapsed="false">
      <c r="A223" s="76" t="s">
        <v>310</v>
      </c>
      <c r="B223" s="76" t="s">
        <v>311</v>
      </c>
      <c r="C223" s="77" t="n">
        <v>46325</v>
      </c>
      <c r="D223" s="76" t="s">
        <v>1556</v>
      </c>
      <c r="E223" s="76" t="s">
        <v>202</v>
      </c>
      <c r="F223" s="76" t="s">
        <v>203</v>
      </c>
      <c r="G223" s="76" t="s">
        <v>440</v>
      </c>
      <c r="H223" s="76" t="s">
        <v>1534</v>
      </c>
      <c r="I223" s="76" t="s">
        <v>1604</v>
      </c>
    </row>
    <row r="224" customFormat="false" ht="27.75" hidden="false" customHeight="true" outlineLevel="0" collapsed="false">
      <c r="A224" s="76" t="s">
        <v>310</v>
      </c>
      <c r="B224" s="76" t="s">
        <v>311</v>
      </c>
      <c r="C224" s="77" t="n">
        <v>46325</v>
      </c>
      <c r="D224" s="76" t="s">
        <v>1556</v>
      </c>
      <c r="E224" s="76" t="s">
        <v>202</v>
      </c>
      <c r="F224" s="76" t="s">
        <v>203</v>
      </c>
      <c r="G224" s="76" t="s">
        <v>499</v>
      </c>
      <c r="H224" s="76" t="s">
        <v>1526</v>
      </c>
      <c r="I224" s="76" t="s">
        <v>1605</v>
      </c>
    </row>
    <row r="225" customFormat="false" ht="27.75" hidden="false" customHeight="true" outlineLevel="0" collapsed="false">
      <c r="A225" s="76" t="s">
        <v>310</v>
      </c>
      <c r="B225" s="76" t="s">
        <v>311</v>
      </c>
      <c r="C225" s="77" t="n">
        <v>46325</v>
      </c>
      <c r="D225" s="76" t="s">
        <v>1556</v>
      </c>
      <c r="E225" s="76" t="s">
        <v>202</v>
      </c>
      <c r="F225" s="76" t="s">
        <v>203</v>
      </c>
      <c r="G225" s="76" t="s">
        <v>499</v>
      </c>
      <c r="H225" s="76" t="s">
        <v>1587</v>
      </c>
      <c r="I225" s="76" t="s">
        <v>1606</v>
      </c>
    </row>
    <row r="226" customFormat="false" ht="27.75" hidden="false" customHeight="true" outlineLevel="0" collapsed="false">
      <c r="A226" s="76" t="s">
        <v>310</v>
      </c>
      <c r="B226" s="76" t="s">
        <v>311</v>
      </c>
      <c r="C226" s="77" t="n">
        <v>46325</v>
      </c>
      <c r="D226" s="76" t="s">
        <v>1556</v>
      </c>
      <c r="E226" s="76" t="s">
        <v>202</v>
      </c>
      <c r="F226" s="76" t="s">
        <v>203</v>
      </c>
      <c r="G226" s="76" t="s">
        <v>629</v>
      </c>
      <c r="H226" s="76" t="s">
        <v>1564</v>
      </c>
      <c r="I226" s="76" t="s">
        <v>1607</v>
      </c>
    </row>
    <row r="227" customFormat="false" ht="27.75" hidden="false" customHeight="true" outlineLevel="0" collapsed="false">
      <c r="A227" s="76" t="s">
        <v>310</v>
      </c>
      <c r="B227" s="76" t="s">
        <v>311</v>
      </c>
      <c r="C227" s="77" t="n">
        <v>46325</v>
      </c>
      <c r="D227" s="76" t="s">
        <v>1556</v>
      </c>
      <c r="E227" s="76" t="s">
        <v>202</v>
      </c>
      <c r="F227" s="76" t="s">
        <v>203</v>
      </c>
      <c r="G227" s="76" t="s">
        <v>447</v>
      </c>
      <c r="H227" s="76" t="s">
        <v>1566</v>
      </c>
      <c r="I227" s="76" t="s">
        <v>1608</v>
      </c>
    </row>
    <row r="228" customFormat="false" ht="27.75" hidden="false" customHeight="true" outlineLevel="0" collapsed="false">
      <c r="A228" s="76" t="s">
        <v>310</v>
      </c>
      <c r="B228" s="76" t="s">
        <v>311</v>
      </c>
      <c r="C228" s="77" t="n">
        <v>46325</v>
      </c>
      <c r="D228" s="76" t="s">
        <v>1556</v>
      </c>
      <c r="E228" s="76" t="s">
        <v>202</v>
      </c>
      <c r="F228" s="76" t="s">
        <v>203</v>
      </c>
      <c r="G228" s="76" t="s">
        <v>447</v>
      </c>
      <c r="H228" s="76" t="s">
        <v>1568</v>
      </c>
      <c r="I228" s="76" t="s">
        <v>1609</v>
      </c>
    </row>
    <row r="229" customFormat="false" ht="27.75" hidden="false" customHeight="true" outlineLevel="0" collapsed="false">
      <c r="A229" s="76" t="s">
        <v>310</v>
      </c>
      <c r="B229" s="76" t="s">
        <v>311</v>
      </c>
      <c r="C229" s="77" t="n">
        <v>46325</v>
      </c>
      <c r="D229" s="76" t="s">
        <v>1556</v>
      </c>
      <c r="E229" s="76" t="s">
        <v>202</v>
      </c>
      <c r="F229" s="76" t="s">
        <v>203</v>
      </c>
      <c r="G229" s="76" t="s">
        <v>634</v>
      </c>
      <c r="H229" s="76" t="s">
        <v>1570</v>
      </c>
      <c r="I229" s="76" t="s">
        <v>1571</v>
      </c>
    </row>
    <row r="230" customFormat="false" ht="27.75" hidden="false" customHeight="true" outlineLevel="0" collapsed="false">
      <c r="A230" s="76" t="s">
        <v>312</v>
      </c>
      <c r="B230" s="76" t="s">
        <v>232</v>
      </c>
      <c r="C230" s="77" t="n">
        <v>46325</v>
      </c>
      <c r="D230" s="76" t="s">
        <v>1540</v>
      </c>
      <c r="E230" s="76" t="s">
        <v>202</v>
      </c>
      <c r="F230" s="76" t="s">
        <v>189</v>
      </c>
      <c r="G230" s="76" t="s">
        <v>447</v>
      </c>
      <c r="H230" s="76" t="s">
        <v>1574</v>
      </c>
      <c r="I230" s="76" t="s">
        <v>1576</v>
      </c>
    </row>
    <row r="231" customFormat="false" ht="27.75" hidden="false" customHeight="true" outlineLevel="0" collapsed="false">
      <c r="A231" s="76" t="s">
        <v>312</v>
      </c>
      <c r="B231" s="76" t="s">
        <v>232</v>
      </c>
      <c r="C231" s="77" t="n">
        <v>46325</v>
      </c>
      <c r="D231" s="76" t="s">
        <v>1540</v>
      </c>
      <c r="E231" s="76" t="s">
        <v>202</v>
      </c>
      <c r="F231" s="76" t="s">
        <v>189</v>
      </c>
      <c r="G231" s="76" t="s">
        <v>634</v>
      </c>
      <c r="H231" s="76" t="s">
        <v>1558</v>
      </c>
      <c r="I231" s="76" t="s">
        <v>1559</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20" min="11" style="0" width="22"/>
    <col collapsed="false" customWidth="true" hidden="false" outlineLevel="0" max="21" min="21" style="0" width="26"/>
  </cols>
  <sheetData>
    <row r="1" customFormat="false" ht="24" hidden="false" customHeight="true" outlineLevel="0" collapsed="false">
      <c r="A1" s="54" t="s">
        <v>1610</v>
      </c>
    </row>
    <row r="2" customFormat="false" ht="15" hidden="false" customHeight="false" outlineLevel="0" collapsed="false">
      <c r="A2" s="2" t="s">
        <v>1611</v>
      </c>
    </row>
    <row r="3" customFormat="false" ht="48" hidden="false" customHeight="true" outlineLevel="0" collapsed="false">
      <c r="H3" s="78" t="s">
        <v>1612</v>
      </c>
      <c r="I3" s="78" t="s">
        <v>1613</v>
      </c>
      <c r="K3" s="78" t="s">
        <v>1614</v>
      </c>
      <c r="L3" s="79" t="s">
        <v>1615</v>
      </c>
      <c r="M3" s="79" t="s">
        <v>1616</v>
      </c>
      <c r="N3" s="79" t="s">
        <v>1617</v>
      </c>
      <c r="O3" s="79" t="s">
        <v>1618</v>
      </c>
      <c r="P3" s="79" t="s">
        <v>1619</v>
      </c>
      <c r="Q3" s="79" t="s">
        <v>1620</v>
      </c>
      <c r="R3" s="79" t="s">
        <v>1621</v>
      </c>
      <c r="S3" s="79" t="s">
        <v>1622</v>
      </c>
      <c r="T3" s="79" t="s">
        <v>1623</v>
      </c>
      <c r="U3" s="79" t="s">
        <v>1624</v>
      </c>
    </row>
    <row r="4" customFormat="false" ht="39.75" hidden="false" customHeight="true" outlineLevel="0" collapsed="false">
      <c r="A4" s="80" t="s">
        <v>1625</v>
      </c>
      <c r="B4" s="81"/>
      <c r="H4" s="82" t="s">
        <v>1626</v>
      </c>
      <c r="I4" s="82" t="s">
        <v>77</v>
      </c>
      <c r="K4" s="82" t="s">
        <v>1627</v>
      </c>
      <c r="L4" s="82" t="s">
        <v>1628</v>
      </c>
      <c r="M4" s="82" t="s">
        <v>1629</v>
      </c>
      <c r="N4" s="82" t="s">
        <v>1630</v>
      </c>
      <c r="O4" s="82" t="s">
        <v>1631</v>
      </c>
      <c r="P4" s="82" t="s">
        <v>1632</v>
      </c>
      <c r="Q4" s="82" t="s">
        <v>1631</v>
      </c>
      <c r="R4" s="82" t="s">
        <v>1633</v>
      </c>
      <c r="S4" s="82" t="s">
        <v>1634</v>
      </c>
      <c r="T4" s="82" t="s">
        <v>1635</v>
      </c>
      <c r="U4" s="82" t="s">
        <v>1636</v>
      </c>
    </row>
    <row r="5" customFormat="false" ht="27.75" hidden="false" customHeight="true" outlineLevel="0" collapsed="false">
      <c r="A5" s="80" t="s">
        <v>1637</v>
      </c>
      <c r="B5" s="83" t="n">
        <v>8</v>
      </c>
      <c r="H5" s="82" t="s">
        <v>1638</v>
      </c>
      <c r="I5" s="82" t="s">
        <v>1639</v>
      </c>
      <c r="K5" s="82" t="s">
        <v>1631</v>
      </c>
      <c r="L5" s="82" t="s">
        <v>1640</v>
      </c>
      <c r="M5" s="82" t="s">
        <v>1641</v>
      </c>
      <c r="N5" s="82" t="s">
        <v>1642</v>
      </c>
      <c r="O5" s="82" t="s">
        <v>1643</v>
      </c>
      <c r="P5" s="82" t="s">
        <v>1644</v>
      </c>
      <c r="Q5" s="82" t="s">
        <v>1643</v>
      </c>
      <c r="R5" s="82" t="s">
        <v>1632</v>
      </c>
      <c r="S5" s="82" t="s">
        <v>1645</v>
      </c>
      <c r="T5" s="82" t="s">
        <v>1646</v>
      </c>
      <c r="U5" s="82" t="s">
        <v>1647</v>
      </c>
    </row>
    <row r="6" customFormat="false" ht="25.5" hidden="false" customHeight="true" outlineLevel="0" collapsed="false">
      <c r="A6" s="80" t="s">
        <v>1648</v>
      </c>
      <c r="B6" s="84" t="n">
        <f aca="true">IF(ISNUMBER(B4),B4,NOW()-N(B5)/24)</f>
        <v>46294.2614427653</v>
      </c>
      <c r="C6" s="85" t="n">
        <f aca="false">B6+8/24</f>
        <v>46294.5947760986</v>
      </c>
      <c r="D6" s="86" t="s">
        <v>1649</v>
      </c>
      <c r="H6" s="82" t="s">
        <v>1650</v>
      </c>
      <c r="K6" s="82" t="s">
        <v>1651</v>
      </c>
      <c r="L6" s="82" t="s">
        <v>1652</v>
      </c>
      <c r="M6" s="82" t="s">
        <v>1653</v>
      </c>
      <c r="N6" s="82" t="s">
        <v>1654</v>
      </c>
      <c r="O6" s="82" t="s">
        <v>1651</v>
      </c>
      <c r="P6" s="82" t="s">
        <v>1655</v>
      </c>
      <c r="Q6" s="82" t="s">
        <v>1651</v>
      </c>
      <c r="R6" s="82" t="s">
        <v>1656</v>
      </c>
      <c r="S6" s="82" t="s">
        <v>1657</v>
      </c>
      <c r="T6" s="82" t="s">
        <v>1658</v>
      </c>
      <c r="U6" s="82" t="s">
        <v>1659</v>
      </c>
    </row>
    <row r="7" customFormat="false" ht="51.75" hidden="false" customHeight="true" outlineLevel="0" collapsed="false">
      <c r="A7" s="80" t="s">
        <v>1660</v>
      </c>
      <c r="B7" s="83" t="n">
        <v>6</v>
      </c>
      <c r="C7" s="87" t="n">
        <f aca="false">IF(ISNUMBER(B7),MIN(MAX(B7,1),10),6)</f>
        <v>6</v>
      </c>
      <c r="D7" s="86" t="s">
        <v>1661</v>
      </c>
      <c r="H7" s="82" t="s">
        <v>1662</v>
      </c>
      <c r="K7" s="82" t="s">
        <v>1643</v>
      </c>
      <c r="L7" s="82" t="s">
        <v>1663</v>
      </c>
      <c r="M7" s="82" t="s">
        <v>1664</v>
      </c>
      <c r="N7" s="82" t="s">
        <v>1665</v>
      </c>
      <c r="O7" s="82" t="s">
        <v>1666</v>
      </c>
      <c r="P7" s="82" t="s">
        <v>1667</v>
      </c>
      <c r="Q7" s="82" t="s">
        <v>1666</v>
      </c>
      <c r="R7" s="82" t="s">
        <v>1668</v>
      </c>
      <c r="S7" s="82" t="s">
        <v>1669</v>
      </c>
      <c r="T7" s="82" t="s">
        <v>1670</v>
      </c>
      <c r="U7" s="82" t="s">
        <v>1671</v>
      </c>
    </row>
    <row r="8" customFormat="false" ht="39.75" hidden="false" customHeight="true" outlineLevel="0" collapsed="false">
      <c r="A8" s="80" t="s">
        <v>1672</v>
      </c>
      <c r="B8" s="83" t="n">
        <v>24</v>
      </c>
      <c r="C8" s="87" t="n">
        <f aca="false">IF(ISNUMBER(B8),MIN(MAX(B8,1),72),24)</f>
        <v>24</v>
      </c>
      <c r="D8" s="86" t="s">
        <v>1673</v>
      </c>
      <c r="H8" s="82" t="s">
        <v>1674</v>
      </c>
      <c r="K8" s="82" t="s">
        <v>1675</v>
      </c>
      <c r="L8" s="82" t="s">
        <v>1676</v>
      </c>
      <c r="M8" s="82" t="s">
        <v>1677</v>
      </c>
      <c r="N8" s="82" t="s">
        <v>1678</v>
      </c>
      <c r="O8" s="82" t="s">
        <v>1679</v>
      </c>
      <c r="P8" s="82" t="s">
        <v>1680</v>
      </c>
      <c r="Q8" s="82" t="s">
        <v>1679</v>
      </c>
      <c r="R8" s="82" t="s">
        <v>1681</v>
      </c>
      <c r="S8" s="82" t="s">
        <v>1682</v>
      </c>
      <c r="T8" s="82" t="s">
        <v>1683</v>
      </c>
      <c r="U8" s="82" t="s">
        <v>1684</v>
      </c>
    </row>
    <row r="9" customFormat="false" ht="27.75" hidden="false" customHeight="true" outlineLevel="0" collapsed="false">
      <c r="A9" s="80" t="s">
        <v>1685</v>
      </c>
      <c r="B9" s="83" t="n">
        <v>12</v>
      </c>
      <c r="C9" s="87" t="n">
        <f aca="false">IF(ISNUMBER(B9),MIN(MAX(B9,1),48),12)</f>
        <v>12</v>
      </c>
      <c r="D9" s="86" t="s">
        <v>1686</v>
      </c>
      <c r="H9" s="82" t="s">
        <v>94</v>
      </c>
      <c r="K9" s="82" t="s">
        <v>1687</v>
      </c>
      <c r="L9" s="82" t="s">
        <v>1688</v>
      </c>
      <c r="M9" s="82" t="s">
        <v>1689</v>
      </c>
      <c r="N9" s="82" t="s">
        <v>1690</v>
      </c>
      <c r="O9" s="82" t="s">
        <v>1691</v>
      </c>
      <c r="P9" s="82" t="s">
        <v>1692</v>
      </c>
      <c r="Q9" s="82" t="s">
        <v>1691</v>
      </c>
      <c r="R9" s="82" t="s">
        <v>1693</v>
      </c>
      <c r="S9" s="82" t="s">
        <v>1694</v>
      </c>
      <c r="T9" s="82" t="s">
        <v>1695</v>
      </c>
      <c r="U9" s="82" t="s">
        <v>1696</v>
      </c>
    </row>
    <row r="10" customFormat="false" ht="27.75" hidden="false" customHeight="true" outlineLevel="0" collapsed="false">
      <c r="A10" s="80" t="s">
        <v>1697</v>
      </c>
      <c r="B10" s="83" t="n">
        <v>14</v>
      </c>
      <c r="C10" s="87" t="n">
        <f aca="false">IF(ISNUMBER(B10),MIN(MAX(B10,1),60),14)</f>
        <v>14</v>
      </c>
      <c r="D10" s="86" t="s">
        <v>1698</v>
      </c>
      <c r="K10" s="82" t="s">
        <v>1699</v>
      </c>
      <c r="L10" s="82" t="s">
        <v>1700</v>
      </c>
      <c r="M10" s="82" t="s">
        <v>1701</v>
      </c>
      <c r="N10" s="82" t="s">
        <v>1702</v>
      </c>
      <c r="O10" s="82" t="s">
        <v>1703</v>
      </c>
      <c r="P10" s="82" t="s">
        <v>1704</v>
      </c>
      <c r="Q10" s="82" t="s">
        <v>1703</v>
      </c>
      <c r="R10" s="82" t="s">
        <v>1705</v>
      </c>
      <c r="S10" s="82" t="s">
        <v>1706</v>
      </c>
      <c r="T10" s="82" t="s">
        <v>1707</v>
      </c>
      <c r="U10" s="82" t="s">
        <v>1708</v>
      </c>
    </row>
    <row r="11" customFormat="false" ht="15" hidden="false" customHeight="false" outlineLevel="0" collapsed="false">
      <c r="A11" s="88" t="s">
        <v>1709</v>
      </c>
      <c r="K11" s="82" t="s">
        <v>1666</v>
      </c>
      <c r="L11" s="82" t="s">
        <v>1710</v>
      </c>
      <c r="M11" s="82" t="s">
        <v>1711</v>
      </c>
      <c r="N11" s="82" t="s">
        <v>1712</v>
      </c>
      <c r="O11" s="82" t="s">
        <v>1713</v>
      </c>
      <c r="P11" s="82" t="s">
        <v>1714</v>
      </c>
      <c r="Q11" s="82" t="s">
        <v>1713</v>
      </c>
      <c r="R11" s="82" t="s">
        <v>1715</v>
      </c>
      <c r="S11" s="82" t="s">
        <v>1716</v>
      </c>
      <c r="T11" s="82" t="s">
        <v>1717</v>
      </c>
      <c r="U11" s="82" t="s">
        <v>1718</v>
      </c>
    </row>
    <row r="12" customFormat="false" ht="30" hidden="false" customHeight="true" outlineLevel="0" collapsed="false">
      <c r="A12" s="56" t="s">
        <v>1719</v>
      </c>
      <c r="B12" s="56" t="s">
        <v>1720</v>
      </c>
      <c r="C12" s="56" t="s">
        <v>1721</v>
      </c>
      <c r="D12" s="56" t="s">
        <v>1722</v>
      </c>
      <c r="E12" s="56" t="s">
        <v>1723</v>
      </c>
      <c r="F12" s="56" t="s">
        <v>1724</v>
      </c>
      <c r="K12" s="82" t="s">
        <v>1679</v>
      </c>
      <c r="L12" s="82" t="s">
        <v>1725</v>
      </c>
      <c r="M12" s="82" t="s">
        <v>1726</v>
      </c>
      <c r="N12" s="82" t="s">
        <v>1727</v>
      </c>
      <c r="O12" s="82" t="s">
        <v>1728</v>
      </c>
      <c r="P12" s="82" t="s">
        <v>1729</v>
      </c>
      <c r="Q12" s="82" t="s">
        <v>1728</v>
      </c>
      <c r="R12" s="82" t="s">
        <v>1730</v>
      </c>
      <c r="S12" s="82" t="s">
        <v>1731</v>
      </c>
      <c r="T12" s="82" t="s">
        <v>1732</v>
      </c>
      <c r="U12" s="82" t="s">
        <v>1733</v>
      </c>
    </row>
    <row r="13" customFormat="false" ht="15" hidden="false" customHeight="false" outlineLevel="0" collapsed="false">
      <c r="A13" s="89" t="s">
        <v>187</v>
      </c>
      <c r="B13" s="89" t="s">
        <v>1734</v>
      </c>
      <c r="C13" s="89" t="n">
        <v>8</v>
      </c>
      <c r="D13" s="89"/>
      <c r="E13" s="90"/>
      <c r="F13" s="90"/>
      <c r="K13" s="82" t="s">
        <v>1735</v>
      </c>
      <c r="L13" s="82" t="s">
        <v>1736</v>
      </c>
      <c r="M13" s="82" t="s">
        <v>1737</v>
      </c>
      <c r="N13" s="82" t="s">
        <v>1738</v>
      </c>
      <c r="O13" s="82" t="s">
        <v>1739</v>
      </c>
      <c r="P13" s="82" t="s">
        <v>1740</v>
      </c>
      <c r="Q13" s="82" t="s">
        <v>1739</v>
      </c>
      <c r="R13" s="82" t="s">
        <v>1741</v>
      </c>
      <c r="S13" s="82" t="s">
        <v>1693</v>
      </c>
      <c r="T13" s="82" t="s">
        <v>1742</v>
      </c>
      <c r="U13" s="82" t="s">
        <v>1743</v>
      </c>
    </row>
    <row r="14" customFormat="false" ht="15" hidden="false" customHeight="false" outlineLevel="0" collapsed="false">
      <c r="A14" s="89" t="s">
        <v>254</v>
      </c>
      <c r="B14" s="89" t="s">
        <v>1734</v>
      </c>
      <c r="C14" s="89" t="n">
        <v>8</v>
      </c>
      <c r="D14" s="89"/>
      <c r="E14" s="90"/>
      <c r="F14" s="90"/>
      <c r="K14" s="82" t="s">
        <v>1744</v>
      </c>
      <c r="L14" s="82" t="s">
        <v>1745</v>
      </c>
      <c r="M14" s="82" t="s">
        <v>1746</v>
      </c>
      <c r="N14" s="82" t="s">
        <v>1747</v>
      </c>
      <c r="O14" s="82" t="s">
        <v>1748</v>
      </c>
      <c r="P14" s="82" t="s">
        <v>1749</v>
      </c>
      <c r="Q14" s="82" t="s">
        <v>1748</v>
      </c>
      <c r="R14" s="82" t="s">
        <v>1750</v>
      </c>
      <c r="S14" s="82" t="s">
        <v>1750</v>
      </c>
      <c r="T14" s="82" t="s">
        <v>1751</v>
      </c>
      <c r="U14" s="82" t="s">
        <v>1752</v>
      </c>
    </row>
    <row r="15" customFormat="false" ht="15" hidden="false" customHeight="false" outlineLevel="0" collapsed="false">
      <c r="A15" s="89" t="s">
        <v>306</v>
      </c>
      <c r="B15" s="89" t="s">
        <v>1734</v>
      </c>
      <c r="C15" s="89" t="n">
        <v>8</v>
      </c>
      <c r="D15" s="89"/>
      <c r="E15" s="90"/>
      <c r="F15" s="90"/>
      <c r="K15" s="82" t="s">
        <v>1753</v>
      </c>
      <c r="L15" s="82" t="s">
        <v>1754</v>
      </c>
      <c r="M15" s="82" t="s">
        <v>1755</v>
      </c>
      <c r="N15" s="82" t="s">
        <v>1756</v>
      </c>
      <c r="O15" s="82" t="s">
        <v>1757</v>
      </c>
      <c r="P15" s="82" t="s">
        <v>1758</v>
      </c>
      <c r="Q15" s="82" t="s">
        <v>1757</v>
      </c>
      <c r="R15" s="82" t="s">
        <v>1759</v>
      </c>
      <c r="S15" s="82" t="s">
        <v>1760</v>
      </c>
      <c r="T15" s="82" t="s">
        <v>1761</v>
      </c>
    </row>
    <row r="16" customFormat="false" ht="15" hidden="false" customHeight="false" outlineLevel="0" collapsed="false">
      <c r="A16" s="89" t="s">
        <v>186</v>
      </c>
      <c r="B16" s="89" t="s">
        <v>1762</v>
      </c>
      <c r="C16" s="89" t="n">
        <v>0</v>
      </c>
      <c r="D16" s="89" t="n">
        <v>1</v>
      </c>
      <c r="E16" s="90" t="n">
        <v>46110.0416666667</v>
      </c>
      <c r="F16" s="90" t="n">
        <v>46320.0416666667</v>
      </c>
      <c r="K16" s="82" t="s">
        <v>1763</v>
      </c>
      <c r="L16" s="82" t="s">
        <v>1764</v>
      </c>
      <c r="M16" s="82" t="s">
        <v>1765</v>
      </c>
      <c r="N16" s="82" t="s">
        <v>1766</v>
      </c>
      <c r="O16" s="82" t="s">
        <v>1767</v>
      </c>
      <c r="P16" s="82" t="s">
        <v>1768</v>
      </c>
      <c r="Q16" s="82" t="s">
        <v>1767</v>
      </c>
      <c r="R16" s="82" t="s">
        <v>1769</v>
      </c>
      <c r="S16" s="82" t="s">
        <v>1770</v>
      </c>
      <c r="T16" s="82" t="s">
        <v>1771</v>
      </c>
    </row>
    <row r="17" customFormat="false" ht="15" hidden="false" customHeight="false" outlineLevel="0" collapsed="false">
      <c r="A17" s="89" t="s">
        <v>201</v>
      </c>
      <c r="B17" s="89" t="s">
        <v>1772</v>
      </c>
      <c r="C17" s="89" t="n">
        <v>7</v>
      </c>
      <c r="D17" s="89"/>
      <c r="E17" s="90"/>
      <c r="F17" s="90"/>
      <c r="K17" s="82" t="s">
        <v>1773</v>
      </c>
      <c r="L17" s="82" t="s">
        <v>1774</v>
      </c>
      <c r="M17" s="82" t="s">
        <v>1775</v>
      </c>
      <c r="N17" s="82" t="s">
        <v>1776</v>
      </c>
      <c r="O17" s="82" t="s">
        <v>1777</v>
      </c>
      <c r="P17" s="82" t="s">
        <v>1778</v>
      </c>
      <c r="Q17" s="82" t="s">
        <v>1777</v>
      </c>
      <c r="R17" s="82" t="s">
        <v>1779</v>
      </c>
      <c r="S17" s="82" t="s">
        <v>1780</v>
      </c>
      <c r="T17" s="82" t="s">
        <v>1781</v>
      </c>
    </row>
    <row r="18" customFormat="false" ht="15" hidden="false" customHeight="false" outlineLevel="0" collapsed="false">
      <c r="A18" s="89" t="s">
        <v>240</v>
      </c>
      <c r="B18" s="89" t="s">
        <v>1782</v>
      </c>
      <c r="C18" s="89" t="n">
        <v>7</v>
      </c>
      <c r="D18" s="89"/>
      <c r="E18" s="90"/>
      <c r="F18" s="90"/>
      <c r="K18" s="82" t="s">
        <v>1783</v>
      </c>
      <c r="L18" s="82" t="s">
        <v>1784</v>
      </c>
      <c r="M18" s="82" t="s">
        <v>1785</v>
      </c>
      <c r="N18" s="82" t="s">
        <v>1786</v>
      </c>
      <c r="O18" s="82" t="s">
        <v>1787</v>
      </c>
      <c r="P18" s="82" t="s">
        <v>1788</v>
      </c>
      <c r="Q18" s="82" t="s">
        <v>1787</v>
      </c>
      <c r="R18" s="82" t="s">
        <v>1682</v>
      </c>
      <c r="S18" s="82" t="s">
        <v>1789</v>
      </c>
      <c r="T18" s="82" t="s">
        <v>1790</v>
      </c>
    </row>
    <row r="19" customFormat="false" ht="15" hidden="false" customHeight="false" outlineLevel="0" collapsed="false">
      <c r="A19" s="89" t="s">
        <v>220</v>
      </c>
      <c r="B19" s="89" t="s">
        <v>1791</v>
      </c>
      <c r="C19" s="89" t="n">
        <v>9</v>
      </c>
      <c r="D19" s="89"/>
      <c r="E19" s="90"/>
      <c r="F19" s="90"/>
      <c r="K19" s="82" t="s">
        <v>1792</v>
      </c>
      <c r="L19" s="82" t="s">
        <v>1793</v>
      </c>
      <c r="M19" s="82" t="s">
        <v>1794</v>
      </c>
      <c r="N19" s="82" t="s">
        <v>1795</v>
      </c>
      <c r="O19" s="82" t="s">
        <v>1796</v>
      </c>
      <c r="P19" s="82" t="s">
        <v>1797</v>
      </c>
      <c r="Q19" s="82" t="s">
        <v>1796</v>
      </c>
      <c r="R19" s="82" t="s">
        <v>1694</v>
      </c>
      <c r="S19" s="82" t="s">
        <v>1798</v>
      </c>
      <c r="T19" s="82" t="s">
        <v>1799</v>
      </c>
    </row>
    <row r="20" customFormat="false" ht="15" hidden="false" customHeight="false" outlineLevel="0" collapsed="false">
      <c r="A20" s="89" t="s">
        <v>295</v>
      </c>
      <c r="B20" s="89" t="s">
        <v>1791</v>
      </c>
      <c r="C20" s="89" t="n">
        <v>9</v>
      </c>
      <c r="D20" s="89"/>
      <c r="E20" s="90"/>
      <c r="F20" s="90"/>
      <c r="K20" s="82" t="s">
        <v>1800</v>
      </c>
      <c r="L20" s="82" t="s">
        <v>1801</v>
      </c>
      <c r="M20" s="82" t="s">
        <v>1802</v>
      </c>
      <c r="N20" s="82" t="s">
        <v>1803</v>
      </c>
      <c r="O20" s="82" t="s">
        <v>1804</v>
      </c>
      <c r="P20" s="82" t="s">
        <v>1805</v>
      </c>
      <c r="Q20" s="82" t="s">
        <v>1804</v>
      </c>
      <c r="R20" s="82" t="s">
        <v>1806</v>
      </c>
      <c r="S20" s="82" t="s">
        <v>1807</v>
      </c>
      <c r="T20" s="82" t="s">
        <v>1808</v>
      </c>
    </row>
    <row r="21" customFormat="false" ht="15" hidden="false" customHeight="false" outlineLevel="0" collapsed="false">
      <c r="A21" s="89" t="s">
        <v>282</v>
      </c>
      <c r="B21" s="89" t="s">
        <v>1809</v>
      </c>
      <c r="C21" s="89" t="n">
        <v>8</v>
      </c>
      <c r="D21" s="89"/>
      <c r="E21" s="90"/>
      <c r="F21" s="90"/>
      <c r="K21" s="82" t="s">
        <v>1810</v>
      </c>
      <c r="L21" s="82" t="s">
        <v>1811</v>
      </c>
      <c r="M21" s="82" t="s">
        <v>1812</v>
      </c>
      <c r="N21" s="82" t="s">
        <v>1813</v>
      </c>
      <c r="O21" s="82" t="s">
        <v>1814</v>
      </c>
      <c r="P21" s="82" t="s">
        <v>1815</v>
      </c>
      <c r="Q21" s="82" t="s">
        <v>1814</v>
      </c>
      <c r="R21" s="82" t="s">
        <v>1816</v>
      </c>
      <c r="S21" s="82" t="s">
        <v>1817</v>
      </c>
      <c r="T21" s="82" t="s">
        <v>1818</v>
      </c>
    </row>
    <row r="22" customFormat="false" ht="15" hidden="false" customHeight="false" outlineLevel="0" collapsed="false">
      <c r="A22" s="89" t="s">
        <v>263</v>
      </c>
      <c r="B22" s="89" t="s">
        <v>1819</v>
      </c>
      <c r="C22" s="89" t="n">
        <v>9.5</v>
      </c>
      <c r="D22" s="89" t="n">
        <v>10.5</v>
      </c>
      <c r="E22" s="90" t="n">
        <v>46298.6875</v>
      </c>
      <c r="F22" s="90" t="n">
        <v>46480.6875</v>
      </c>
      <c r="K22" s="82" t="s">
        <v>1820</v>
      </c>
      <c r="L22" s="82" t="s">
        <v>1821</v>
      </c>
      <c r="M22" s="82" t="s">
        <v>1822</v>
      </c>
      <c r="N22" s="82" t="s">
        <v>1823</v>
      </c>
      <c r="O22" s="82" t="s">
        <v>1824</v>
      </c>
      <c r="P22" s="82" t="s">
        <v>1825</v>
      </c>
      <c r="Q22" s="82" t="s">
        <v>1824</v>
      </c>
      <c r="R22" s="82" t="s">
        <v>1826</v>
      </c>
      <c r="S22" s="82" t="s">
        <v>1827</v>
      </c>
      <c r="T22" s="82" t="s">
        <v>1828</v>
      </c>
    </row>
    <row r="23" customFormat="false" ht="30" hidden="false" customHeight="true" outlineLevel="0" collapsed="false">
      <c r="A23" s="91" t="s">
        <v>1829</v>
      </c>
      <c r="B23" s="91"/>
      <c r="C23" s="91"/>
      <c r="D23" s="91"/>
      <c r="E23" s="91"/>
      <c r="F23" s="91"/>
      <c r="K23" s="82" t="s">
        <v>1830</v>
      </c>
      <c r="L23" s="82" t="s">
        <v>1831</v>
      </c>
      <c r="M23" s="82" t="s">
        <v>1832</v>
      </c>
      <c r="N23" s="82" t="s">
        <v>1833</v>
      </c>
      <c r="O23" s="82" t="s">
        <v>1834</v>
      </c>
      <c r="P23" s="82" t="s">
        <v>1835</v>
      </c>
      <c r="Q23" s="82" t="s">
        <v>1834</v>
      </c>
      <c r="R23" s="82" t="s">
        <v>1836</v>
      </c>
      <c r="S23" s="82" t="s">
        <v>1837</v>
      </c>
      <c r="T23" s="82" t="s">
        <v>1838</v>
      </c>
    </row>
    <row r="24" customFormat="false" ht="15" hidden="false" customHeight="false" outlineLevel="0" collapsed="false">
      <c r="K24" s="82" t="s">
        <v>1839</v>
      </c>
      <c r="L24" s="82" t="s">
        <v>1840</v>
      </c>
      <c r="M24" s="82" t="s">
        <v>1841</v>
      </c>
      <c r="N24" s="82" t="s">
        <v>1842</v>
      </c>
      <c r="O24" s="82" t="s">
        <v>1843</v>
      </c>
      <c r="P24" s="82" t="s">
        <v>1844</v>
      </c>
      <c r="Q24" s="82" t="s">
        <v>1843</v>
      </c>
      <c r="R24" s="82" t="s">
        <v>1760</v>
      </c>
      <c r="S24" s="82" t="s">
        <v>1845</v>
      </c>
      <c r="T24" s="82" t="s">
        <v>1846</v>
      </c>
    </row>
    <row r="25" customFormat="false" ht="15" hidden="false" customHeight="false" outlineLevel="0" collapsed="false">
      <c r="K25" s="82" t="s">
        <v>1847</v>
      </c>
      <c r="L25" s="82" t="s">
        <v>1848</v>
      </c>
      <c r="M25" s="82" t="s">
        <v>1849</v>
      </c>
      <c r="N25" s="82" t="s">
        <v>1850</v>
      </c>
      <c r="O25" s="82" t="s">
        <v>1851</v>
      </c>
      <c r="P25" s="82" t="s">
        <v>1852</v>
      </c>
      <c r="Q25" s="82" t="s">
        <v>1851</v>
      </c>
      <c r="R25" s="82" t="s">
        <v>1853</v>
      </c>
      <c r="S25" s="82" t="s">
        <v>1854</v>
      </c>
      <c r="T25" s="82" t="s">
        <v>1855</v>
      </c>
    </row>
    <row r="26" customFormat="false" ht="15" hidden="false" customHeight="false" outlineLevel="0" collapsed="false">
      <c r="K26" s="82" t="s">
        <v>1856</v>
      </c>
      <c r="L26" s="82" t="s">
        <v>1857</v>
      </c>
      <c r="M26" s="82" t="s">
        <v>1858</v>
      </c>
      <c r="N26" s="82" t="s">
        <v>1859</v>
      </c>
      <c r="O26" s="82" t="s">
        <v>1860</v>
      </c>
      <c r="P26" s="82" t="s">
        <v>1861</v>
      </c>
      <c r="Q26" s="82" t="s">
        <v>1860</v>
      </c>
      <c r="R26" s="82" t="s">
        <v>1770</v>
      </c>
      <c r="S26" s="82" t="s">
        <v>1862</v>
      </c>
      <c r="T26" s="82" t="s">
        <v>1863</v>
      </c>
    </row>
    <row r="27" customFormat="false" ht="15" hidden="false" customHeight="false" outlineLevel="0" collapsed="false">
      <c r="K27" s="82" t="s">
        <v>1864</v>
      </c>
      <c r="L27" s="82" t="s">
        <v>1865</v>
      </c>
      <c r="M27" s="82" t="s">
        <v>1866</v>
      </c>
      <c r="N27" s="82" t="s">
        <v>1867</v>
      </c>
      <c r="O27" s="82" t="s">
        <v>1868</v>
      </c>
      <c r="P27" s="82" t="s">
        <v>1869</v>
      </c>
      <c r="Q27" s="82" t="s">
        <v>1868</v>
      </c>
      <c r="R27" s="82" t="s">
        <v>1870</v>
      </c>
      <c r="S27" s="82" t="s">
        <v>1871</v>
      </c>
      <c r="T27" s="82" t="s">
        <v>1872</v>
      </c>
    </row>
    <row r="28" customFormat="false" ht="15" hidden="false" customHeight="false" outlineLevel="0" collapsed="false">
      <c r="K28" s="82" t="s">
        <v>1873</v>
      </c>
      <c r="L28" s="82" t="s">
        <v>1874</v>
      </c>
      <c r="M28" s="82" t="s">
        <v>1875</v>
      </c>
      <c r="N28" s="82" t="s">
        <v>1876</v>
      </c>
      <c r="O28" s="82" t="s">
        <v>1877</v>
      </c>
      <c r="P28" s="82" t="s">
        <v>1878</v>
      </c>
      <c r="Q28" s="82" t="s">
        <v>1877</v>
      </c>
      <c r="R28" s="82" t="s">
        <v>1879</v>
      </c>
      <c r="S28" s="82" t="s">
        <v>1880</v>
      </c>
      <c r="T28" s="82" t="s">
        <v>1881</v>
      </c>
    </row>
    <row r="29" customFormat="false" ht="15" hidden="false" customHeight="false" outlineLevel="0" collapsed="false">
      <c r="K29" s="82" t="s">
        <v>1882</v>
      </c>
      <c r="L29" s="82" t="s">
        <v>1883</v>
      </c>
      <c r="M29" s="82" t="s">
        <v>1884</v>
      </c>
      <c r="N29" s="82" t="s">
        <v>1885</v>
      </c>
      <c r="O29" s="82" t="s">
        <v>1886</v>
      </c>
      <c r="P29" s="82" t="s">
        <v>1887</v>
      </c>
      <c r="Q29" s="82" t="s">
        <v>1886</v>
      </c>
      <c r="R29" s="82" t="s">
        <v>1888</v>
      </c>
      <c r="S29" s="82" t="s">
        <v>1889</v>
      </c>
      <c r="T29" s="82" t="s">
        <v>1890</v>
      </c>
    </row>
    <row r="30" customFormat="false" ht="15" hidden="false" customHeight="false" outlineLevel="0" collapsed="false">
      <c r="K30" s="82" t="s">
        <v>1891</v>
      </c>
      <c r="L30" s="82" t="s">
        <v>1892</v>
      </c>
      <c r="M30" s="82" t="s">
        <v>1893</v>
      </c>
      <c r="N30" s="82" t="s">
        <v>1894</v>
      </c>
      <c r="O30" s="82" t="s">
        <v>1895</v>
      </c>
      <c r="P30" s="82" t="s">
        <v>1896</v>
      </c>
      <c r="Q30" s="82" t="s">
        <v>1895</v>
      </c>
      <c r="R30" s="82" t="s">
        <v>1897</v>
      </c>
      <c r="S30" s="82" t="s">
        <v>1898</v>
      </c>
      <c r="T30" s="82" t="s">
        <v>1899</v>
      </c>
    </row>
    <row r="31" customFormat="false" ht="15" hidden="false" customHeight="false" outlineLevel="0" collapsed="false">
      <c r="K31" s="82" t="s">
        <v>1900</v>
      </c>
      <c r="L31" s="82" t="s">
        <v>1901</v>
      </c>
      <c r="M31" s="82" t="s">
        <v>1902</v>
      </c>
      <c r="N31" s="82" t="s">
        <v>1903</v>
      </c>
      <c r="O31" s="82" t="s">
        <v>1904</v>
      </c>
      <c r="P31" s="82" t="s">
        <v>1905</v>
      </c>
      <c r="Q31" s="82" t="s">
        <v>1904</v>
      </c>
      <c r="R31" s="82" t="s">
        <v>1906</v>
      </c>
      <c r="S31" s="82" t="s">
        <v>1907</v>
      </c>
      <c r="T31" s="82" t="s">
        <v>1908</v>
      </c>
    </row>
    <row r="32" customFormat="false" ht="15" hidden="false" customHeight="false" outlineLevel="0" collapsed="false">
      <c r="K32" s="82" t="s">
        <v>1909</v>
      </c>
      <c r="L32" s="82" t="s">
        <v>1910</v>
      </c>
      <c r="M32" s="82" t="s">
        <v>1911</v>
      </c>
      <c r="N32" s="82" t="s">
        <v>1912</v>
      </c>
      <c r="O32" s="82" t="s">
        <v>1913</v>
      </c>
      <c r="P32" s="82" t="s">
        <v>1914</v>
      </c>
      <c r="Q32" s="82" t="s">
        <v>1913</v>
      </c>
      <c r="R32" s="82" t="s">
        <v>1915</v>
      </c>
      <c r="S32" s="82" t="s">
        <v>1916</v>
      </c>
      <c r="T32" s="82" t="s">
        <v>1917</v>
      </c>
    </row>
    <row r="33" customFormat="false" ht="15" hidden="false" customHeight="false" outlineLevel="0" collapsed="false">
      <c r="K33" s="82" t="s">
        <v>1918</v>
      </c>
      <c r="L33" s="82" t="s">
        <v>1919</v>
      </c>
      <c r="M33" s="82" t="s">
        <v>1920</v>
      </c>
      <c r="N33" s="82" t="s">
        <v>1921</v>
      </c>
      <c r="O33" s="82" t="s">
        <v>1922</v>
      </c>
      <c r="P33" s="82" t="s">
        <v>1923</v>
      </c>
      <c r="Q33" s="82" t="s">
        <v>1922</v>
      </c>
      <c r="R33" s="82" t="s">
        <v>1924</v>
      </c>
      <c r="S33" s="82" t="s">
        <v>1925</v>
      </c>
      <c r="T33" s="82" t="s">
        <v>1926</v>
      </c>
    </row>
    <row r="34" customFormat="false" ht="15" hidden="false" customHeight="false" outlineLevel="0" collapsed="false">
      <c r="K34" s="82" t="s">
        <v>1927</v>
      </c>
      <c r="M34" s="82" t="s">
        <v>1928</v>
      </c>
      <c r="N34" s="82" t="s">
        <v>1929</v>
      </c>
      <c r="P34" s="82" t="s">
        <v>1930</v>
      </c>
      <c r="Q34" s="82" t="s">
        <v>1931</v>
      </c>
      <c r="R34" s="82" t="s">
        <v>1932</v>
      </c>
      <c r="S34" s="82" t="s">
        <v>1933</v>
      </c>
      <c r="T34" s="82" t="s">
        <v>1934</v>
      </c>
    </row>
    <row r="35" customFormat="false" ht="15" hidden="false" customHeight="false" outlineLevel="0" collapsed="false">
      <c r="K35" s="82" t="s">
        <v>1935</v>
      </c>
      <c r="M35" s="82" t="s">
        <v>1936</v>
      </c>
      <c r="N35" s="82" t="s">
        <v>1937</v>
      </c>
      <c r="P35" s="82" t="s">
        <v>1938</v>
      </c>
      <c r="Q35" s="82" t="s">
        <v>1939</v>
      </c>
      <c r="R35" s="82" t="s">
        <v>1716</v>
      </c>
      <c r="T35" s="82" t="s">
        <v>1940</v>
      </c>
    </row>
    <row r="36" customFormat="false" ht="15" hidden="false" customHeight="false" outlineLevel="0" collapsed="false">
      <c r="K36" s="82" t="s">
        <v>1941</v>
      </c>
      <c r="M36" s="82" t="s">
        <v>1942</v>
      </c>
      <c r="N36" s="82" t="s">
        <v>1943</v>
      </c>
      <c r="P36" s="82" t="s">
        <v>1944</v>
      </c>
      <c r="Q36" s="82" t="s">
        <v>1945</v>
      </c>
      <c r="R36" s="82" t="s">
        <v>1731</v>
      </c>
      <c r="T36" s="82" t="s">
        <v>1946</v>
      </c>
    </row>
    <row r="37" customFormat="false" ht="15" hidden="false" customHeight="false" outlineLevel="0" collapsed="false">
      <c r="K37" s="82" t="s">
        <v>1947</v>
      </c>
      <c r="M37" s="82" t="s">
        <v>1948</v>
      </c>
      <c r="N37" s="82" t="s">
        <v>1949</v>
      </c>
      <c r="P37" s="82" t="s">
        <v>1950</v>
      </c>
      <c r="Q37" s="82" t="s">
        <v>1951</v>
      </c>
      <c r="T37" s="82" t="s">
        <v>1952</v>
      </c>
    </row>
    <row r="38" customFormat="false" ht="15" hidden="false" customHeight="false" outlineLevel="0" collapsed="false">
      <c r="K38" s="82" t="s">
        <v>1953</v>
      </c>
      <c r="M38" s="82" t="s">
        <v>1954</v>
      </c>
      <c r="N38" s="82" t="s">
        <v>1955</v>
      </c>
      <c r="P38" s="82" t="s">
        <v>1956</v>
      </c>
      <c r="Q38" s="82" t="s">
        <v>1957</v>
      </c>
      <c r="T38" s="82" t="s">
        <v>1958</v>
      </c>
    </row>
    <row r="39" customFormat="false" ht="15" hidden="false" customHeight="false" outlineLevel="0" collapsed="false">
      <c r="K39" s="82" t="s">
        <v>1959</v>
      </c>
      <c r="M39" s="82" t="s">
        <v>1960</v>
      </c>
      <c r="N39" s="82" t="s">
        <v>1961</v>
      </c>
      <c r="P39" s="82" t="s">
        <v>1962</v>
      </c>
      <c r="Q39" s="82" t="s">
        <v>1963</v>
      </c>
      <c r="T39" s="82" t="s">
        <v>1964</v>
      </c>
    </row>
    <row r="40" customFormat="false" ht="15" hidden="false" customHeight="false" outlineLevel="0" collapsed="false">
      <c r="K40" s="82" t="s">
        <v>1965</v>
      </c>
      <c r="M40" s="82" t="s">
        <v>1966</v>
      </c>
      <c r="N40" s="82" t="s">
        <v>1967</v>
      </c>
      <c r="P40" s="82" t="s">
        <v>1968</v>
      </c>
      <c r="Q40" s="82" t="s">
        <v>1969</v>
      </c>
      <c r="T40" s="82" t="s">
        <v>1970</v>
      </c>
    </row>
    <row r="41" customFormat="false" ht="15" hidden="false" customHeight="false" outlineLevel="0" collapsed="false">
      <c r="K41" s="82" t="s">
        <v>1971</v>
      </c>
      <c r="M41" s="82" t="s">
        <v>1972</v>
      </c>
      <c r="N41" s="82" t="s">
        <v>1973</v>
      </c>
      <c r="P41" s="82" t="s">
        <v>1974</v>
      </c>
      <c r="Q41" s="82" t="s">
        <v>1975</v>
      </c>
      <c r="T41" s="82" t="s">
        <v>1976</v>
      </c>
    </row>
    <row r="42" customFormat="false" ht="15" hidden="false" customHeight="false" outlineLevel="0" collapsed="false">
      <c r="K42" s="82" t="s">
        <v>1977</v>
      </c>
      <c r="M42" s="82" t="s">
        <v>1978</v>
      </c>
      <c r="N42" s="82" t="s">
        <v>1979</v>
      </c>
      <c r="P42" s="82" t="s">
        <v>1980</v>
      </c>
      <c r="Q42" s="82" t="s">
        <v>1981</v>
      </c>
      <c r="T42" s="82" t="s">
        <v>1982</v>
      </c>
    </row>
    <row r="43" customFormat="false" ht="15" hidden="false" customHeight="false" outlineLevel="0" collapsed="false">
      <c r="K43" s="82" t="s">
        <v>1983</v>
      </c>
      <c r="M43" s="82" t="s">
        <v>1984</v>
      </c>
      <c r="N43" s="82" t="s">
        <v>1985</v>
      </c>
      <c r="P43" s="82" t="s">
        <v>1986</v>
      </c>
      <c r="Q43" s="82" t="s">
        <v>1987</v>
      </c>
      <c r="T43" s="82" t="s">
        <v>1988</v>
      </c>
    </row>
    <row r="44" customFormat="false" ht="15" hidden="false" customHeight="false" outlineLevel="0" collapsed="false">
      <c r="K44" s="82" t="s">
        <v>1989</v>
      </c>
      <c r="M44" s="82" t="s">
        <v>1990</v>
      </c>
      <c r="N44" s="82" t="s">
        <v>1991</v>
      </c>
      <c r="P44" s="82" t="s">
        <v>1992</v>
      </c>
      <c r="Q44" s="82" t="s">
        <v>1993</v>
      </c>
      <c r="T44" s="82" t="s">
        <v>1994</v>
      </c>
    </row>
    <row r="45" customFormat="false" ht="15" hidden="false" customHeight="false" outlineLevel="0" collapsed="false">
      <c r="K45" s="82" t="s">
        <v>1995</v>
      </c>
      <c r="M45" s="82" t="s">
        <v>1996</v>
      </c>
      <c r="N45" s="82" t="s">
        <v>1997</v>
      </c>
      <c r="P45" s="82" t="s">
        <v>1998</v>
      </c>
      <c r="Q45" s="82" t="s">
        <v>1999</v>
      </c>
      <c r="T45" s="82" t="s">
        <v>2000</v>
      </c>
    </row>
    <row r="46" customFormat="false" ht="15" hidden="false" customHeight="false" outlineLevel="0" collapsed="false">
      <c r="K46" s="82" t="s">
        <v>2001</v>
      </c>
      <c r="M46" s="82" t="s">
        <v>2002</v>
      </c>
      <c r="N46" s="82" t="s">
        <v>2003</v>
      </c>
      <c r="P46" s="82" t="s">
        <v>2004</v>
      </c>
      <c r="Q46" s="82" t="s">
        <v>2005</v>
      </c>
      <c r="T46" s="82" t="s">
        <v>2006</v>
      </c>
    </row>
    <row r="47" customFormat="false" ht="15" hidden="false" customHeight="false" outlineLevel="0" collapsed="false">
      <c r="K47" s="82" t="s">
        <v>2007</v>
      </c>
      <c r="M47" s="82" t="s">
        <v>2008</v>
      </c>
      <c r="N47" s="82" t="s">
        <v>2009</v>
      </c>
      <c r="P47" s="82" t="s">
        <v>2010</v>
      </c>
      <c r="Q47" s="82" t="s">
        <v>2011</v>
      </c>
      <c r="T47" s="82" t="s">
        <v>2012</v>
      </c>
    </row>
    <row r="48" customFormat="false" ht="15" hidden="false" customHeight="false" outlineLevel="0" collapsed="false">
      <c r="K48" s="82" t="s">
        <v>2013</v>
      </c>
      <c r="M48" s="82" t="s">
        <v>2014</v>
      </c>
      <c r="N48" s="82" t="s">
        <v>2015</v>
      </c>
      <c r="P48" s="82" t="s">
        <v>2016</v>
      </c>
      <c r="Q48" s="82" t="s">
        <v>2017</v>
      </c>
      <c r="T48" s="82" t="s">
        <v>2018</v>
      </c>
    </row>
    <row r="49" customFormat="false" ht="15" hidden="false" customHeight="false" outlineLevel="0" collapsed="false">
      <c r="K49" s="82" t="s">
        <v>2019</v>
      </c>
      <c r="M49" s="82" t="s">
        <v>2020</v>
      </c>
      <c r="N49" s="82" t="s">
        <v>2021</v>
      </c>
      <c r="P49" s="82" t="s">
        <v>2022</v>
      </c>
      <c r="Q49" s="82" t="s">
        <v>2023</v>
      </c>
      <c r="T49" s="82" t="s">
        <v>2024</v>
      </c>
    </row>
    <row r="50" customFormat="false" ht="15" hidden="false" customHeight="false" outlineLevel="0" collapsed="false">
      <c r="K50" s="82" t="s">
        <v>2025</v>
      </c>
      <c r="M50" s="82" t="s">
        <v>2026</v>
      </c>
      <c r="N50" s="82" t="s">
        <v>2027</v>
      </c>
      <c r="P50" s="82" t="s">
        <v>2028</v>
      </c>
      <c r="Q50" s="82" t="s">
        <v>2029</v>
      </c>
      <c r="T50" s="82" t="s">
        <v>2030</v>
      </c>
    </row>
    <row r="51" customFormat="false" ht="15" hidden="false" customHeight="false" outlineLevel="0" collapsed="false">
      <c r="K51" s="82" t="s">
        <v>2031</v>
      </c>
      <c r="M51" s="82" t="s">
        <v>2032</v>
      </c>
      <c r="N51" s="82" t="s">
        <v>2033</v>
      </c>
      <c r="P51" s="82" t="s">
        <v>2034</v>
      </c>
      <c r="Q51" s="82" t="s">
        <v>2035</v>
      </c>
      <c r="T51" s="82" t="s">
        <v>2036</v>
      </c>
    </row>
    <row r="52" customFormat="false" ht="15" hidden="false" customHeight="false" outlineLevel="0" collapsed="false">
      <c r="K52" s="82" t="s">
        <v>2037</v>
      </c>
      <c r="M52" s="82" t="s">
        <v>2038</v>
      </c>
      <c r="N52" s="82" t="s">
        <v>2039</v>
      </c>
      <c r="P52" s="82" t="s">
        <v>2040</v>
      </c>
      <c r="Q52" s="82" t="s">
        <v>2041</v>
      </c>
      <c r="T52" s="82" t="s">
        <v>2042</v>
      </c>
    </row>
    <row r="53" customFormat="false" ht="15" hidden="false" customHeight="false" outlineLevel="0" collapsed="false">
      <c r="K53" s="82" t="s">
        <v>2043</v>
      </c>
      <c r="M53" s="82" t="s">
        <v>2044</v>
      </c>
      <c r="N53" s="82" t="s">
        <v>2045</v>
      </c>
      <c r="P53" s="82" t="s">
        <v>2046</v>
      </c>
      <c r="Q53" s="82" t="s">
        <v>2047</v>
      </c>
      <c r="T53" s="82" t="s">
        <v>2048</v>
      </c>
    </row>
    <row r="54" customFormat="false" ht="15" hidden="false" customHeight="false" outlineLevel="0" collapsed="false">
      <c r="K54" s="82" t="s">
        <v>2049</v>
      </c>
      <c r="M54" s="82" t="s">
        <v>2050</v>
      </c>
      <c r="N54" s="82" t="s">
        <v>2051</v>
      </c>
      <c r="P54" s="82" t="s">
        <v>2052</v>
      </c>
      <c r="Q54" s="82" t="s">
        <v>2053</v>
      </c>
      <c r="T54" s="82" t="s">
        <v>2054</v>
      </c>
    </row>
    <row r="55" customFormat="false" ht="15" hidden="false" customHeight="false" outlineLevel="0" collapsed="false">
      <c r="K55" s="82" t="s">
        <v>2055</v>
      </c>
      <c r="M55" s="82" t="s">
        <v>2056</v>
      </c>
      <c r="N55" s="82" t="s">
        <v>2057</v>
      </c>
      <c r="P55" s="82" t="s">
        <v>2058</v>
      </c>
      <c r="Q55" s="82" t="s">
        <v>2059</v>
      </c>
      <c r="T55" s="82" t="s">
        <v>2060</v>
      </c>
    </row>
    <row r="56" customFormat="false" ht="15" hidden="false" customHeight="false" outlineLevel="0" collapsed="false">
      <c r="K56" s="82" t="s">
        <v>2061</v>
      </c>
      <c r="M56" s="82" t="s">
        <v>2062</v>
      </c>
      <c r="N56" s="82" t="s">
        <v>2063</v>
      </c>
      <c r="P56" s="82" t="s">
        <v>2064</v>
      </c>
      <c r="Q56" s="82" t="s">
        <v>2065</v>
      </c>
      <c r="T56" s="82" t="s">
        <v>2066</v>
      </c>
    </row>
    <row r="57" customFormat="false" ht="15" hidden="false" customHeight="false" outlineLevel="0" collapsed="false">
      <c r="K57" s="82" t="s">
        <v>2067</v>
      </c>
      <c r="M57" s="82" t="s">
        <v>2068</v>
      </c>
      <c r="N57" s="82" t="s">
        <v>2069</v>
      </c>
      <c r="P57" s="82" t="s">
        <v>2070</v>
      </c>
      <c r="Q57" s="82" t="s">
        <v>2071</v>
      </c>
      <c r="T57" s="82" t="s">
        <v>2072</v>
      </c>
    </row>
    <row r="58" customFormat="false" ht="15" hidden="false" customHeight="false" outlineLevel="0" collapsed="false">
      <c r="K58" s="82" t="s">
        <v>2073</v>
      </c>
      <c r="M58" s="82" t="s">
        <v>2074</v>
      </c>
      <c r="N58" s="82" t="s">
        <v>2075</v>
      </c>
      <c r="P58" s="82" t="s">
        <v>2076</v>
      </c>
      <c r="Q58" s="82" t="s">
        <v>2077</v>
      </c>
      <c r="T58" s="82" t="s">
        <v>2078</v>
      </c>
    </row>
    <row r="59" customFormat="false" ht="15" hidden="false" customHeight="false" outlineLevel="0" collapsed="false">
      <c r="K59" s="82" t="s">
        <v>2079</v>
      </c>
      <c r="M59" s="82" t="s">
        <v>2080</v>
      </c>
      <c r="N59" s="82" t="s">
        <v>2081</v>
      </c>
      <c r="P59" s="82" t="s">
        <v>2082</v>
      </c>
      <c r="Q59" s="82" t="s">
        <v>2083</v>
      </c>
      <c r="T59" s="82" t="s">
        <v>2084</v>
      </c>
    </row>
    <row r="60" customFormat="false" ht="15" hidden="false" customHeight="false" outlineLevel="0" collapsed="false">
      <c r="K60" s="82" t="s">
        <v>2085</v>
      </c>
      <c r="M60" s="82" t="s">
        <v>2086</v>
      </c>
      <c r="N60" s="82" t="s">
        <v>2087</v>
      </c>
      <c r="P60" s="82" t="s">
        <v>2088</v>
      </c>
      <c r="Q60" s="82" t="s">
        <v>2089</v>
      </c>
      <c r="T60" s="82" t="s">
        <v>2090</v>
      </c>
    </row>
    <row r="61" customFormat="false" ht="15" hidden="false" customHeight="false" outlineLevel="0" collapsed="false">
      <c r="K61" s="82" t="s">
        <v>2091</v>
      </c>
      <c r="M61" s="82" t="s">
        <v>2092</v>
      </c>
      <c r="N61" s="82" t="s">
        <v>2093</v>
      </c>
      <c r="P61" s="82" t="s">
        <v>2094</v>
      </c>
      <c r="Q61" s="82" t="s">
        <v>2095</v>
      </c>
      <c r="T61" s="82" t="s">
        <v>2096</v>
      </c>
    </row>
    <row r="62" customFormat="false" ht="15" hidden="false" customHeight="false" outlineLevel="0" collapsed="false">
      <c r="K62" s="82" t="s">
        <v>2097</v>
      </c>
      <c r="M62" s="82" t="s">
        <v>2098</v>
      </c>
      <c r="N62" s="82" t="s">
        <v>2099</v>
      </c>
      <c r="P62" s="82" t="s">
        <v>2100</v>
      </c>
      <c r="Q62" s="82" t="s">
        <v>2101</v>
      </c>
      <c r="T62" s="82" t="s">
        <v>2102</v>
      </c>
    </row>
    <row r="63" customFormat="false" ht="15" hidden="false" customHeight="false" outlineLevel="0" collapsed="false">
      <c r="K63" s="82" t="s">
        <v>2103</v>
      </c>
      <c r="M63" s="82" t="s">
        <v>2104</v>
      </c>
      <c r="N63" s="82" t="s">
        <v>2105</v>
      </c>
      <c r="P63" s="82" t="s">
        <v>2106</v>
      </c>
      <c r="Q63" s="82" t="s">
        <v>2107</v>
      </c>
      <c r="T63" s="82" t="s">
        <v>2108</v>
      </c>
    </row>
    <row r="64" customFormat="false" ht="15" hidden="false" customHeight="false" outlineLevel="0" collapsed="false">
      <c r="K64" s="82" t="s">
        <v>2109</v>
      </c>
      <c r="M64" s="82" t="s">
        <v>2110</v>
      </c>
      <c r="N64" s="82" t="s">
        <v>2111</v>
      </c>
      <c r="P64" s="82" t="s">
        <v>2112</v>
      </c>
      <c r="Q64" s="82" t="s">
        <v>2113</v>
      </c>
      <c r="T64" s="82" t="s">
        <v>2114</v>
      </c>
    </row>
    <row r="65" customFormat="false" ht="15" hidden="false" customHeight="false" outlineLevel="0" collapsed="false">
      <c r="K65" s="82" t="s">
        <v>2115</v>
      </c>
      <c r="M65" s="82" t="s">
        <v>2116</v>
      </c>
      <c r="N65" s="82" t="s">
        <v>2117</v>
      </c>
      <c r="P65" s="82" t="s">
        <v>2118</v>
      </c>
      <c r="T65" s="82" t="s">
        <v>2119</v>
      </c>
    </row>
    <row r="66" customFormat="false" ht="15" hidden="false" customHeight="false" outlineLevel="0" collapsed="false">
      <c r="K66" s="82" t="s">
        <v>2120</v>
      </c>
      <c r="M66" s="82" t="s">
        <v>2121</v>
      </c>
      <c r="N66" s="82" t="s">
        <v>2122</v>
      </c>
      <c r="P66" s="82" t="s">
        <v>2123</v>
      </c>
      <c r="T66" s="82" t="s">
        <v>2124</v>
      </c>
    </row>
    <row r="67" customFormat="false" ht="15" hidden="false" customHeight="false" outlineLevel="0" collapsed="false">
      <c r="K67" s="82" t="s">
        <v>2125</v>
      </c>
      <c r="M67" s="82" t="s">
        <v>2126</v>
      </c>
      <c r="N67" s="82" t="s">
        <v>2127</v>
      </c>
      <c r="P67" s="82" t="s">
        <v>2128</v>
      </c>
      <c r="T67" s="82" t="s">
        <v>2129</v>
      </c>
    </row>
    <row r="68" customFormat="false" ht="15" hidden="false" customHeight="false" outlineLevel="0" collapsed="false">
      <c r="K68" s="82" t="s">
        <v>2130</v>
      </c>
      <c r="M68" s="82" t="s">
        <v>2131</v>
      </c>
      <c r="N68" s="82" t="s">
        <v>2132</v>
      </c>
      <c r="P68" s="82" t="s">
        <v>2133</v>
      </c>
      <c r="T68" s="82" t="s">
        <v>2134</v>
      </c>
    </row>
    <row r="69" customFormat="false" ht="15" hidden="false" customHeight="false" outlineLevel="0" collapsed="false">
      <c r="K69" s="82" t="s">
        <v>2135</v>
      </c>
      <c r="M69" s="82" t="s">
        <v>2136</v>
      </c>
      <c r="N69" s="82" t="s">
        <v>2137</v>
      </c>
      <c r="P69" s="82" t="s">
        <v>2138</v>
      </c>
      <c r="T69" s="82" t="s">
        <v>2139</v>
      </c>
    </row>
    <row r="70" customFormat="false" ht="15" hidden="false" customHeight="false" outlineLevel="0" collapsed="false">
      <c r="K70" s="82" t="s">
        <v>2140</v>
      </c>
      <c r="M70" s="82" t="s">
        <v>2141</v>
      </c>
      <c r="N70" s="82" t="s">
        <v>2142</v>
      </c>
      <c r="P70" s="82" t="s">
        <v>2143</v>
      </c>
      <c r="T70" s="82" t="s">
        <v>2144</v>
      </c>
    </row>
    <row r="71" customFormat="false" ht="15" hidden="false" customHeight="false" outlineLevel="0" collapsed="false">
      <c r="K71" s="82" t="s">
        <v>2145</v>
      </c>
      <c r="M71" s="82" t="s">
        <v>2146</v>
      </c>
      <c r="N71" s="82" t="s">
        <v>2147</v>
      </c>
      <c r="P71" s="82" t="s">
        <v>2148</v>
      </c>
      <c r="T71" s="82" t="s">
        <v>2149</v>
      </c>
    </row>
    <row r="72" customFormat="false" ht="15" hidden="false" customHeight="false" outlineLevel="0" collapsed="false">
      <c r="K72" s="82" t="s">
        <v>2150</v>
      </c>
      <c r="M72" s="82" t="s">
        <v>2151</v>
      </c>
      <c r="N72" s="82" t="s">
        <v>2152</v>
      </c>
      <c r="P72" s="82" t="s">
        <v>2153</v>
      </c>
    </row>
    <row r="73" customFormat="false" ht="15" hidden="false" customHeight="false" outlineLevel="0" collapsed="false">
      <c r="K73" s="82" t="s">
        <v>2154</v>
      </c>
      <c r="M73" s="82" t="s">
        <v>2155</v>
      </c>
      <c r="N73" s="82" t="s">
        <v>2156</v>
      </c>
      <c r="P73" s="82" t="s">
        <v>2157</v>
      </c>
    </row>
    <row r="74" customFormat="false" ht="15" hidden="false" customHeight="false" outlineLevel="0" collapsed="false">
      <c r="K74" s="82" t="s">
        <v>2158</v>
      </c>
      <c r="M74" s="82" t="s">
        <v>2159</v>
      </c>
      <c r="N74" s="82" t="s">
        <v>2160</v>
      </c>
      <c r="P74" s="82" t="s">
        <v>2161</v>
      </c>
    </row>
    <row r="75" customFormat="false" ht="15" hidden="false" customHeight="false" outlineLevel="0" collapsed="false">
      <c r="K75" s="82" t="s">
        <v>2162</v>
      </c>
      <c r="M75" s="82" t="s">
        <v>2163</v>
      </c>
      <c r="N75" s="82" t="s">
        <v>2164</v>
      </c>
      <c r="P75" s="82" t="s">
        <v>2165</v>
      </c>
    </row>
    <row r="76" customFormat="false" ht="15" hidden="false" customHeight="false" outlineLevel="0" collapsed="false">
      <c r="K76" s="82" t="s">
        <v>2166</v>
      </c>
      <c r="M76" s="82" t="s">
        <v>2167</v>
      </c>
      <c r="N76" s="82" t="s">
        <v>2168</v>
      </c>
      <c r="P76" s="82" t="s">
        <v>2169</v>
      </c>
    </row>
    <row r="77" customFormat="false" ht="15" hidden="false" customHeight="false" outlineLevel="0" collapsed="false">
      <c r="K77" s="82" t="s">
        <v>2170</v>
      </c>
      <c r="M77" s="82" t="s">
        <v>2171</v>
      </c>
      <c r="N77" s="82" t="s">
        <v>2172</v>
      </c>
      <c r="P77" s="82" t="s">
        <v>2173</v>
      </c>
    </row>
    <row r="78" customFormat="false" ht="15" hidden="false" customHeight="false" outlineLevel="0" collapsed="false">
      <c r="K78" s="82" t="s">
        <v>2174</v>
      </c>
      <c r="M78" s="82" t="s">
        <v>2175</v>
      </c>
      <c r="N78" s="82" t="s">
        <v>2176</v>
      </c>
      <c r="P78" s="82" t="s">
        <v>2177</v>
      </c>
    </row>
    <row r="79" customFormat="false" ht="15" hidden="false" customHeight="false" outlineLevel="0" collapsed="false">
      <c r="K79" s="82" t="s">
        <v>2178</v>
      </c>
      <c r="M79" s="82" t="s">
        <v>2179</v>
      </c>
      <c r="N79" s="82" t="s">
        <v>2180</v>
      </c>
      <c r="P79" s="82" t="s">
        <v>2181</v>
      </c>
    </row>
    <row r="80" customFormat="false" ht="15" hidden="false" customHeight="false" outlineLevel="0" collapsed="false">
      <c r="K80" s="82" t="s">
        <v>2182</v>
      </c>
      <c r="M80" s="82" t="s">
        <v>2183</v>
      </c>
      <c r="N80" s="82" t="s">
        <v>2184</v>
      </c>
      <c r="P80" s="82" t="s">
        <v>2185</v>
      </c>
    </row>
    <row r="81" customFormat="false" ht="15" hidden="false" customHeight="false" outlineLevel="0" collapsed="false">
      <c r="K81" s="82" t="s">
        <v>2186</v>
      </c>
      <c r="M81" s="82" t="s">
        <v>2187</v>
      </c>
      <c r="N81" s="82" t="s">
        <v>2188</v>
      </c>
      <c r="P81" s="82" t="s">
        <v>2189</v>
      </c>
    </row>
    <row r="82" customFormat="false" ht="15" hidden="false" customHeight="false" outlineLevel="0" collapsed="false">
      <c r="K82" s="82" t="s">
        <v>2190</v>
      </c>
      <c r="M82" s="82" t="s">
        <v>2191</v>
      </c>
      <c r="N82" s="82" t="s">
        <v>2192</v>
      </c>
      <c r="P82" s="82" t="s">
        <v>2193</v>
      </c>
    </row>
    <row r="83" customFormat="false" ht="15" hidden="false" customHeight="false" outlineLevel="0" collapsed="false">
      <c r="K83" s="82" t="s">
        <v>2194</v>
      </c>
      <c r="M83" s="82" t="s">
        <v>2195</v>
      </c>
      <c r="N83" s="82" t="s">
        <v>2196</v>
      </c>
      <c r="P83" s="82" t="s">
        <v>2197</v>
      </c>
    </row>
    <row r="84" customFormat="false" ht="15" hidden="false" customHeight="false" outlineLevel="0" collapsed="false">
      <c r="K84" s="82" t="s">
        <v>2198</v>
      </c>
      <c r="M84" s="82" t="s">
        <v>2199</v>
      </c>
      <c r="N84" s="82" t="s">
        <v>2200</v>
      </c>
      <c r="P84" s="82" t="s">
        <v>2201</v>
      </c>
    </row>
    <row r="85" customFormat="false" ht="15" hidden="false" customHeight="false" outlineLevel="0" collapsed="false">
      <c r="K85" s="82" t="s">
        <v>2202</v>
      </c>
      <c r="M85" s="82" t="s">
        <v>2203</v>
      </c>
      <c r="N85" s="82" t="s">
        <v>2204</v>
      </c>
      <c r="P85" s="82" t="s">
        <v>2205</v>
      </c>
    </row>
    <row r="86" customFormat="false" ht="15" hidden="false" customHeight="false" outlineLevel="0" collapsed="false">
      <c r="K86" s="82" t="s">
        <v>2206</v>
      </c>
      <c r="M86" s="82" t="s">
        <v>2207</v>
      </c>
      <c r="N86" s="82" t="s">
        <v>2208</v>
      </c>
      <c r="P86" s="82" t="s">
        <v>2209</v>
      </c>
    </row>
    <row r="87" customFormat="false" ht="15" hidden="false" customHeight="false" outlineLevel="0" collapsed="false">
      <c r="K87" s="82" t="s">
        <v>2210</v>
      </c>
      <c r="M87" s="82" t="s">
        <v>2211</v>
      </c>
      <c r="N87" s="82" t="s">
        <v>2212</v>
      </c>
      <c r="P87" s="82" t="s">
        <v>2213</v>
      </c>
    </row>
    <row r="88" customFormat="false" ht="15" hidden="false" customHeight="false" outlineLevel="0" collapsed="false">
      <c r="K88" s="82" t="s">
        <v>2214</v>
      </c>
      <c r="M88" s="82" t="s">
        <v>2215</v>
      </c>
      <c r="N88" s="82" t="s">
        <v>2216</v>
      </c>
      <c r="P88" s="82" t="s">
        <v>2217</v>
      </c>
    </row>
    <row r="89" customFormat="false" ht="15" hidden="false" customHeight="false" outlineLevel="0" collapsed="false">
      <c r="K89" s="82" t="s">
        <v>2218</v>
      </c>
      <c r="M89" s="82" t="s">
        <v>2219</v>
      </c>
      <c r="N89" s="82" t="s">
        <v>2220</v>
      </c>
      <c r="P89" s="82" t="s">
        <v>2221</v>
      </c>
    </row>
    <row r="90" customFormat="false" ht="15" hidden="false" customHeight="false" outlineLevel="0" collapsed="false">
      <c r="K90" s="82" t="s">
        <v>2222</v>
      </c>
      <c r="M90" s="82" t="s">
        <v>2223</v>
      </c>
      <c r="N90" s="82" t="s">
        <v>2224</v>
      </c>
      <c r="P90" s="82" t="s">
        <v>2225</v>
      </c>
    </row>
    <row r="91" customFormat="false" ht="15" hidden="false" customHeight="false" outlineLevel="0" collapsed="false">
      <c r="K91" s="82" t="s">
        <v>1663</v>
      </c>
      <c r="M91" s="82" t="s">
        <v>2226</v>
      </c>
      <c r="N91" s="82" t="s">
        <v>2227</v>
      </c>
      <c r="P91" s="82" t="s">
        <v>2228</v>
      </c>
    </row>
    <row r="92" customFormat="false" ht="15" hidden="false" customHeight="false" outlineLevel="0" collapsed="false">
      <c r="K92" s="82" t="s">
        <v>2229</v>
      </c>
      <c r="M92" s="82" t="s">
        <v>2230</v>
      </c>
      <c r="N92" s="82" t="s">
        <v>2231</v>
      </c>
      <c r="P92" s="82" t="s">
        <v>2232</v>
      </c>
    </row>
    <row r="93" customFormat="false" ht="15" hidden="false" customHeight="false" outlineLevel="0" collapsed="false">
      <c r="K93" s="82" t="s">
        <v>2233</v>
      </c>
      <c r="M93" s="82" t="s">
        <v>2234</v>
      </c>
      <c r="N93" s="82" t="s">
        <v>2235</v>
      </c>
      <c r="P93" s="82" t="s">
        <v>2236</v>
      </c>
    </row>
    <row r="94" customFormat="false" ht="15" hidden="false" customHeight="false" outlineLevel="0" collapsed="false">
      <c r="K94" s="82" t="s">
        <v>2237</v>
      </c>
      <c r="M94" s="82" t="s">
        <v>2238</v>
      </c>
      <c r="N94" s="82" t="s">
        <v>2239</v>
      </c>
      <c r="P94" s="82" t="s">
        <v>2240</v>
      </c>
    </row>
    <row r="95" customFormat="false" ht="15" hidden="false" customHeight="false" outlineLevel="0" collapsed="false">
      <c r="K95" s="82" t="s">
        <v>2241</v>
      </c>
      <c r="N95" s="82" t="s">
        <v>2242</v>
      </c>
      <c r="P95" s="82" t="s">
        <v>2243</v>
      </c>
    </row>
    <row r="96" customFormat="false" ht="15" hidden="false" customHeight="false" outlineLevel="0" collapsed="false">
      <c r="K96" s="82" t="s">
        <v>2013</v>
      </c>
      <c r="N96" s="82" t="s">
        <v>2244</v>
      </c>
      <c r="P96" s="82" t="s">
        <v>2245</v>
      </c>
    </row>
    <row r="97" customFormat="false" ht="15" hidden="false" customHeight="false" outlineLevel="0" collapsed="false">
      <c r="N97" s="82" t="s">
        <v>2246</v>
      </c>
      <c r="P97" s="82" t="s">
        <v>2247</v>
      </c>
    </row>
    <row r="98" customFormat="false" ht="15" hidden="false" customHeight="false" outlineLevel="0" collapsed="false">
      <c r="N98" s="82" t="s">
        <v>2248</v>
      </c>
      <c r="P98" s="82" t="s">
        <v>2249</v>
      </c>
    </row>
    <row r="99" customFormat="false" ht="15" hidden="false" customHeight="false" outlineLevel="0" collapsed="false">
      <c r="N99" s="82" t="s">
        <v>2250</v>
      </c>
      <c r="P99" s="82" t="s">
        <v>2251</v>
      </c>
    </row>
    <row r="100" customFormat="false" ht="15" hidden="false" customHeight="false" outlineLevel="0" collapsed="false">
      <c r="N100" s="82" t="s">
        <v>2252</v>
      </c>
      <c r="P100" s="82" t="s">
        <v>2253</v>
      </c>
    </row>
    <row r="101" customFormat="false" ht="15" hidden="false" customHeight="false" outlineLevel="0" collapsed="false">
      <c r="N101" s="82" t="s">
        <v>2254</v>
      </c>
      <c r="P101" s="82" t="s">
        <v>2255</v>
      </c>
    </row>
    <row r="102" customFormat="false" ht="15" hidden="false" customHeight="false" outlineLevel="0" collapsed="false">
      <c r="N102" s="82" t="s">
        <v>2256</v>
      </c>
      <c r="P102" s="82" t="s">
        <v>2257</v>
      </c>
    </row>
    <row r="103" customFormat="false" ht="15" hidden="false" customHeight="false" outlineLevel="0" collapsed="false">
      <c r="N103" s="82" t="s">
        <v>2258</v>
      </c>
      <c r="P103" s="82" t="s">
        <v>2259</v>
      </c>
    </row>
    <row r="104" customFormat="false" ht="15" hidden="false" customHeight="false" outlineLevel="0" collapsed="false">
      <c r="N104" s="82" t="s">
        <v>2260</v>
      </c>
      <c r="P104" s="82" t="s">
        <v>2261</v>
      </c>
    </row>
    <row r="105" customFormat="false" ht="15" hidden="false" customHeight="false" outlineLevel="0" collapsed="false">
      <c r="N105" s="82" t="s">
        <v>2262</v>
      </c>
      <c r="P105" s="82" t="s">
        <v>2263</v>
      </c>
    </row>
    <row r="106" customFormat="false" ht="15" hidden="false" customHeight="false" outlineLevel="0" collapsed="false">
      <c r="N106" s="82" t="s">
        <v>2264</v>
      </c>
      <c r="P106" s="82" t="s">
        <v>2265</v>
      </c>
    </row>
    <row r="107" customFormat="false" ht="15" hidden="false" customHeight="false" outlineLevel="0" collapsed="false">
      <c r="N107" s="82" t="s">
        <v>2266</v>
      </c>
      <c r="P107" s="82" t="s">
        <v>2267</v>
      </c>
    </row>
    <row r="108" customFormat="false" ht="15" hidden="false" customHeight="false" outlineLevel="0" collapsed="false">
      <c r="N108" s="82" t="s">
        <v>2268</v>
      </c>
      <c r="P108" s="82" t="s">
        <v>2269</v>
      </c>
    </row>
    <row r="109" customFormat="false" ht="15" hidden="false" customHeight="false" outlineLevel="0" collapsed="false">
      <c r="N109" s="82" t="s">
        <v>2270</v>
      </c>
      <c r="P109" s="82" t="s">
        <v>2271</v>
      </c>
    </row>
    <row r="110" customFormat="false" ht="15" hidden="false" customHeight="false" outlineLevel="0" collapsed="false">
      <c r="N110" s="82" t="s">
        <v>2272</v>
      </c>
      <c r="P110" s="82" t="s">
        <v>2273</v>
      </c>
    </row>
    <row r="111" customFormat="false" ht="15" hidden="false" customHeight="false" outlineLevel="0" collapsed="false">
      <c r="N111" s="82" t="s">
        <v>2274</v>
      </c>
      <c r="P111" s="82" t="s">
        <v>2275</v>
      </c>
    </row>
    <row r="112" customFormat="false" ht="15" hidden="false" customHeight="false" outlineLevel="0" collapsed="false">
      <c r="N112" s="82" t="s">
        <v>2276</v>
      </c>
      <c r="P112" s="82" t="s">
        <v>2277</v>
      </c>
    </row>
    <row r="113" customFormat="false" ht="15" hidden="false" customHeight="false" outlineLevel="0" collapsed="false">
      <c r="N113" s="82" t="s">
        <v>2278</v>
      </c>
      <c r="P113" s="82" t="s">
        <v>2279</v>
      </c>
    </row>
    <row r="114" customFormat="false" ht="15" hidden="false" customHeight="false" outlineLevel="0" collapsed="false">
      <c r="N114" s="82" t="s">
        <v>2280</v>
      </c>
      <c r="P114" s="82" t="s">
        <v>2281</v>
      </c>
    </row>
    <row r="115" customFormat="false" ht="15" hidden="false" customHeight="false" outlineLevel="0" collapsed="false">
      <c r="N115" s="82" t="s">
        <v>2282</v>
      </c>
      <c r="P115" s="82" t="s">
        <v>2283</v>
      </c>
    </row>
    <row r="116" customFormat="false" ht="15" hidden="false" customHeight="false" outlineLevel="0" collapsed="false">
      <c r="N116" s="82" t="s">
        <v>2284</v>
      </c>
      <c r="P116" s="82" t="s">
        <v>2285</v>
      </c>
    </row>
    <row r="117" customFormat="false" ht="15" hidden="false" customHeight="false" outlineLevel="0" collapsed="false">
      <c r="N117" s="82" t="s">
        <v>2286</v>
      </c>
      <c r="P117" s="82" t="s">
        <v>2287</v>
      </c>
    </row>
    <row r="118" customFormat="false" ht="15" hidden="false" customHeight="false" outlineLevel="0" collapsed="false">
      <c r="N118" s="82" t="s">
        <v>2288</v>
      </c>
      <c r="P118" s="82" t="s">
        <v>2289</v>
      </c>
    </row>
    <row r="119" customFormat="false" ht="15" hidden="false" customHeight="false" outlineLevel="0" collapsed="false">
      <c r="N119" s="82" t="s">
        <v>2290</v>
      </c>
      <c r="P119" s="82" t="s">
        <v>2291</v>
      </c>
    </row>
    <row r="120" customFormat="false" ht="15" hidden="false" customHeight="false" outlineLevel="0" collapsed="false">
      <c r="N120" s="82" t="s">
        <v>2292</v>
      </c>
      <c r="P120" s="82" t="s">
        <v>2293</v>
      </c>
    </row>
    <row r="121" customFormat="false" ht="15" hidden="false" customHeight="false" outlineLevel="0" collapsed="false">
      <c r="N121" s="82" t="s">
        <v>2294</v>
      </c>
      <c r="P121" s="82" t="s">
        <v>2295</v>
      </c>
    </row>
    <row r="122" customFormat="false" ht="15" hidden="false" customHeight="false" outlineLevel="0" collapsed="false">
      <c r="N122" s="82" t="s">
        <v>2296</v>
      </c>
      <c r="P122" s="82" t="s">
        <v>2297</v>
      </c>
    </row>
    <row r="123" customFormat="false" ht="15" hidden="false" customHeight="false" outlineLevel="0" collapsed="false">
      <c r="N123" s="82" t="s">
        <v>2298</v>
      </c>
      <c r="P123" s="82" t="s">
        <v>2299</v>
      </c>
    </row>
    <row r="124" customFormat="false" ht="15" hidden="false" customHeight="false" outlineLevel="0" collapsed="false">
      <c r="N124" s="82" t="s">
        <v>2300</v>
      </c>
      <c r="P124" s="82" t="s">
        <v>2301</v>
      </c>
    </row>
    <row r="125" customFormat="false" ht="15" hidden="false" customHeight="false" outlineLevel="0" collapsed="false">
      <c r="N125" s="82" t="s">
        <v>2302</v>
      </c>
      <c r="P125" s="82" t="s">
        <v>2303</v>
      </c>
    </row>
    <row r="126" customFormat="false" ht="15" hidden="false" customHeight="false" outlineLevel="0" collapsed="false">
      <c r="N126" s="82" t="s">
        <v>2304</v>
      </c>
      <c r="P126" s="82" t="s">
        <v>2305</v>
      </c>
    </row>
    <row r="127" customFormat="false" ht="15" hidden="false" customHeight="false" outlineLevel="0" collapsed="false">
      <c r="N127" s="82" t="s">
        <v>2306</v>
      </c>
      <c r="P127" s="82" t="s">
        <v>2307</v>
      </c>
    </row>
    <row r="128" customFormat="false" ht="15" hidden="false" customHeight="false" outlineLevel="0" collapsed="false">
      <c r="N128" s="82" t="s">
        <v>2308</v>
      </c>
      <c r="P128" s="82" t="s">
        <v>2309</v>
      </c>
    </row>
    <row r="129" customFormat="false" ht="15" hidden="false" customHeight="false" outlineLevel="0" collapsed="false">
      <c r="N129" s="82" t="s">
        <v>2310</v>
      </c>
      <c r="P129" s="82" t="s">
        <v>2311</v>
      </c>
    </row>
    <row r="130" customFormat="false" ht="15" hidden="false" customHeight="false" outlineLevel="0" collapsed="false">
      <c r="N130" s="82" t="s">
        <v>2312</v>
      </c>
      <c r="P130" s="82" t="s">
        <v>2313</v>
      </c>
    </row>
    <row r="131" customFormat="false" ht="15" hidden="false" customHeight="false" outlineLevel="0" collapsed="false">
      <c r="N131" s="82" t="s">
        <v>2314</v>
      </c>
      <c r="P131" s="82" t="s">
        <v>2315</v>
      </c>
    </row>
    <row r="132" customFormat="false" ht="15" hidden="false" customHeight="false" outlineLevel="0" collapsed="false">
      <c r="N132" s="82" t="s">
        <v>2316</v>
      </c>
      <c r="P132" s="82" t="s">
        <v>2317</v>
      </c>
    </row>
    <row r="133" customFormat="false" ht="15" hidden="false" customHeight="false" outlineLevel="0" collapsed="false">
      <c r="N133" s="82" t="s">
        <v>2318</v>
      </c>
      <c r="P133" s="82" t="s">
        <v>2319</v>
      </c>
    </row>
    <row r="134" customFormat="false" ht="15" hidden="false" customHeight="false" outlineLevel="0" collapsed="false">
      <c r="N134" s="82" t="s">
        <v>2320</v>
      </c>
      <c r="P134" s="82" t="s">
        <v>2321</v>
      </c>
    </row>
    <row r="135" customFormat="false" ht="15" hidden="false" customHeight="false" outlineLevel="0" collapsed="false">
      <c r="N135" s="82" t="s">
        <v>2322</v>
      </c>
      <c r="P135" s="82" t="s">
        <v>2323</v>
      </c>
    </row>
    <row r="136" customFormat="false" ht="15" hidden="false" customHeight="false" outlineLevel="0" collapsed="false">
      <c r="N136" s="82" t="s">
        <v>2324</v>
      </c>
      <c r="P136" s="82" t="s">
        <v>2325</v>
      </c>
    </row>
    <row r="137" customFormat="false" ht="15" hidden="false" customHeight="false" outlineLevel="0" collapsed="false">
      <c r="N137" s="82" t="s">
        <v>2326</v>
      </c>
      <c r="P137" s="82" t="s">
        <v>2327</v>
      </c>
    </row>
    <row r="138" customFormat="false" ht="15" hidden="false" customHeight="false" outlineLevel="0" collapsed="false">
      <c r="N138" s="82" t="s">
        <v>2328</v>
      </c>
      <c r="P138" s="82" t="s">
        <v>2329</v>
      </c>
    </row>
    <row r="139" customFormat="false" ht="15" hidden="false" customHeight="false" outlineLevel="0" collapsed="false">
      <c r="N139" s="82" t="s">
        <v>2330</v>
      </c>
      <c r="P139" s="82" t="s">
        <v>2331</v>
      </c>
    </row>
    <row r="140" customFormat="false" ht="15" hidden="false" customHeight="false" outlineLevel="0" collapsed="false">
      <c r="N140" s="82" t="s">
        <v>2332</v>
      </c>
      <c r="P140" s="82" t="s">
        <v>2333</v>
      </c>
    </row>
    <row r="141" customFormat="false" ht="15" hidden="false" customHeight="false" outlineLevel="0" collapsed="false">
      <c r="N141" s="82" t="s">
        <v>2334</v>
      </c>
      <c r="P141" s="82" t="s">
        <v>2335</v>
      </c>
    </row>
    <row r="142" customFormat="false" ht="15" hidden="false" customHeight="false" outlineLevel="0" collapsed="false">
      <c r="N142" s="82" t="s">
        <v>2336</v>
      </c>
      <c r="P142" s="82" t="s">
        <v>2337</v>
      </c>
    </row>
    <row r="143" customFormat="false" ht="15" hidden="false" customHeight="false" outlineLevel="0" collapsed="false">
      <c r="N143" s="82" t="s">
        <v>2338</v>
      </c>
      <c r="P143" s="82" t="s">
        <v>2339</v>
      </c>
    </row>
    <row r="144" customFormat="false" ht="15" hidden="false" customHeight="false" outlineLevel="0" collapsed="false">
      <c r="N144" s="82" t="s">
        <v>2340</v>
      </c>
      <c r="P144" s="82" t="s">
        <v>2341</v>
      </c>
    </row>
    <row r="145" customFormat="false" ht="15" hidden="false" customHeight="false" outlineLevel="0" collapsed="false">
      <c r="N145" s="82" t="s">
        <v>2342</v>
      </c>
      <c r="P145" s="82" t="s">
        <v>2343</v>
      </c>
    </row>
    <row r="146" customFormat="false" ht="15" hidden="false" customHeight="false" outlineLevel="0" collapsed="false">
      <c r="N146" s="82" t="s">
        <v>2344</v>
      </c>
      <c r="P146" s="82" t="s">
        <v>2345</v>
      </c>
    </row>
    <row r="147" customFormat="false" ht="15" hidden="false" customHeight="false" outlineLevel="0" collapsed="false">
      <c r="N147" s="82" t="s">
        <v>2346</v>
      </c>
      <c r="P147" s="82" t="s">
        <v>2347</v>
      </c>
    </row>
    <row r="148" customFormat="false" ht="15" hidden="false" customHeight="false" outlineLevel="0" collapsed="false">
      <c r="N148" s="82" t="s">
        <v>2348</v>
      </c>
      <c r="P148" s="82" t="s">
        <v>2349</v>
      </c>
    </row>
    <row r="149" customFormat="false" ht="15" hidden="false" customHeight="false" outlineLevel="0" collapsed="false">
      <c r="N149" s="82" t="s">
        <v>2350</v>
      </c>
      <c r="P149" s="82" t="s">
        <v>2351</v>
      </c>
    </row>
    <row r="150" customFormat="false" ht="15" hidden="false" customHeight="false" outlineLevel="0" collapsed="false">
      <c r="N150" s="82" t="s">
        <v>2352</v>
      </c>
      <c r="P150" s="82" t="s">
        <v>2353</v>
      </c>
    </row>
    <row r="151" customFormat="false" ht="15" hidden="false" customHeight="false" outlineLevel="0" collapsed="false">
      <c r="N151" s="82" t="s">
        <v>2354</v>
      </c>
      <c r="P151" s="82" t="s">
        <v>2355</v>
      </c>
    </row>
    <row r="152" customFormat="false" ht="15" hidden="false" customHeight="false" outlineLevel="0" collapsed="false">
      <c r="N152" s="82" t="s">
        <v>2356</v>
      </c>
      <c r="P152" s="82" t="s">
        <v>2357</v>
      </c>
    </row>
    <row r="153" customFormat="false" ht="15" hidden="false" customHeight="false" outlineLevel="0" collapsed="false">
      <c r="N153" s="82" t="s">
        <v>2358</v>
      </c>
      <c r="P153" s="82" t="s">
        <v>2359</v>
      </c>
    </row>
    <row r="154" customFormat="false" ht="15" hidden="false" customHeight="false" outlineLevel="0" collapsed="false">
      <c r="N154" s="82" t="s">
        <v>2360</v>
      </c>
      <c r="P154" s="82" t="s">
        <v>2361</v>
      </c>
    </row>
    <row r="155" customFormat="false" ht="15" hidden="false" customHeight="false" outlineLevel="0" collapsed="false">
      <c r="N155" s="82" t="s">
        <v>2362</v>
      </c>
      <c r="P155" s="82" t="s">
        <v>2363</v>
      </c>
    </row>
    <row r="156" customFormat="false" ht="15" hidden="false" customHeight="false" outlineLevel="0" collapsed="false">
      <c r="N156" s="82" t="s">
        <v>2364</v>
      </c>
      <c r="P156" s="82" t="s">
        <v>2365</v>
      </c>
    </row>
    <row r="157" customFormat="false" ht="15" hidden="false" customHeight="false" outlineLevel="0" collapsed="false">
      <c r="N157" s="82" t="s">
        <v>2366</v>
      </c>
      <c r="P157" s="82" t="s">
        <v>2367</v>
      </c>
    </row>
    <row r="158" customFormat="false" ht="15" hidden="false" customHeight="false" outlineLevel="0" collapsed="false">
      <c r="N158" s="82" t="s">
        <v>2368</v>
      </c>
      <c r="P158" s="82" t="s">
        <v>2369</v>
      </c>
    </row>
    <row r="159" customFormat="false" ht="15" hidden="false" customHeight="false" outlineLevel="0" collapsed="false">
      <c r="N159" s="82" t="s">
        <v>2370</v>
      </c>
      <c r="P159" s="82" t="s">
        <v>2371</v>
      </c>
    </row>
    <row r="160" customFormat="false" ht="15" hidden="false" customHeight="false" outlineLevel="0" collapsed="false">
      <c r="N160" s="82" t="s">
        <v>2372</v>
      </c>
      <c r="P160" s="82" t="s">
        <v>2373</v>
      </c>
    </row>
    <row r="161" customFormat="false" ht="15" hidden="false" customHeight="false" outlineLevel="0" collapsed="false">
      <c r="N161" s="82" t="s">
        <v>2374</v>
      </c>
      <c r="P161" s="82" t="s">
        <v>2375</v>
      </c>
    </row>
    <row r="162" customFormat="false" ht="15" hidden="false" customHeight="false" outlineLevel="0" collapsed="false">
      <c r="N162" s="82" t="s">
        <v>2376</v>
      </c>
      <c r="P162" s="82" t="s">
        <v>2377</v>
      </c>
    </row>
    <row r="163" customFormat="false" ht="15" hidden="false" customHeight="false" outlineLevel="0" collapsed="false">
      <c r="N163" s="82" t="s">
        <v>2378</v>
      </c>
      <c r="P163" s="82" t="s">
        <v>2379</v>
      </c>
    </row>
    <row r="164" customFormat="false" ht="15" hidden="false" customHeight="false" outlineLevel="0" collapsed="false">
      <c r="N164" s="82" t="s">
        <v>2380</v>
      </c>
      <c r="P164" s="82" t="s">
        <v>2381</v>
      </c>
    </row>
    <row r="165" customFormat="false" ht="15" hidden="false" customHeight="false" outlineLevel="0" collapsed="false">
      <c r="N165" s="82" t="s">
        <v>2382</v>
      </c>
      <c r="P165" s="82" t="s">
        <v>2383</v>
      </c>
    </row>
    <row r="166" customFormat="false" ht="15" hidden="false" customHeight="false" outlineLevel="0" collapsed="false">
      <c r="N166" s="82" t="s">
        <v>2384</v>
      </c>
      <c r="P166" s="82" t="s">
        <v>2385</v>
      </c>
    </row>
    <row r="167" customFormat="false" ht="15" hidden="false" customHeight="false" outlineLevel="0" collapsed="false">
      <c r="N167" s="82" t="s">
        <v>2386</v>
      </c>
      <c r="P167" s="82" t="s">
        <v>2387</v>
      </c>
    </row>
    <row r="168" customFormat="false" ht="15" hidden="false" customHeight="false" outlineLevel="0" collapsed="false">
      <c r="N168" s="82" t="s">
        <v>2388</v>
      </c>
      <c r="P168" s="82" t="s">
        <v>2389</v>
      </c>
    </row>
    <row r="169" customFormat="false" ht="15" hidden="false" customHeight="false" outlineLevel="0" collapsed="false">
      <c r="N169" s="82" t="s">
        <v>2390</v>
      </c>
      <c r="P169" s="82" t="s">
        <v>2391</v>
      </c>
    </row>
    <row r="170" customFormat="false" ht="15" hidden="false" customHeight="false" outlineLevel="0" collapsed="false">
      <c r="N170" s="82" t="s">
        <v>2392</v>
      </c>
      <c r="P170" s="82" t="s">
        <v>2393</v>
      </c>
    </row>
    <row r="171" customFormat="false" ht="15" hidden="false" customHeight="false" outlineLevel="0" collapsed="false">
      <c r="N171" s="82" t="s">
        <v>2394</v>
      </c>
      <c r="P171" s="82" t="s">
        <v>2395</v>
      </c>
    </row>
    <row r="172" customFormat="false" ht="15" hidden="false" customHeight="false" outlineLevel="0" collapsed="false">
      <c r="N172" s="82" t="s">
        <v>2396</v>
      </c>
      <c r="P172" s="82" t="s">
        <v>2397</v>
      </c>
    </row>
    <row r="173" customFormat="false" ht="15" hidden="false" customHeight="false" outlineLevel="0" collapsed="false">
      <c r="N173" s="82" t="s">
        <v>2398</v>
      </c>
      <c r="P173" s="82" t="s">
        <v>2399</v>
      </c>
    </row>
    <row r="174" customFormat="false" ht="15" hidden="false" customHeight="false" outlineLevel="0" collapsed="false">
      <c r="N174" s="82" t="s">
        <v>2400</v>
      </c>
      <c r="P174" s="82" t="s">
        <v>2401</v>
      </c>
    </row>
    <row r="175" customFormat="false" ht="15" hidden="false" customHeight="false" outlineLevel="0" collapsed="false">
      <c r="N175" s="82" t="s">
        <v>2402</v>
      </c>
      <c r="P175" s="82" t="s">
        <v>2403</v>
      </c>
    </row>
    <row r="176" customFormat="false" ht="15" hidden="false" customHeight="false" outlineLevel="0" collapsed="false">
      <c r="N176" s="82" t="s">
        <v>2404</v>
      </c>
      <c r="P176" s="82" t="s">
        <v>2405</v>
      </c>
    </row>
    <row r="177" customFormat="false" ht="15" hidden="false" customHeight="false" outlineLevel="0" collapsed="false">
      <c r="N177" s="82" t="s">
        <v>2406</v>
      </c>
    </row>
    <row r="178" customFormat="false" ht="15" hidden="false" customHeight="false" outlineLevel="0" collapsed="false">
      <c r="N178" s="82" t="s">
        <v>2407</v>
      </c>
    </row>
    <row r="179" customFormat="false" ht="15" hidden="false" customHeight="false" outlineLevel="0" collapsed="false">
      <c r="N179" s="82" t="s">
        <v>2408</v>
      </c>
    </row>
    <row r="180" customFormat="false" ht="15" hidden="false" customHeight="false" outlineLevel="0" collapsed="false">
      <c r="N180" s="82" t="s">
        <v>2409</v>
      </c>
    </row>
    <row r="181" customFormat="false" ht="15" hidden="false" customHeight="false" outlineLevel="0" collapsed="false">
      <c r="N181" s="82" t="s">
        <v>2410</v>
      </c>
    </row>
    <row r="182" customFormat="false" ht="15" hidden="false" customHeight="false" outlineLevel="0" collapsed="false">
      <c r="N182" s="82" t="s">
        <v>2411</v>
      </c>
    </row>
    <row r="183" customFormat="false" ht="15" hidden="false" customHeight="false" outlineLevel="0" collapsed="false">
      <c r="N183" s="82" t="s">
        <v>2412</v>
      </c>
    </row>
    <row r="184" customFormat="false" ht="15" hidden="false" customHeight="false" outlineLevel="0" collapsed="false">
      <c r="N184" s="82" t="s">
        <v>2413</v>
      </c>
    </row>
    <row r="185" customFormat="false" ht="15" hidden="false" customHeight="false" outlineLevel="0" collapsed="false">
      <c r="N185" s="82" t="s">
        <v>2414</v>
      </c>
    </row>
    <row r="186" customFormat="false" ht="15" hidden="false" customHeight="false" outlineLevel="0" collapsed="false">
      <c r="N186" s="82" t="s">
        <v>2415</v>
      </c>
    </row>
    <row r="187" customFormat="false" ht="15" hidden="false" customHeight="false" outlineLevel="0" collapsed="false">
      <c r="N187" s="82" t="s">
        <v>2416</v>
      </c>
    </row>
    <row r="188" customFormat="false" ht="15" hidden="false" customHeight="false" outlineLevel="0" collapsed="false">
      <c r="N188" s="82" t="s">
        <v>2417</v>
      </c>
    </row>
    <row r="189" customFormat="false" ht="15" hidden="false" customHeight="false" outlineLevel="0" collapsed="false">
      <c r="N189" s="82" t="s">
        <v>2418</v>
      </c>
    </row>
    <row r="190" customFormat="false" ht="15" hidden="false" customHeight="false" outlineLevel="0" collapsed="false">
      <c r="N190" s="82" t="s">
        <v>2419</v>
      </c>
    </row>
    <row r="191" customFormat="false" ht="15" hidden="false" customHeight="false" outlineLevel="0" collapsed="false">
      <c r="N191" s="82" t="s">
        <v>2420</v>
      </c>
    </row>
    <row r="192" customFormat="false" ht="15" hidden="false" customHeight="false" outlineLevel="0" collapsed="false">
      <c r="N192" s="82" t="s">
        <v>2421</v>
      </c>
    </row>
    <row r="193" customFormat="false" ht="15" hidden="false" customHeight="false" outlineLevel="0" collapsed="false">
      <c r="N193" s="82" t="s">
        <v>2422</v>
      </c>
    </row>
    <row r="194" customFormat="false" ht="15" hidden="false" customHeight="false" outlineLevel="0" collapsed="false">
      <c r="N194" s="82" t="s">
        <v>2423</v>
      </c>
    </row>
    <row r="195" customFormat="false" ht="15" hidden="false" customHeight="false" outlineLevel="0" collapsed="false">
      <c r="N195" s="82" t="s">
        <v>2424</v>
      </c>
    </row>
    <row r="196" customFormat="false" ht="15" hidden="false" customHeight="false" outlineLevel="0" collapsed="false">
      <c r="N196" s="82" t="s">
        <v>2425</v>
      </c>
    </row>
    <row r="197" customFormat="false" ht="15" hidden="false" customHeight="false" outlineLevel="0" collapsed="false">
      <c r="N197" s="82" t="s">
        <v>2426</v>
      </c>
    </row>
    <row r="198" customFormat="false" ht="15" hidden="false" customHeight="false" outlineLevel="0" collapsed="false">
      <c r="N198" s="82" t="s">
        <v>2427</v>
      </c>
    </row>
    <row r="199" customFormat="false" ht="15" hidden="false" customHeight="false" outlineLevel="0" collapsed="false">
      <c r="N199" s="82" t="s">
        <v>2428</v>
      </c>
    </row>
    <row r="200" customFormat="false" ht="15" hidden="false" customHeight="false" outlineLevel="0" collapsed="false">
      <c r="N200" s="82" t="s">
        <v>2429</v>
      </c>
    </row>
    <row r="201" customFormat="false" ht="15" hidden="false" customHeight="false" outlineLevel="0" collapsed="false">
      <c r="N201" s="82" t="s">
        <v>2430</v>
      </c>
    </row>
    <row r="202" customFormat="false" ht="15" hidden="false" customHeight="false" outlineLevel="0" collapsed="false">
      <c r="N202" s="82" t="s">
        <v>2431</v>
      </c>
    </row>
    <row r="203" customFormat="false" ht="15" hidden="false" customHeight="false" outlineLevel="0" collapsed="false">
      <c r="N203" s="82" t="s">
        <v>2432</v>
      </c>
    </row>
    <row r="204" customFormat="false" ht="15" hidden="false" customHeight="false" outlineLevel="0" collapsed="false">
      <c r="N204" s="82" t="s">
        <v>2433</v>
      </c>
    </row>
    <row r="205" customFormat="false" ht="15" hidden="false" customHeight="false" outlineLevel="0" collapsed="false">
      <c r="N205" s="82" t="s">
        <v>2434</v>
      </c>
    </row>
    <row r="206" customFormat="false" ht="15" hidden="false" customHeight="false" outlineLevel="0" collapsed="false">
      <c r="N206" s="82" t="s">
        <v>2435</v>
      </c>
    </row>
    <row r="207" customFormat="false" ht="15" hidden="false" customHeight="false" outlineLevel="0" collapsed="false">
      <c r="N207" s="82" t="s">
        <v>2436</v>
      </c>
    </row>
    <row r="208" customFormat="false" ht="15" hidden="false" customHeight="false" outlineLevel="0" collapsed="false">
      <c r="N208" s="82" t="s">
        <v>2437</v>
      </c>
    </row>
    <row r="209" customFormat="false" ht="15" hidden="false" customHeight="false" outlineLevel="0" collapsed="false">
      <c r="N209" s="82" t="s">
        <v>2438</v>
      </c>
    </row>
    <row r="210" customFormat="false" ht="15" hidden="false" customHeight="false" outlineLevel="0" collapsed="false">
      <c r="N210" s="82" t="s">
        <v>2439</v>
      </c>
    </row>
    <row r="211" customFormat="false" ht="15" hidden="false" customHeight="false" outlineLevel="0" collapsed="false">
      <c r="N211" s="82" t="s">
        <v>2440</v>
      </c>
    </row>
    <row r="212" customFormat="false" ht="15" hidden="false" customHeight="false" outlineLevel="0" collapsed="false">
      <c r="N212" s="82" t="s">
        <v>2441</v>
      </c>
    </row>
    <row r="213" customFormat="false" ht="15" hidden="false" customHeight="false" outlineLevel="0" collapsed="false">
      <c r="N213" s="82" t="s">
        <v>2442</v>
      </c>
    </row>
    <row r="214" customFormat="false" ht="15" hidden="false" customHeight="false" outlineLevel="0" collapsed="false">
      <c r="N214" s="82" t="s">
        <v>2443</v>
      </c>
    </row>
    <row r="215" customFormat="false" ht="15" hidden="false" customHeight="false" outlineLevel="0" collapsed="false">
      <c r="N215" s="82" t="s">
        <v>2444</v>
      </c>
    </row>
    <row r="216" customFormat="false" ht="15" hidden="false" customHeight="false" outlineLevel="0" collapsed="false">
      <c r="N216" s="82" t="s">
        <v>2445</v>
      </c>
    </row>
    <row r="217" customFormat="false" ht="15" hidden="false" customHeight="false" outlineLevel="0" collapsed="false">
      <c r="N217" s="82" t="s">
        <v>2446</v>
      </c>
    </row>
    <row r="218" customFormat="false" ht="15" hidden="false" customHeight="false" outlineLevel="0" collapsed="false">
      <c r="N218" s="82" t="s">
        <v>2447</v>
      </c>
    </row>
    <row r="219" customFormat="false" ht="15" hidden="false" customHeight="false" outlineLevel="0" collapsed="false">
      <c r="N219" s="82" t="s">
        <v>2448</v>
      </c>
    </row>
    <row r="220" customFormat="false" ht="15" hidden="false" customHeight="false" outlineLevel="0" collapsed="false">
      <c r="N220" s="82" t="s">
        <v>2449</v>
      </c>
    </row>
    <row r="221" customFormat="false" ht="15" hidden="false" customHeight="false" outlineLevel="0" collapsed="false">
      <c r="N221" s="82" t="s">
        <v>2450</v>
      </c>
    </row>
    <row r="222" customFormat="false" ht="15" hidden="false" customHeight="false" outlineLevel="0" collapsed="false">
      <c r="N222" s="82" t="s">
        <v>2451</v>
      </c>
    </row>
    <row r="223" customFormat="false" ht="15" hidden="false" customHeight="false" outlineLevel="0" collapsed="false">
      <c r="N223" s="82" t="s">
        <v>2452</v>
      </c>
    </row>
    <row r="224" customFormat="false" ht="15" hidden="false" customHeight="false" outlineLevel="0" collapsed="false">
      <c r="N224" s="82" t="s">
        <v>2453</v>
      </c>
    </row>
    <row r="225" customFormat="false" ht="15" hidden="false" customHeight="false" outlineLevel="0" collapsed="false">
      <c r="N225" s="82" t="s">
        <v>2454</v>
      </c>
    </row>
    <row r="226" customFormat="false" ht="15" hidden="false" customHeight="false" outlineLevel="0" collapsed="false">
      <c r="N226" s="82" t="s">
        <v>2455</v>
      </c>
    </row>
    <row r="227" customFormat="false" ht="15" hidden="false" customHeight="false" outlineLevel="0" collapsed="false">
      <c r="N227" s="82" t="s">
        <v>2456</v>
      </c>
    </row>
    <row r="228" customFormat="false" ht="15" hidden="false" customHeight="false" outlineLevel="0" collapsed="false">
      <c r="N228" s="82" t="s">
        <v>2457</v>
      </c>
    </row>
    <row r="229" customFormat="false" ht="15" hidden="false" customHeight="false" outlineLevel="0" collapsed="false">
      <c r="N229" s="82" t="s">
        <v>2458</v>
      </c>
    </row>
    <row r="230" customFormat="false" ht="15" hidden="false" customHeight="false" outlineLevel="0" collapsed="false">
      <c r="N230" s="82" t="s">
        <v>2459</v>
      </c>
    </row>
    <row r="231" customFormat="false" ht="15" hidden="false" customHeight="false" outlineLevel="0" collapsed="false">
      <c r="N231" s="82" t="s">
        <v>2460</v>
      </c>
    </row>
    <row r="232" customFormat="false" ht="15" hidden="false" customHeight="false" outlineLevel="0" collapsed="false">
      <c r="N232" s="82" t="s">
        <v>2461</v>
      </c>
    </row>
    <row r="233" customFormat="false" ht="15" hidden="false" customHeight="false" outlineLevel="0" collapsed="false">
      <c r="N233" s="82" t="s">
        <v>2462</v>
      </c>
    </row>
    <row r="234" customFormat="false" ht="15" hidden="false" customHeight="false" outlineLevel="0" collapsed="false">
      <c r="N234" s="82" t="s">
        <v>2463</v>
      </c>
    </row>
    <row r="235" customFormat="false" ht="15" hidden="false" customHeight="false" outlineLevel="0" collapsed="false">
      <c r="N235" s="82" t="s">
        <v>2464</v>
      </c>
    </row>
    <row r="236" customFormat="false" ht="15" hidden="false" customHeight="false" outlineLevel="0" collapsed="false">
      <c r="N236" s="82" t="s">
        <v>2465</v>
      </c>
    </row>
    <row r="237" customFormat="false" ht="15" hidden="false" customHeight="false" outlineLevel="0" collapsed="false">
      <c r="N237" s="82" t="s">
        <v>2466</v>
      </c>
    </row>
    <row r="238" customFormat="false" ht="15" hidden="false" customHeight="false" outlineLevel="0" collapsed="false">
      <c r="N238" s="82" t="s">
        <v>2467</v>
      </c>
    </row>
    <row r="239" customFormat="false" ht="15" hidden="false" customHeight="false" outlineLevel="0" collapsed="false">
      <c r="N239" s="82" t="s">
        <v>2468</v>
      </c>
    </row>
    <row r="240" customFormat="false" ht="15" hidden="false" customHeight="false" outlineLevel="0" collapsed="false">
      <c r="N240" s="82" t="s">
        <v>2469</v>
      </c>
    </row>
    <row r="241" customFormat="false" ht="15" hidden="false" customHeight="false" outlineLevel="0" collapsed="false">
      <c r="N241" s="82" t="s">
        <v>2470</v>
      </c>
    </row>
    <row r="242" customFormat="false" ht="15" hidden="false" customHeight="false" outlineLevel="0" collapsed="false">
      <c r="N242" s="82" t="s">
        <v>2471</v>
      </c>
    </row>
    <row r="243" customFormat="false" ht="15" hidden="false" customHeight="false" outlineLevel="0" collapsed="false">
      <c r="N243" s="82" t="s">
        <v>2472</v>
      </c>
    </row>
    <row r="244" customFormat="false" ht="15" hidden="false" customHeight="false" outlineLevel="0" collapsed="false">
      <c r="N244" s="82" t="s">
        <v>2473</v>
      </c>
    </row>
    <row r="245" customFormat="false" ht="15" hidden="false" customHeight="false" outlineLevel="0" collapsed="false">
      <c r="N245" s="82" t="s">
        <v>2474</v>
      </c>
    </row>
    <row r="246" customFormat="false" ht="15" hidden="false" customHeight="false" outlineLevel="0" collapsed="false">
      <c r="N246" s="82" t="s">
        <v>2475</v>
      </c>
    </row>
    <row r="247" customFormat="false" ht="15" hidden="false" customHeight="false" outlineLevel="0" collapsed="false">
      <c r="N247" s="82" t="s">
        <v>2476</v>
      </c>
    </row>
    <row r="248" customFormat="false" ht="15" hidden="false" customHeight="false" outlineLevel="0" collapsed="false">
      <c r="N248" s="82" t="s">
        <v>2477</v>
      </c>
    </row>
    <row r="249" customFormat="false" ht="15" hidden="false" customHeight="false" outlineLevel="0" collapsed="false">
      <c r="N249" s="82" t="s">
        <v>2478</v>
      </c>
    </row>
    <row r="250" customFormat="false" ht="15" hidden="false" customHeight="false" outlineLevel="0" collapsed="false">
      <c r="N250" s="82" t="s">
        <v>2479</v>
      </c>
    </row>
    <row r="251" customFormat="false" ht="15" hidden="false" customHeight="false" outlineLevel="0" collapsed="false">
      <c r="N251" s="82" t="s">
        <v>2480</v>
      </c>
    </row>
    <row r="252" customFormat="false" ht="15" hidden="false" customHeight="false" outlineLevel="0" collapsed="false">
      <c r="N252" s="82" t="s">
        <v>2481</v>
      </c>
    </row>
    <row r="253" customFormat="false" ht="15" hidden="false" customHeight="false" outlineLevel="0" collapsed="false">
      <c r="N253" s="82" t="s">
        <v>2482</v>
      </c>
    </row>
    <row r="254" customFormat="false" ht="15" hidden="false" customHeight="false" outlineLevel="0" collapsed="false">
      <c r="N254" s="82" t="s">
        <v>2483</v>
      </c>
    </row>
    <row r="255" customFormat="false" ht="15" hidden="false" customHeight="false" outlineLevel="0" collapsed="false">
      <c r="N255" s="82" t="s">
        <v>2484</v>
      </c>
    </row>
    <row r="256" customFormat="false" ht="15" hidden="false" customHeight="false" outlineLevel="0" collapsed="false">
      <c r="N256" s="82" t="s">
        <v>2485</v>
      </c>
    </row>
    <row r="257" customFormat="false" ht="15" hidden="false" customHeight="false" outlineLevel="0" collapsed="false">
      <c r="N257" s="82" t="s">
        <v>2486</v>
      </c>
    </row>
    <row r="258" customFormat="false" ht="15" hidden="false" customHeight="false" outlineLevel="0" collapsed="false">
      <c r="N258" s="82" t="s">
        <v>2487</v>
      </c>
    </row>
    <row r="259" customFormat="false" ht="15" hidden="false" customHeight="false" outlineLevel="0" collapsed="false">
      <c r="N259" s="82" t="s">
        <v>2488</v>
      </c>
    </row>
    <row r="260" customFormat="false" ht="15" hidden="false" customHeight="false" outlineLevel="0" collapsed="false">
      <c r="N260" s="82" t="s">
        <v>2489</v>
      </c>
    </row>
    <row r="261" customFormat="false" ht="15" hidden="false" customHeight="false" outlineLevel="0" collapsed="false">
      <c r="N261" s="82" t="s">
        <v>2490</v>
      </c>
    </row>
    <row r="262" customFormat="false" ht="15" hidden="false" customHeight="false" outlineLevel="0" collapsed="false">
      <c r="N262" s="82" t="s">
        <v>2491</v>
      </c>
    </row>
    <row r="263" customFormat="false" ht="15" hidden="false" customHeight="false" outlineLevel="0" collapsed="false">
      <c r="N263" s="82" t="s">
        <v>2492</v>
      </c>
    </row>
    <row r="264" customFormat="false" ht="15" hidden="false" customHeight="false" outlineLevel="0" collapsed="false">
      <c r="N264" s="82" t="s">
        <v>2493</v>
      </c>
    </row>
    <row r="265" customFormat="false" ht="15" hidden="false" customHeight="false" outlineLevel="0" collapsed="false">
      <c r="N265" s="82" t="s">
        <v>2494</v>
      </c>
    </row>
    <row r="266" customFormat="false" ht="15" hidden="false" customHeight="false" outlineLevel="0" collapsed="false">
      <c r="N266" s="82" t="s">
        <v>2495</v>
      </c>
    </row>
    <row r="267" customFormat="false" ht="15" hidden="false" customHeight="false" outlineLevel="0" collapsed="false">
      <c r="N267" s="82" t="s">
        <v>2496</v>
      </c>
    </row>
    <row r="268" customFormat="false" ht="15" hidden="false" customHeight="false" outlineLevel="0" collapsed="false">
      <c r="N268" s="82" t="s">
        <v>2497</v>
      </c>
    </row>
    <row r="269" customFormat="false" ht="15" hidden="false" customHeight="false" outlineLevel="0" collapsed="false">
      <c r="N269" s="82" t="s">
        <v>2498</v>
      </c>
    </row>
    <row r="270" customFormat="false" ht="15" hidden="false" customHeight="false" outlineLevel="0" collapsed="false">
      <c r="N270" s="82" t="s">
        <v>2499</v>
      </c>
    </row>
    <row r="271" customFormat="false" ht="15" hidden="false" customHeight="false" outlineLevel="0" collapsed="false">
      <c r="N271" s="82" t="s">
        <v>2500</v>
      </c>
    </row>
    <row r="272" customFormat="false" ht="15" hidden="false" customHeight="false" outlineLevel="0" collapsed="false">
      <c r="N272" s="82" t="s">
        <v>2501</v>
      </c>
    </row>
    <row r="273" customFormat="false" ht="15" hidden="false" customHeight="false" outlineLevel="0" collapsed="false">
      <c r="N273" s="82" t="s">
        <v>2502</v>
      </c>
    </row>
    <row r="274" customFormat="false" ht="15" hidden="false" customHeight="false" outlineLevel="0" collapsed="false">
      <c r="N274" s="82" t="s">
        <v>2503</v>
      </c>
    </row>
    <row r="275" customFormat="false" ht="15" hidden="false" customHeight="false" outlineLevel="0" collapsed="false">
      <c r="N275" s="82" t="s">
        <v>2504</v>
      </c>
    </row>
    <row r="276" customFormat="false" ht="15" hidden="false" customHeight="false" outlineLevel="0" collapsed="false">
      <c r="N276" s="82" t="s">
        <v>2505</v>
      </c>
    </row>
    <row r="277" customFormat="false" ht="15" hidden="false" customHeight="false" outlineLevel="0" collapsed="false">
      <c r="N277" s="82" t="s">
        <v>2506</v>
      </c>
    </row>
    <row r="278" customFormat="false" ht="15" hidden="false" customHeight="false" outlineLevel="0" collapsed="false">
      <c r="N278" s="82" t="s">
        <v>2507</v>
      </c>
    </row>
    <row r="279" customFormat="false" ht="15" hidden="false" customHeight="false" outlineLevel="0" collapsed="false">
      <c r="N279" s="82" t="s">
        <v>2508</v>
      </c>
    </row>
    <row r="280" customFormat="false" ht="15" hidden="false" customHeight="false" outlineLevel="0" collapsed="false">
      <c r="N280" s="82" t="s">
        <v>2509</v>
      </c>
    </row>
    <row r="281" customFormat="false" ht="15" hidden="false" customHeight="false" outlineLevel="0" collapsed="false">
      <c r="N281" s="82" t="s">
        <v>2510</v>
      </c>
    </row>
    <row r="282" customFormat="false" ht="15" hidden="false" customHeight="false" outlineLevel="0" collapsed="false">
      <c r="N282" s="82" t="s">
        <v>2511</v>
      </c>
    </row>
    <row r="283" customFormat="false" ht="15" hidden="false" customHeight="false" outlineLevel="0" collapsed="false">
      <c r="N283" s="82" t="s">
        <v>2512</v>
      </c>
    </row>
    <row r="284" customFormat="false" ht="15" hidden="false" customHeight="false" outlineLevel="0" collapsed="false">
      <c r="N284" s="82" t="s">
        <v>2513</v>
      </c>
    </row>
    <row r="285" customFormat="false" ht="15" hidden="false" customHeight="false" outlineLevel="0" collapsed="false">
      <c r="N285" s="82" t="s">
        <v>2514</v>
      </c>
    </row>
    <row r="286" customFormat="false" ht="15" hidden="false" customHeight="false" outlineLevel="0" collapsed="false">
      <c r="N286" s="82" t="s">
        <v>2515</v>
      </c>
    </row>
    <row r="287" customFormat="false" ht="15" hidden="false" customHeight="false" outlineLevel="0" collapsed="false">
      <c r="N287" s="82" t="s">
        <v>2516</v>
      </c>
    </row>
    <row r="288" customFormat="false" ht="15" hidden="false" customHeight="false" outlineLevel="0" collapsed="false">
      <c r="N288" s="82" t="s">
        <v>2517</v>
      </c>
    </row>
    <row r="289" customFormat="false" ht="15" hidden="false" customHeight="false" outlineLevel="0" collapsed="false">
      <c r="N289" s="82" t="s">
        <v>2518</v>
      </c>
    </row>
    <row r="290" customFormat="false" ht="15" hidden="false" customHeight="false" outlineLevel="0" collapsed="false">
      <c r="N290" s="82" t="s">
        <v>2519</v>
      </c>
    </row>
    <row r="291" customFormat="false" ht="15" hidden="false" customHeight="false" outlineLevel="0" collapsed="false">
      <c r="N291" s="82" t="s">
        <v>2520</v>
      </c>
    </row>
    <row r="292" customFormat="false" ht="15" hidden="false" customHeight="false" outlineLevel="0" collapsed="false">
      <c r="N292" s="82" t="s">
        <v>2521</v>
      </c>
    </row>
    <row r="293" customFormat="false" ht="15" hidden="false" customHeight="false" outlineLevel="0" collapsed="false">
      <c r="N293" s="82" t="s">
        <v>2522</v>
      </c>
    </row>
    <row r="294" customFormat="false" ht="15" hidden="false" customHeight="false" outlineLevel="0" collapsed="false">
      <c r="N294" s="82" t="s">
        <v>2523</v>
      </c>
    </row>
    <row r="295" customFormat="false" ht="15" hidden="false" customHeight="false" outlineLevel="0" collapsed="false">
      <c r="N295" s="82" t="s">
        <v>2524</v>
      </c>
    </row>
    <row r="296" customFormat="false" ht="15" hidden="false" customHeight="false" outlineLevel="0" collapsed="false">
      <c r="N296" s="82" t="s">
        <v>2525</v>
      </c>
    </row>
    <row r="297" customFormat="false" ht="15" hidden="false" customHeight="false" outlineLevel="0" collapsed="false">
      <c r="N297" s="82" t="s">
        <v>2526</v>
      </c>
    </row>
    <row r="298" customFormat="false" ht="15" hidden="false" customHeight="false" outlineLevel="0" collapsed="false">
      <c r="N298" s="82" t="s">
        <v>2527</v>
      </c>
    </row>
    <row r="299" customFormat="false" ht="15" hidden="false" customHeight="false" outlineLevel="0" collapsed="false">
      <c r="N299" s="82" t="s">
        <v>2528</v>
      </c>
    </row>
    <row r="300" customFormat="false" ht="15" hidden="false" customHeight="false" outlineLevel="0" collapsed="false">
      <c r="N300" s="82" t="s">
        <v>2529</v>
      </c>
    </row>
    <row r="301" customFormat="false" ht="15" hidden="false" customHeight="false" outlineLevel="0" collapsed="false">
      <c r="N301" s="82" t="s">
        <v>2530</v>
      </c>
    </row>
    <row r="302" customFormat="false" ht="15" hidden="false" customHeight="false" outlineLevel="0" collapsed="false">
      <c r="N302" s="82" t="s">
        <v>2531</v>
      </c>
    </row>
    <row r="303" customFormat="false" ht="15" hidden="false" customHeight="false" outlineLevel="0" collapsed="false">
      <c r="N303" s="82" t="s">
        <v>2532</v>
      </c>
    </row>
    <row r="304" customFormat="false" ht="15" hidden="false" customHeight="false" outlineLevel="0" collapsed="false">
      <c r="N304" s="82" t="s">
        <v>2533</v>
      </c>
    </row>
    <row r="305" customFormat="false" ht="15" hidden="false" customHeight="false" outlineLevel="0" collapsed="false">
      <c r="N305" s="82" t="s">
        <v>2534</v>
      </c>
    </row>
    <row r="306" customFormat="false" ht="15" hidden="false" customHeight="false" outlineLevel="0" collapsed="false">
      <c r="N306" s="82" t="s">
        <v>2535</v>
      </c>
    </row>
    <row r="307" customFormat="false" ht="15" hidden="false" customHeight="false" outlineLevel="0" collapsed="false">
      <c r="N307" s="82" t="s">
        <v>2536</v>
      </c>
    </row>
    <row r="308" customFormat="false" ht="15" hidden="false" customHeight="false" outlineLevel="0" collapsed="false">
      <c r="N308" s="82" t="s">
        <v>2537</v>
      </c>
    </row>
    <row r="309" customFormat="false" ht="15" hidden="false" customHeight="false" outlineLevel="0" collapsed="false">
      <c r="N309" s="82" t="s">
        <v>2538</v>
      </c>
    </row>
    <row r="310" customFormat="false" ht="15" hidden="false" customHeight="false" outlineLevel="0" collapsed="false">
      <c r="N310" s="82" t="s">
        <v>2539</v>
      </c>
    </row>
    <row r="311" customFormat="false" ht="15" hidden="false" customHeight="false" outlineLevel="0" collapsed="false">
      <c r="N311" s="82" t="s">
        <v>2540</v>
      </c>
    </row>
    <row r="312" customFormat="false" ht="15" hidden="false" customHeight="false" outlineLevel="0" collapsed="false">
      <c r="N312" s="82" t="s">
        <v>2541</v>
      </c>
    </row>
    <row r="313" customFormat="false" ht="15" hidden="false" customHeight="false" outlineLevel="0" collapsed="false">
      <c r="N313" s="82" t="s">
        <v>2542</v>
      </c>
    </row>
    <row r="314" customFormat="false" ht="15" hidden="false" customHeight="false" outlineLevel="0" collapsed="false">
      <c r="N314" s="82" t="s">
        <v>2543</v>
      </c>
    </row>
    <row r="315" customFormat="false" ht="15" hidden="false" customHeight="false" outlineLevel="0" collapsed="false">
      <c r="N315" s="82" t="s">
        <v>2544</v>
      </c>
    </row>
    <row r="316" customFormat="false" ht="15" hidden="false" customHeight="false" outlineLevel="0" collapsed="false">
      <c r="N316" s="82" t="s">
        <v>2545</v>
      </c>
    </row>
    <row r="317" customFormat="false" ht="15" hidden="false" customHeight="false" outlineLevel="0" collapsed="false">
      <c r="N317" s="82" t="s">
        <v>2546</v>
      </c>
    </row>
    <row r="318" customFormat="false" ht="15" hidden="false" customHeight="false" outlineLevel="0" collapsed="false">
      <c r="N318" s="82" t="s">
        <v>2547</v>
      </c>
    </row>
    <row r="319" customFormat="false" ht="15" hidden="false" customHeight="false" outlineLevel="0" collapsed="false">
      <c r="N319" s="82" t="s">
        <v>2548</v>
      </c>
    </row>
    <row r="320" customFormat="false" ht="15" hidden="false" customHeight="false" outlineLevel="0" collapsed="false">
      <c r="N320" s="82" t="s">
        <v>2549</v>
      </c>
    </row>
    <row r="321" customFormat="false" ht="15" hidden="false" customHeight="false" outlineLevel="0" collapsed="false">
      <c r="N321" s="82" t="s">
        <v>2550</v>
      </c>
    </row>
    <row r="322" customFormat="false" ht="15" hidden="false" customHeight="false" outlineLevel="0" collapsed="false">
      <c r="N322" s="82" t="s">
        <v>2551</v>
      </c>
    </row>
    <row r="323" customFormat="false" ht="15" hidden="false" customHeight="false" outlineLevel="0" collapsed="false">
      <c r="N323" s="82" t="s">
        <v>2552</v>
      </c>
    </row>
    <row r="324" customFormat="false" ht="15" hidden="false" customHeight="false" outlineLevel="0" collapsed="false">
      <c r="N324" s="82" t="s">
        <v>2553</v>
      </c>
    </row>
    <row r="325" customFormat="false" ht="15" hidden="false" customHeight="false" outlineLevel="0" collapsed="false">
      <c r="N325" s="82" t="s">
        <v>2554</v>
      </c>
    </row>
    <row r="326" customFormat="false" ht="15" hidden="false" customHeight="false" outlineLevel="0" collapsed="false">
      <c r="N326" s="82" t="s">
        <v>2555</v>
      </c>
    </row>
    <row r="327" customFormat="false" ht="15" hidden="false" customHeight="false" outlineLevel="0" collapsed="false">
      <c r="N327" s="82" t="s">
        <v>2556</v>
      </c>
    </row>
    <row r="328" customFormat="false" ht="15" hidden="false" customHeight="false" outlineLevel="0" collapsed="false">
      <c r="N328" s="82" t="s">
        <v>2557</v>
      </c>
    </row>
    <row r="329" customFormat="false" ht="15" hidden="false" customHeight="false" outlineLevel="0" collapsed="false">
      <c r="N329" s="82" t="s">
        <v>2558</v>
      </c>
    </row>
    <row r="330" customFormat="false" ht="15" hidden="false" customHeight="false" outlineLevel="0" collapsed="false">
      <c r="N330" s="82" t="s">
        <v>2559</v>
      </c>
    </row>
    <row r="331" customFormat="false" ht="15" hidden="false" customHeight="false" outlineLevel="0" collapsed="false">
      <c r="N331" s="82" t="s">
        <v>2560</v>
      </c>
    </row>
    <row r="332" customFormat="false" ht="15" hidden="false" customHeight="false" outlineLevel="0" collapsed="false">
      <c r="N332" s="82" t="s">
        <v>2561</v>
      </c>
    </row>
    <row r="333" customFormat="false" ht="15" hidden="false" customHeight="false" outlineLevel="0" collapsed="false">
      <c r="N333" s="82" t="s">
        <v>2562</v>
      </c>
    </row>
    <row r="334" customFormat="false" ht="15" hidden="false" customHeight="false" outlineLevel="0" collapsed="false">
      <c r="N334" s="82" t="s">
        <v>2563</v>
      </c>
    </row>
    <row r="335" customFormat="false" ht="15" hidden="false" customHeight="false" outlineLevel="0" collapsed="false">
      <c r="N335" s="82" t="s">
        <v>2564</v>
      </c>
    </row>
    <row r="336" customFormat="false" ht="15" hidden="false" customHeight="false" outlineLevel="0" collapsed="false">
      <c r="N336" s="82" t="s">
        <v>2565</v>
      </c>
    </row>
    <row r="337" customFormat="false" ht="15" hidden="false" customHeight="false" outlineLevel="0" collapsed="false">
      <c r="N337" s="82" t="s">
        <v>2566</v>
      </c>
    </row>
    <row r="338" customFormat="false" ht="15" hidden="false" customHeight="false" outlineLevel="0" collapsed="false">
      <c r="N338" s="82" t="s">
        <v>2567</v>
      </c>
    </row>
    <row r="339" customFormat="false" ht="15" hidden="false" customHeight="false" outlineLevel="0" collapsed="false">
      <c r="N339" s="82" t="s">
        <v>2568</v>
      </c>
    </row>
    <row r="340" customFormat="false" ht="15" hidden="false" customHeight="false" outlineLevel="0" collapsed="false">
      <c r="N340" s="82" t="s">
        <v>2569</v>
      </c>
    </row>
    <row r="341" customFormat="false" ht="15" hidden="false" customHeight="false" outlineLevel="0" collapsed="false">
      <c r="N341" s="82" t="s">
        <v>2570</v>
      </c>
    </row>
    <row r="342" customFormat="false" ht="15" hidden="false" customHeight="false" outlineLevel="0" collapsed="false">
      <c r="N342" s="82" t="s">
        <v>2571</v>
      </c>
    </row>
    <row r="343" customFormat="false" ht="15" hidden="false" customHeight="false" outlineLevel="0" collapsed="false">
      <c r="N343" s="82" t="s">
        <v>2572</v>
      </c>
    </row>
    <row r="344" customFormat="false" ht="15" hidden="false" customHeight="false" outlineLevel="0" collapsed="false">
      <c r="N344" s="82" t="s">
        <v>2573</v>
      </c>
    </row>
    <row r="345" customFormat="false" ht="15" hidden="false" customHeight="false" outlineLevel="0" collapsed="false">
      <c r="N345" s="82" t="s">
        <v>2574</v>
      </c>
    </row>
    <row r="346" customFormat="false" ht="15" hidden="false" customHeight="false" outlineLevel="0" collapsed="false">
      <c r="N346" s="82" t="s">
        <v>2575</v>
      </c>
    </row>
    <row r="347" customFormat="false" ht="15" hidden="false" customHeight="false" outlineLevel="0" collapsed="false">
      <c r="N347" s="82" t="s">
        <v>2576</v>
      </c>
    </row>
    <row r="348" customFormat="false" ht="15" hidden="false" customHeight="false" outlineLevel="0" collapsed="false">
      <c r="N348" s="82" t="s">
        <v>2577</v>
      </c>
    </row>
    <row r="349" customFormat="false" ht="15" hidden="false" customHeight="false" outlineLevel="0" collapsed="false">
      <c r="N349" s="82" t="s">
        <v>2578</v>
      </c>
    </row>
    <row r="350" customFormat="false" ht="15" hidden="false" customHeight="false" outlineLevel="0" collapsed="false">
      <c r="N350" s="82" t="s">
        <v>2579</v>
      </c>
    </row>
    <row r="351" customFormat="false" ht="15" hidden="false" customHeight="false" outlineLevel="0" collapsed="false">
      <c r="N351" s="82" t="s">
        <v>2580</v>
      </c>
    </row>
    <row r="352" customFormat="false" ht="15" hidden="false" customHeight="false" outlineLevel="0" collapsed="false">
      <c r="N352" s="82" t="s">
        <v>2581</v>
      </c>
    </row>
    <row r="353" customFormat="false" ht="15" hidden="false" customHeight="false" outlineLevel="0" collapsed="false">
      <c r="N353" s="82" t="s">
        <v>2582</v>
      </c>
    </row>
    <row r="354" customFormat="false" ht="15" hidden="false" customHeight="false" outlineLevel="0" collapsed="false">
      <c r="N354" s="82" t="s">
        <v>2583</v>
      </c>
    </row>
    <row r="355" customFormat="false" ht="15" hidden="false" customHeight="false" outlineLevel="0" collapsed="false">
      <c r="N355" s="82" t="s">
        <v>2584</v>
      </c>
    </row>
    <row r="356" customFormat="false" ht="15" hidden="false" customHeight="false" outlineLevel="0" collapsed="false">
      <c r="N356" s="82" t="s">
        <v>2585</v>
      </c>
    </row>
    <row r="357" customFormat="false" ht="15" hidden="false" customHeight="false" outlineLevel="0" collapsed="false">
      <c r="N357" s="82" t="s">
        <v>2586</v>
      </c>
    </row>
    <row r="358" customFormat="false" ht="15" hidden="false" customHeight="false" outlineLevel="0" collapsed="false">
      <c r="N358" s="82" t="s">
        <v>2587</v>
      </c>
    </row>
    <row r="359" customFormat="false" ht="15" hidden="false" customHeight="false" outlineLevel="0" collapsed="false">
      <c r="N359" s="82" t="s">
        <v>2588</v>
      </c>
    </row>
    <row r="360" customFormat="false" ht="15" hidden="false" customHeight="false" outlineLevel="0" collapsed="false">
      <c r="N360" s="82" t="s">
        <v>2589</v>
      </c>
    </row>
    <row r="361" customFormat="false" ht="15" hidden="false" customHeight="false" outlineLevel="0" collapsed="false">
      <c r="N361" s="82" t="s">
        <v>2590</v>
      </c>
    </row>
    <row r="362" customFormat="false" ht="15" hidden="false" customHeight="false" outlineLevel="0" collapsed="false">
      <c r="N362" s="82" t="s">
        <v>2591</v>
      </c>
    </row>
    <row r="363" customFormat="false" ht="15" hidden="false" customHeight="false" outlineLevel="0" collapsed="false">
      <c r="N363" s="82" t="s">
        <v>2592</v>
      </c>
    </row>
    <row r="364" customFormat="false" ht="15" hidden="false" customHeight="false" outlineLevel="0" collapsed="false">
      <c r="N364" s="82" t="s">
        <v>2593</v>
      </c>
    </row>
    <row r="365" customFormat="false" ht="15" hidden="false" customHeight="false" outlineLevel="0" collapsed="false">
      <c r="N365" s="82" t="s">
        <v>2594</v>
      </c>
    </row>
    <row r="366" customFormat="false" ht="15" hidden="false" customHeight="false" outlineLevel="0" collapsed="false">
      <c r="N366" s="82" t="s">
        <v>2595</v>
      </c>
    </row>
    <row r="367" customFormat="false" ht="15" hidden="false" customHeight="false" outlineLevel="0" collapsed="false">
      <c r="N367" s="82" t="s">
        <v>2596</v>
      </c>
    </row>
    <row r="368" customFormat="false" ht="15" hidden="false" customHeight="false" outlineLevel="0" collapsed="false">
      <c r="N368" s="82" t="s">
        <v>2597</v>
      </c>
    </row>
    <row r="369" customFormat="false" ht="15" hidden="false" customHeight="false" outlineLevel="0" collapsed="false">
      <c r="N369" s="82" t="s">
        <v>2598</v>
      </c>
    </row>
    <row r="370" customFormat="false" ht="15" hidden="false" customHeight="false" outlineLevel="0" collapsed="false">
      <c r="N370" s="82" t="s">
        <v>2599</v>
      </c>
    </row>
    <row r="371" customFormat="false" ht="15" hidden="false" customHeight="false" outlineLevel="0" collapsed="false">
      <c r="N371" s="82" t="s">
        <v>2600</v>
      </c>
    </row>
    <row r="372" customFormat="false" ht="15" hidden="false" customHeight="false" outlineLevel="0" collapsed="false">
      <c r="N372" s="82" t="s">
        <v>2601</v>
      </c>
    </row>
    <row r="373" customFormat="false" ht="15" hidden="false" customHeight="false" outlineLevel="0" collapsed="false">
      <c r="N373" s="82" t="s">
        <v>2602</v>
      </c>
    </row>
    <row r="374" customFormat="false" ht="15" hidden="false" customHeight="false" outlineLevel="0" collapsed="false">
      <c r="N374" s="82" t="s">
        <v>2603</v>
      </c>
    </row>
    <row r="375" customFormat="false" ht="15" hidden="false" customHeight="false" outlineLevel="0" collapsed="false">
      <c r="N375" s="82" t="s">
        <v>2604</v>
      </c>
    </row>
    <row r="376" customFormat="false" ht="15" hidden="false" customHeight="false" outlineLevel="0" collapsed="false">
      <c r="N376" s="82" t="s">
        <v>2605</v>
      </c>
    </row>
    <row r="377" customFormat="false" ht="15" hidden="false" customHeight="false" outlineLevel="0" collapsed="false">
      <c r="N377" s="82" t="s">
        <v>2606</v>
      </c>
    </row>
    <row r="378" customFormat="false" ht="15" hidden="false" customHeight="false" outlineLevel="0" collapsed="false">
      <c r="N378" s="82" t="s">
        <v>2607</v>
      </c>
    </row>
    <row r="379" customFormat="false" ht="15" hidden="false" customHeight="false" outlineLevel="0" collapsed="false">
      <c r="N379" s="82" t="s">
        <v>2608</v>
      </c>
    </row>
    <row r="380" customFormat="false" ht="15" hidden="false" customHeight="false" outlineLevel="0" collapsed="false">
      <c r="N380" s="82" t="s">
        <v>2609</v>
      </c>
    </row>
    <row r="381" customFormat="false" ht="15" hidden="false" customHeight="false" outlineLevel="0" collapsed="false">
      <c r="N381" s="82" t="s">
        <v>2610</v>
      </c>
    </row>
    <row r="382" customFormat="false" ht="15" hidden="false" customHeight="false" outlineLevel="0" collapsed="false">
      <c r="N382" s="82" t="s">
        <v>2611</v>
      </c>
    </row>
    <row r="383" customFormat="false" ht="15" hidden="false" customHeight="false" outlineLevel="0" collapsed="false">
      <c r="N383" s="82" t="s">
        <v>2612</v>
      </c>
    </row>
    <row r="384" customFormat="false" ht="15" hidden="false" customHeight="false" outlineLevel="0" collapsed="false">
      <c r="N384" s="82" t="s">
        <v>2613</v>
      </c>
    </row>
    <row r="385" customFormat="false" ht="15" hidden="false" customHeight="false" outlineLevel="0" collapsed="false">
      <c r="N385" s="82" t="s">
        <v>2614</v>
      </c>
    </row>
    <row r="386" customFormat="false" ht="15" hidden="false" customHeight="false" outlineLevel="0" collapsed="false">
      <c r="N386" s="82" t="s">
        <v>2615</v>
      </c>
    </row>
    <row r="387" customFormat="false" ht="15" hidden="false" customHeight="false" outlineLevel="0" collapsed="false">
      <c r="N387" s="82" t="s">
        <v>2616</v>
      </c>
    </row>
    <row r="388" customFormat="false" ht="15" hidden="false" customHeight="false" outlineLevel="0" collapsed="false">
      <c r="N388" s="82" t="s">
        <v>2617</v>
      </c>
    </row>
    <row r="389" customFormat="false" ht="15" hidden="false" customHeight="false" outlineLevel="0" collapsed="false">
      <c r="N389" s="82" t="s">
        <v>2618</v>
      </c>
    </row>
    <row r="390" customFormat="false" ht="15" hidden="false" customHeight="false" outlineLevel="0" collapsed="false">
      <c r="N390" s="82" t="s">
        <v>2619</v>
      </c>
    </row>
    <row r="391" customFormat="false" ht="15" hidden="false" customHeight="false" outlineLevel="0" collapsed="false">
      <c r="N391" s="82" t="s">
        <v>2620</v>
      </c>
    </row>
    <row r="392" customFormat="false" ht="15" hidden="false" customHeight="false" outlineLevel="0" collapsed="false">
      <c r="N392" s="82" t="s">
        <v>2621</v>
      </c>
    </row>
    <row r="393" customFormat="false" ht="15" hidden="false" customHeight="false" outlineLevel="0" collapsed="false">
      <c r="N393" s="82" t="s">
        <v>2622</v>
      </c>
    </row>
    <row r="394" customFormat="false" ht="15" hidden="false" customHeight="false" outlineLevel="0" collapsed="false">
      <c r="N394" s="82" t="s">
        <v>2623</v>
      </c>
    </row>
    <row r="395" customFormat="false" ht="15" hidden="false" customHeight="false" outlineLevel="0" collapsed="false">
      <c r="N395" s="82" t="s">
        <v>2624</v>
      </c>
    </row>
    <row r="396" customFormat="false" ht="15" hidden="false" customHeight="false" outlineLevel="0" collapsed="false">
      <c r="N396" s="82" t="s">
        <v>2625</v>
      </c>
    </row>
    <row r="397" customFormat="false" ht="15" hidden="false" customHeight="false" outlineLevel="0" collapsed="false">
      <c r="N397" s="82" t="s">
        <v>2626</v>
      </c>
    </row>
    <row r="398" customFormat="false" ht="15" hidden="false" customHeight="false" outlineLevel="0" collapsed="false">
      <c r="N398" s="82" t="s">
        <v>2627</v>
      </c>
    </row>
    <row r="399" customFormat="false" ht="15" hidden="false" customHeight="false" outlineLevel="0" collapsed="false">
      <c r="N399" s="82" t="s">
        <v>2628</v>
      </c>
    </row>
    <row r="400" customFormat="false" ht="15" hidden="false" customHeight="false" outlineLevel="0" collapsed="false">
      <c r="N400" s="82" t="s">
        <v>2629</v>
      </c>
    </row>
    <row r="401" customFormat="false" ht="15" hidden="false" customHeight="false" outlineLevel="0" collapsed="false">
      <c r="N401" s="82" t="s">
        <v>2630</v>
      </c>
    </row>
    <row r="402" customFormat="false" ht="15" hidden="false" customHeight="false" outlineLevel="0" collapsed="false">
      <c r="N402" s="82" t="s">
        <v>2631</v>
      </c>
    </row>
    <row r="403" customFormat="false" ht="15" hidden="false" customHeight="false" outlineLevel="0" collapsed="false">
      <c r="N403" s="82" t="s">
        <v>2632</v>
      </c>
    </row>
    <row r="404" customFormat="false" ht="15" hidden="false" customHeight="false" outlineLevel="0" collapsed="false">
      <c r="N404" s="82" t="s">
        <v>2633</v>
      </c>
    </row>
    <row r="405" customFormat="false" ht="15" hidden="false" customHeight="false" outlineLevel="0" collapsed="false">
      <c r="N405" s="82" t="s">
        <v>2634</v>
      </c>
    </row>
    <row r="406" customFormat="false" ht="15" hidden="false" customHeight="false" outlineLevel="0" collapsed="false">
      <c r="N406" s="82" t="s">
        <v>2635</v>
      </c>
    </row>
    <row r="407" customFormat="false" ht="15" hidden="false" customHeight="false" outlineLevel="0" collapsed="false">
      <c r="N407" s="82" t="s">
        <v>2636</v>
      </c>
    </row>
    <row r="408" customFormat="false" ht="15" hidden="false" customHeight="false" outlineLevel="0" collapsed="false">
      <c r="N408" s="82" t="s">
        <v>2637</v>
      </c>
    </row>
    <row r="409" customFormat="false" ht="15" hidden="false" customHeight="false" outlineLevel="0" collapsed="false">
      <c r="N409" s="82" t="s">
        <v>2638</v>
      </c>
    </row>
    <row r="410" customFormat="false" ht="15" hidden="false" customHeight="false" outlineLevel="0" collapsed="false">
      <c r="N410" s="82" t="s">
        <v>2639</v>
      </c>
    </row>
    <row r="411" customFormat="false" ht="15" hidden="false" customHeight="false" outlineLevel="0" collapsed="false">
      <c r="N411" s="82" t="s">
        <v>2640</v>
      </c>
    </row>
    <row r="412" customFormat="false" ht="15" hidden="false" customHeight="false" outlineLevel="0" collapsed="false">
      <c r="N412" s="82" t="s">
        <v>2641</v>
      </c>
    </row>
    <row r="413" customFormat="false" ht="15" hidden="false" customHeight="false" outlineLevel="0" collapsed="false">
      <c r="N413" s="82" t="s">
        <v>2642</v>
      </c>
    </row>
    <row r="414" customFormat="false" ht="15" hidden="false" customHeight="false" outlineLevel="0" collapsed="false">
      <c r="N414" s="82" t="s">
        <v>2643</v>
      </c>
    </row>
    <row r="415" customFormat="false" ht="15" hidden="false" customHeight="false" outlineLevel="0" collapsed="false">
      <c r="N415" s="82" t="s">
        <v>2644</v>
      </c>
    </row>
    <row r="416" customFormat="false" ht="15" hidden="false" customHeight="false" outlineLevel="0" collapsed="false">
      <c r="N416" s="82" t="s">
        <v>2645</v>
      </c>
    </row>
    <row r="417" customFormat="false" ht="15" hidden="false" customHeight="false" outlineLevel="0" collapsed="false">
      <c r="N417" s="82" t="s">
        <v>2646</v>
      </c>
    </row>
    <row r="418" customFormat="false" ht="15" hidden="false" customHeight="false" outlineLevel="0" collapsed="false">
      <c r="N418" s="82" t="s">
        <v>2647</v>
      </c>
    </row>
    <row r="419" customFormat="false" ht="15" hidden="false" customHeight="false" outlineLevel="0" collapsed="false">
      <c r="N419" s="82" t="s">
        <v>2648</v>
      </c>
    </row>
    <row r="420" customFormat="false" ht="15" hidden="false" customHeight="false" outlineLevel="0" collapsed="false">
      <c r="N420" s="82" t="s">
        <v>2649</v>
      </c>
    </row>
    <row r="421" customFormat="false" ht="15" hidden="false" customHeight="false" outlineLevel="0" collapsed="false">
      <c r="N421" s="82" t="s">
        <v>2650</v>
      </c>
    </row>
    <row r="422" customFormat="false" ht="15" hidden="false" customHeight="false" outlineLevel="0" collapsed="false">
      <c r="N422" s="82" t="s">
        <v>2651</v>
      </c>
    </row>
    <row r="423" customFormat="false" ht="15" hidden="false" customHeight="false" outlineLevel="0" collapsed="false">
      <c r="N423" s="82" t="s">
        <v>2652</v>
      </c>
    </row>
    <row r="424" customFormat="false" ht="15" hidden="false" customHeight="false" outlineLevel="0" collapsed="false">
      <c r="N424" s="82" t="s">
        <v>2653</v>
      </c>
    </row>
    <row r="425" customFormat="false" ht="15" hidden="false" customHeight="false" outlineLevel="0" collapsed="false">
      <c r="N425" s="82" t="s">
        <v>2654</v>
      </c>
    </row>
    <row r="426" customFormat="false" ht="15" hidden="false" customHeight="false" outlineLevel="0" collapsed="false">
      <c r="N426" s="82" t="s">
        <v>2655</v>
      </c>
    </row>
    <row r="427" customFormat="false" ht="15" hidden="false" customHeight="false" outlineLevel="0" collapsed="false">
      <c r="N427" s="82" t="s">
        <v>2656</v>
      </c>
    </row>
    <row r="428" customFormat="false" ht="15" hidden="false" customHeight="false" outlineLevel="0" collapsed="false">
      <c r="N428" s="82" t="s">
        <v>2657</v>
      </c>
    </row>
    <row r="429" customFormat="false" ht="15" hidden="false" customHeight="false" outlineLevel="0" collapsed="false">
      <c r="N429" s="82" t="s">
        <v>2658</v>
      </c>
    </row>
    <row r="430" customFormat="false" ht="15" hidden="false" customHeight="false" outlineLevel="0" collapsed="false">
      <c r="N430" s="82" t="s">
        <v>2659</v>
      </c>
    </row>
    <row r="431" customFormat="false" ht="15" hidden="false" customHeight="false" outlineLevel="0" collapsed="false">
      <c r="N431" s="82" t="s">
        <v>2660</v>
      </c>
    </row>
    <row r="432" customFormat="false" ht="15" hidden="false" customHeight="false" outlineLevel="0" collapsed="false">
      <c r="N432" s="82" t="s">
        <v>2661</v>
      </c>
    </row>
    <row r="433" customFormat="false" ht="15" hidden="false" customHeight="false" outlineLevel="0" collapsed="false">
      <c r="N433" s="82" t="s">
        <v>2662</v>
      </c>
    </row>
    <row r="434" customFormat="false" ht="15" hidden="false" customHeight="false" outlineLevel="0" collapsed="false">
      <c r="N434" s="82" t="s">
        <v>2663</v>
      </c>
    </row>
    <row r="435" customFormat="false" ht="15" hidden="false" customHeight="false" outlineLevel="0" collapsed="false">
      <c r="N435" s="82" t="s">
        <v>2664</v>
      </c>
    </row>
    <row r="436" customFormat="false" ht="15" hidden="false" customHeight="false" outlineLevel="0" collapsed="false">
      <c r="N436" s="82" t="s">
        <v>2665</v>
      </c>
    </row>
    <row r="437" customFormat="false" ht="15" hidden="false" customHeight="false" outlineLevel="0" collapsed="false">
      <c r="N437" s="82" t="s">
        <v>2666</v>
      </c>
    </row>
    <row r="438" customFormat="false" ht="15" hidden="false" customHeight="false" outlineLevel="0" collapsed="false">
      <c r="N438" s="82" t="s">
        <v>2667</v>
      </c>
    </row>
    <row r="439" customFormat="false" ht="15" hidden="false" customHeight="false" outlineLevel="0" collapsed="false">
      <c r="N439" s="82" t="s">
        <v>2668</v>
      </c>
    </row>
    <row r="440" customFormat="false" ht="15" hidden="false" customHeight="false" outlineLevel="0" collapsed="false">
      <c r="N440" s="82" t="s">
        <v>2669</v>
      </c>
    </row>
    <row r="441" customFormat="false" ht="15" hidden="false" customHeight="false" outlineLevel="0" collapsed="false">
      <c r="N441" s="82" t="s">
        <v>2670</v>
      </c>
    </row>
    <row r="442" customFormat="false" ht="15" hidden="false" customHeight="false" outlineLevel="0" collapsed="false">
      <c r="N442" s="82" t="s">
        <v>2671</v>
      </c>
    </row>
    <row r="443" customFormat="false" ht="15" hidden="false" customHeight="false" outlineLevel="0" collapsed="false">
      <c r="N443" s="82" t="s">
        <v>2672</v>
      </c>
    </row>
    <row r="444" customFormat="false" ht="15" hidden="false" customHeight="false" outlineLevel="0" collapsed="false">
      <c r="N444" s="82" t="s">
        <v>2673</v>
      </c>
    </row>
    <row r="445" customFormat="false" ht="15" hidden="false" customHeight="false" outlineLevel="0" collapsed="false">
      <c r="N445" s="82" t="s">
        <v>2674</v>
      </c>
    </row>
    <row r="446" customFormat="false" ht="15" hidden="false" customHeight="false" outlineLevel="0" collapsed="false">
      <c r="N446" s="82" t="s">
        <v>2675</v>
      </c>
    </row>
    <row r="447" customFormat="false" ht="15" hidden="false" customHeight="false" outlineLevel="0" collapsed="false">
      <c r="N447" s="82" t="s">
        <v>2676</v>
      </c>
    </row>
    <row r="448" customFormat="false" ht="15" hidden="false" customHeight="false" outlineLevel="0" collapsed="false">
      <c r="N448" s="82" t="s">
        <v>2677</v>
      </c>
    </row>
    <row r="449" customFormat="false" ht="15" hidden="false" customHeight="false" outlineLevel="0" collapsed="false">
      <c r="N449" s="82" t="s">
        <v>2678</v>
      </c>
    </row>
    <row r="450" customFormat="false" ht="15" hidden="false" customHeight="false" outlineLevel="0" collapsed="false">
      <c r="N450" s="82" t="s">
        <v>2679</v>
      </c>
    </row>
    <row r="451" customFormat="false" ht="15" hidden="false" customHeight="false" outlineLevel="0" collapsed="false">
      <c r="N451" s="82" t="s">
        <v>2680</v>
      </c>
    </row>
    <row r="452" customFormat="false" ht="15" hidden="false" customHeight="false" outlineLevel="0" collapsed="false">
      <c r="N452" s="82" t="s">
        <v>2681</v>
      </c>
    </row>
    <row r="453" customFormat="false" ht="15" hidden="false" customHeight="false" outlineLevel="0" collapsed="false">
      <c r="N453" s="82" t="s">
        <v>2682</v>
      </c>
    </row>
    <row r="454" customFormat="false" ht="15" hidden="false" customHeight="false" outlineLevel="0" collapsed="false">
      <c r="N454" s="82" t="s">
        <v>2683</v>
      </c>
    </row>
    <row r="455" customFormat="false" ht="15" hidden="false" customHeight="false" outlineLevel="0" collapsed="false">
      <c r="N455" s="82" t="s">
        <v>2684</v>
      </c>
    </row>
    <row r="456" customFormat="false" ht="15" hidden="false" customHeight="false" outlineLevel="0" collapsed="false">
      <c r="N456" s="82" t="s">
        <v>2685</v>
      </c>
    </row>
    <row r="457" customFormat="false" ht="15" hidden="false" customHeight="false" outlineLevel="0" collapsed="false">
      <c r="N457" s="82" t="s">
        <v>2686</v>
      </c>
    </row>
    <row r="458" customFormat="false" ht="15" hidden="false" customHeight="false" outlineLevel="0" collapsed="false">
      <c r="N458" s="82" t="s">
        <v>2687</v>
      </c>
    </row>
    <row r="459" customFormat="false" ht="15" hidden="false" customHeight="false" outlineLevel="0" collapsed="false">
      <c r="N459" s="82" t="s">
        <v>2688</v>
      </c>
    </row>
    <row r="460" customFormat="false" ht="15" hidden="false" customHeight="false" outlineLevel="0" collapsed="false">
      <c r="N460" s="82" t="s">
        <v>2689</v>
      </c>
    </row>
    <row r="461" customFormat="false" ht="15" hidden="false" customHeight="false" outlineLevel="0" collapsed="false">
      <c r="N461" s="82" t="s">
        <v>2690</v>
      </c>
    </row>
    <row r="462" customFormat="false" ht="15" hidden="false" customHeight="false" outlineLevel="0" collapsed="false">
      <c r="N462" s="82" t="s">
        <v>2691</v>
      </c>
    </row>
    <row r="463" customFormat="false" ht="15" hidden="false" customHeight="false" outlineLevel="0" collapsed="false">
      <c r="N463" s="82" t="s">
        <v>2692</v>
      </c>
    </row>
    <row r="464" customFormat="false" ht="15" hidden="false" customHeight="false" outlineLevel="0" collapsed="false">
      <c r="N464" s="82" t="s">
        <v>2693</v>
      </c>
    </row>
    <row r="465" customFormat="false" ht="15" hidden="false" customHeight="false" outlineLevel="0" collapsed="false">
      <c r="N465" s="82" t="s">
        <v>2694</v>
      </c>
    </row>
    <row r="466" customFormat="false" ht="15" hidden="false" customHeight="false" outlineLevel="0" collapsed="false">
      <c r="N466" s="82" t="s">
        <v>2695</v>
      </c>
    </row>
    <row r="467" customFormat="false" ht="15" hidden="false" customHeight="false" outlineLevel="0" collapsed="false">
      <c r="N467" s="82" t="s">
        <v>2696</v>
      </c>
    </row>
    <row r="468" customFormat="false" ht="15" hidden="false" customHeight="false" outlineLevel="0" collapsed="false">
      <c r="N468" s="82" t="s">
        <v>2697</v>
      </c>
    </row>
    <row r="469" customFormat="false" ht="15" hidden="false" customHeight="false" outlineLevel="0" collapsed="false">
      <c r="N469" s="82" t="s">
        <v>2698</v>
      </c>
    </row>
    <row r="470" customFormat="false" ht="15" hidden="false" customHeight="false" outlineLevel="0" collapsed="false">
      <c r="N470" s="82" t="s">
        <v>2699</v>
      </c>
    </row>
    <row r="471" customFormat="false" ht="15" hidden="false" customHeight="false" outlineLevel="0" collapsed="false">
      <c r="N471" s="82" t="s">
        <v>2700</v>
      </c>
    </row>
    <row r="472" customFormat="false" ht="15" hidden="false" customHeight="false" outlineLevel="0" collapsed="false">
      <c r="N472" s="82" t="s">
        <v>2701</v>
      </c>
    </row>
    <row r="473" customFormat="false" ht="15" hidden="false" customHeight="false" outlineLevel="0" collapsed="false">
      <c r="N473" s="82" t="s">
        <v>2702</v>
      </c>
    </row>
    <row r="474" customFormat="false" ht="15" hidden="false" customHeight="false" outlineLevel="0" collapsed="false">
      <c r="N474" s="82" t="s">
        <v>2703</v>
      </c>
    </row>
    <row r="475" customFormat="false" ht="15" hidden="false" customHeight="false" outlineLevel="0" collapsed="false">
      <c r="N475" s="82" t="s">
        <v>2704</v>
      </c>
    </row>
    <row r="476" customFormat="false" ht="15" hidden="false" customHeight="false" outlineLevel="0" collapsed="false">
      <c r="N476" s="82" t="s">
        <v>2705</v>
      </c>
    </row>
    <row r="477" customFormat="false" ht="15" hidden="false" customHeight="false" outlineLevel="0" collapsed="false">
      <c r="N477" s="82" t="s">
        <v>2706</v>
      </c>
    </row>
    <row r="478" customFormat="false" ht="15" hidden="false" customHeight="false" outlineLevel="0" collapsed="false">
      <c r="N478" s="82" t="s">
        <v>2707</v>
      </c>
    </row>
    <row r="479" customFormat="false" ht="15" hidden="false" customHeight="false" outlineLevel="0" collapsed="false">
      <c r="N479" s="82" t="s">
        <v>2708</v>
      </c>
    </row>
    <row r="480" customFormat="false" ht="15" hidden="false" customHeight="false" outlineLevel="0" collapsed="false">
      <c r="N480" s="82" t="s">
        <v>2709</v>
      </c>
    </row>
    <row r="481" customFormat="false" ht="15" hidden="false" customHeight="false" outlineLevel="0" collapsed="false">
      <c r="N481" s="82" t="s">
        <v>2710</v>
      </c>
    </row>
    <row r="482" customFormat="false" ht="15" hidden="false" customHeight="false" outlineLevel="0" collapsed="false">
      <c r="N482" s="82" t="s">
        <v>2711</v>
      </c>
    </row>
    <row r="483" customFormat="false" ht="15" hidden="false" customHeight="false" outlineLevel="0" collapsed="false">
      <c r="N483" s="82" t="s">
        <v>2712</v>
      </c>
    </row>
    <row r="484" customFormat="false" ht="15" hidden="false" customHeight="false" outlineLevel="0" collapsed="false">
      <c r="N484" s="82" t="s">
        <v>2713</v>
      </c>
    </row>
    <row r="485" customFormat="false" ht="15" hidden="false" customHeight="false" outlineLevel="0" collapsed="false">
      <c r="N485" s="82" t="s">
        <v>2714</v>
      </c>
    </row>
    <row r="486" customFormat="false" ht="15" hidden="false" customHeight="false" outlineLevel="0" collapsed="false">
      <c r="N486" s="82" t="s">
        <v>2715</v>
      </c>
    </row>
    <row r="487" customFormat="false" ht="15" hidden="false" customHeight="false" outlineLevel="0" collapsed="false">
      <c r="N487" s="82" t="s">
        <v>2716</v>
      </c>
    </row>
    <row r="488" customFormat="false" ht="15" hidden="false" customHeight="false" outlineLevel="0" collapsed="false">
      <c r="N488" s="82" t="s">
        <v>2717</v>
      </c>
    </row>
    <row r="489" customFormat="false" ht="15" hidden="false" customHeight="false" outlineLevel="0" collapsed="false">
      <c r="N489" s="82" t="s">
        <v>2718</v>
      </c>
    </row>
    <row r="490" customFormat="false" ht="15" hidden="false" customHeight="false" outlineLevel="0" collapsed="false">
      <c r="N490" s="82" t="s">
        <v>2719</v>
      </c>
    </row>
    <row r="491" customFormat="false" ht="15" hidden="false" customHeight="false" outlineLevel="0" collapsed="false">
      <c r="N491" s="82" t="s">
        <v>2720</v>
      </c>
    </row>
    <row r="492" customFormat="false" ht="15" hidden="false" customHeight="false" outlineLevel="0" collapsed="false">
      <c r="N492" s="82" t="s">
        <v>2721</v>
      </c>
    </row>
    <row r="493" customFormat="false" ht="15" hidden="false" customHeight="false" outlineLevel="0" collapsed="false">
      <c r="N493" s="82" t="s">
        <v>2722</v>
      </c>
    </row>
    <row r="494" customFormat="false" ht="15" hidden="false" customHeight="false" outlineLevel="0" collapsed="false">
      <c r="N494" s="82" t="s">
        <v>2723</v>
      </c>
    </row>
    <row r="495" customFormat="false" ht="15" hidden="false" customHeight="false" outlineLevel="0" collapsed="false">
      <c r="N495" s="82" t="s">
        <v>2724</v>
      </c>
    </row>
    <row r="496" customFormat="false" ht="15" hidden="false" customHeight="false" outlineLevel="0" collapsed="false">
      <c r="N496" s="82" t="s">
        <v>2725</v>
      </c>
    </row>
    <row r="497" customFormat="false" ht="15" hidden="false" customHeight="false" outlineLevel="0" collapsed="false">
      <c r="N497" s="82" t="s">
        <v>2726</v>
      </c>
    </row>
    <row r="498" customFormat="false" ht="15" hidden="false" customHeight="false" outlineLevel="0" collapsed="false">
      <c r="N498" s="82" t="s">
        <v>2727</v>
      </c>
    </row>
    <row r="499" customFormat="false" ht="15" hidden="false" customHeight="false" outlineLevel="0" collapsed="false">
      <c r="N499" s="82" t="s">
        <v>2728</v>
      </c>
    </row>
    <row r="500" customFormat="false" ht="15" hidden="false" customHeight="false" outlineLevel="0" collapsed="false">
      <c r="N500" s="82" t="s">
        <v>2729</v>
      </c>
    </row>
    <row r="501" customFormat="false" ht="15" hidden="false" customHeight="false" outlineLevel="0" collapsed="false">
      <c r="N501" s="82" t="s">
        <v>2730</v>
      </c>
    </row>
    <row r="502" customFormat="false" ht="15" hidden="false" customHeight="false" outlineLevel="0" collapsed="false">
      <c r="N502" s="82" t="s">
        <v>2731</v>
      </c>
    </row>
    <row r="503" customFormat="false" ht="15" hidden="false" customHeight="false" outlineLevel="0" collapsed="false">
      <c r="N503" s="82" t="s">
        <v>2732</v>
      </c>
    </row>
    <row r="504" customFormat="false" ht="15" hidden="false" customHeight="false" outlineLevel="0" collapsed="false">
      <c r="N504" s="82" t="s">
        <v>2733</v>
      </c>
    </row>
    <row r="505" customFormat="false" ht="15" hidden="false" customHeight="false" outlineLevel="0" collapsed="false">
      <c r="N505" s="82" t="s">
        <v>2734</v>
      </c>
    </row>
    <row r="506" customFormat="false" ht="15" hidden="false" customHeight="false" outlineLevel="0" collapsed="false">
      <c r="N506" s="82" t="s">
        <v>2735</v>
      </c>
    </row>
    <row r="507" customFormat="false" ht="15" hidden="false" customHeight="false" outlineLevel="0" collapsed="false">
      <c r="N507" s="82" t="s">
        <v>2736</v>
      </c>
    </row>
    <row r="508" customFormat="false" ht="15" hidden="false" customHeight="false" outlineLevel="0" collapsed="false">
      <c r="N508" s="82" t="s">
        <v>2737</v>
      </c>
    </row>
    <row r="509" customFormat="false" ht="15" hidden="false" customHeight="false" outlineLevel="0" collapsed="false">
      <c r="N509" s="82" t="s">
        <v>2738</v>
      </c>
    </row>
    <row r="510" customFormat="false" ht="15" hidden="false" customHeight="false" outlineLevel="0" collapsed="false">
      <c r="N510" s="82" t="s">
        <v>2739</v>
      </c>
    </row>
    <row r="511" customFormat="false" ht="15" hidden="false" customHeight="false" outlineLevel="0" collapsed="false">
      <c r="N511" s="82" t="s">
        <v>2740</v>
      </c>
    </row>
    <row r="512" customFormat="false" ht="15" hidden="false" customHeight="false" outlineLevel="0" collapsed="false">
      <c r="N512" s="82" t="s">
        <v>2741</v>
      </c>
    </row>
    <row r="513" customFormat="false" ht="15" hidden="false" customHeight="false" outlineLevel="0" collapsed="false">
      <c r="N513" s="82" t="s">
        <v>2742</v>
      </c>
    </row>
    <row r="514" customFormat="false" ht="15" hidden="false" customHeight="false" outlineLevel="0" collapsed="false">
      <c r="N514" s="82" t="s">
        <v>2743</v>
      </c>
    </row>
    <row r="515" customFormat="false" ht="15" hidden="false" customHeight="false" outlineLevel="0" collapsed="false">
      <c r="N515" s="82" t="s">
        <v>2744</v>
      </c>
    </row>
    <row r="516" customFormat="false" ht="15" hidden="false" customHeight="false" outlineLevel="0" collapsed="false">
      <c r="N516" s="82" t="s">
        <v>2745</v>
      </c>
    </row>
    <row r="517" customFormat="false" ht="15" hidden="false" customHeight="false" outlineLevel="0" collapsed="false">
      <c r="N517" s="82" t="s">
        <v>2746</v>
      </c>
    </row>
    <row r="518" customFormat="false" ht="15" hidden="false" customHeight="false" outlineLevel="0" collapsed="false">
      <c r="N518" s="82" t="s">
        <v>2747</v>
      </c>
    </row>
    <row r="519" customFormat="false" ht="15" hidden="false" customHeight="false" outlineLevel="0" collapsed="false">
      <c r="N519" s="82" t="s">
        <v>2748</v>
      </c>
    </row>
    <row r="520" customFormat="false" ht="15" hidden="false" customHeight="false" outlineLevel="0" collapsed="false">
      <c r="N520" s="82" t="s">
        <v>2749</v>
      </c>
    </row>
    <row r="521" customFormat="false" ht="15" hidden="false" customHeight="false" outlineLevel="0" collapsed="false">
      <c r="N521" s="82" t="s">
        <v>2750</v>
      </c>
    </row>
    <row r="522" customFormat="false" ht="15" hidden="false" customHeight="false" outlineLevel="0" collapsed="false">
      <c r="N522" s="82" t="s">
        <v>2751</v>
      </c>
    </row>
    <row r="523" customFormat="false" ht="15" hidden="false" customHeight="false" outlineLevel="0" collapsed="false">
      <c r="N523" s="82" t="s">
        <v>2752</v>
      </c>
    </row>
    <row r="524" customFormat="false" ht="15" hidden="false" customHeight="false" outlineLevel="0" collapsed="false">
      <c r="N524" s="82" t="s">
        <v>2753</v>
      </c>
    </row>
    <row r="525" customFormat="false" ht="15" hidden="false" customHeight="false" outlineLevel="0" collapsed="false">
      <c r="N525" s="82" t="s">
        <v>2754</v>
      </c>
    </row>
    <row r="526" customFormat="false" ht="15" hidden="false" customHeight="false" outlineLevel="0" collapsed="false">
      <c r="N526" s="82" t="s">
        <v>2755</v>
      </c>
    </row>
    <row r="527" customFormat="false" ht="15" hidden="false" customHeight="false" outlineLevel="0" collapsed="false">
      <c r="N527" s="82" t="s">
        <v>2756</v>
      </c>
    </row>
    <row r="528" customFormat="false" ht="15" hidden="false" customHeight="false" outlineLevel="0" collapsed="false">
      <c r="N528" s="82" t="s">
        <v>2757</v>
      </c>
    </row>
    <row r="529" customFormat="false" ht="15" hidden="false" customHeight="false" outlineLevel="0" collapsed="false">
      <c r="N529" s="82" t="s">
        <v>2758</v>
      </c>
    </row>
    <row r="530" customFormat="false" ht="15" hidden="false" customHeight="false" outlineLevel="0" collapsed="false">
      <c r="N530" s="82" t="s">
        <v>2759</v>
      </c>
    </row>
    <row r="531" customFormat="false" ht="15" hidden="false" customHeight="false" outlineLevel="0" collapsed="false">
      <c r="N531" s="82" t="s">
        <v>2760</v>
      </c>
    </row>
    <row r="532" customFormat="false" ht="15" hidden="false" customHeight="false" outlineLevel="0" collapsed="false">
      <c r="N532" s="82" t="s">
        <v>2761</v>
      </c>
    </row>
    <row r="533" customFormat="false" ht="15" hidden="false" customHeight="false" outlineLevel="0" collapsed="false">
      <c r="N533" s="82" t="s">
        <v>2762</v>
      </c>
    </row>
    <row r="534" customFormat="false" ht="15" hidden="false" customHeight="false" outlineLevel="0" collapsed="false">
      <c r="N534" s="82" t="s">
        <v>2763</v>
      </c>
    </row>
    <row r="535" customFormat="false" ht="15" hidden="false" customHeight="false" outlineLevel="0" collapsed="false">
      <c r="N535" s="82" t="s">
        <v>2764</v>
      </c>
    </row>
    <row r="536" customFormat="false" ht="15" hidden="false" customHeight="false" outlineLevel="0" collapsed="false">
      <c r="N536" s="82" t="s">
        <v>2765</v>
      </c>
    </row>
    <row r="537" customFormat="false" ht="15" hidden="false" customHeight="false" outlineLevel="0" collapsed="false">
      <c r="N537" s="82" t="s">
        <v>2766</v>
      </c>
    </row>
    <row r="538" customFormat="false" ht="15" hidden="false" customHeight="false" outlineLevel="0" collapsed="false">
      <c r="N538" s="82" t="s">
        <v>2767</v>
      </c>
    </row>
    <row r="539" customFormat="false" ht="15" hidden="false" customHeight="false" outlineLevel="0" collapsed="false">
      <c r="N539" s="82" t="s">
        <v>2768</v>
      </c>
    </row>
    <row r="540" customFormat="false" ht="15" hidden="false" customHeight="false" outlineLevel="0" collapsed="false">
      <c r="N540" s="82" t="s">
        <v>2769</v>
      </c>
    </row>
    <row r="541" customFormat="false" ht="15" hidden="false" customHeight="false" outlineLevel="0" collapsed="false">
      <c r="N541" s="82" t="s">
        <v>2770</v>
      </c>
    </row>
    <row r="542" customFormat="false" ht="15" hidden="false" customHeight="false" outlineLevel="0" collapsed="false">
      <c r="N542" s="82" t="s">
        <v>2771</v>
      </c>
    </row>
    <row r="543" customFormat="false" ht="15" hidden="false" customHeight="false" outlineLevel="0" collapsed="false">
      <c r="N543" s="82" t="s">
        <v>2772</v>
      </c>
    </row>
    <row r="544" customFormat="false" ht="15" hidden="false" customHeight="false" outlineLevel="0" collapsed="false">
      <c r="N544" s="82" t="s">
        <v>2773</v>
      </c>
    </row>
    <row r="545" customFormat="false" ht="15" hidden="false" customHeight="false" outlineLevel="0" collapsed="false">
      <c r="N545" s="82" t="s">
        <v>2774</v>
      </c>
    </row>
    <row r="546" customFormat="false" ht="15" hidden="false" customHeight="false" outlineLevel="0" collapsed="false">
      <c r="N546" s="82" t="s">
        <v>2775</v>
      </c>
    </row>
    <row r="547" customFormat="false" ht="15" hidden="false" customHeight="false" outlineLevel="0" collapsed="false">
      <c r="N547" s="82" t="s">
        <v>2776</v>
      </c>
    </row>
    <row r="548" customFormat="false" ht="15" hidden="false" customHeight="false" outlineLevel="0" collapsed="false">
      <c r="N548" s="82" t="s">
        <v>2777</v>
      </c>
    </row>
    <row r="549" customFormat="false" ht="15" hidden="false" customHeight="false" outlineLevel="0" collapsed="false">
      <c r="N549" s="82" t="s">
        <v>2778</v>
      </c>
    </row>
    <row r="550" customFormat="false" ht="15" hidden="false" customHeight="false" outlineLevel="0" collapsed="false">
      <c r="N550" s="82" t="s">
        <v>2779</v>
      </c>
    </row>
    <row r="551" customFormat="false" ht="15" hidden="false" customHeight="false" outlineLevel="0" collapsed="false">
      <c r="N551" s="82" t="s">
        <v>2780</v>
      </c>
    </row>
    <row r="552" customFormat="false" ht="15" hidden="false" customHeight="false" outlineLevel="0" collapsed="false">
      <c r="N552" s="82" t="s">
        <v>2781</v>
      </c>
    </row>
    <row r="553" customFormat="false" ht="15" hidden="false" customHeight="false" outlineLevel="0" collapsed="false">
      <c r="N553" s="82" t="s">
        <v>2782</v>
      </c>
    </row>
    <row r="554" customFormat="false" ht="15" hidden="false" customHeight="false" outlineLevel="0" collapsed="false">
      <c r="N554" s="82" t="s">
        <v>2783</v>
      </c>
    </row>
    <row r="555" customFormat="false" ht="15" hidden="false" customHeight="false" outlineLevel="0" collapsed="false">
      <c r="N555" s="82" t="s">
        <v>2784</v>
      </c>
    </row>
    <row r="556" customFormat="false" ht="15" hidden="false" customHeight="false" outlineLevel="0" collapsed="false">
      <c r="N556" s="82" t="s">
        <v>2785</v>
      </c>
    </row>
    <row r="557" customFormat="false" ht="15" hidden="false" customHeight="false" outlineLevel="0" collapsed="false">
      <c r="N557" s="82" t="s">
        <v>2786</v>
      </c>
    </row>
    <row r="558" customFormat="false" ht="15" hidden="false" customHeight="false" outlineLevel="0" collapsed="false">
      <c r="N558" s="82" t="s">
        <v>2787</v>
      </c>
    </row>
    <row r="559" customFormat="false" ht="15" hidden="false" customHeight="false" outlineLevel="0" collapsed="false">
      <c r="N559" s="82" t="s">
        <v>2788</v>
      </c>
    </row>
    <row r="560" customFormat="false" ht="15" hidden="false" customHeight="false" outlineLevel="0" collapsed="false">
      <c r="N560" s="82" t="s">
        <v>2789</v>
      </c>
    </row>
    <row r="561" customFormat="false" ht="15" hidden="false" customHeight="false" outlineLevel="0" collapsed="false">
      <c r="N561" s="82" t="s">
        <v>2790</v>
      </c>
    </row>
    <row r="562" customFormat="false" ht="15" hidden="false" customHeight="false" outlineLevel="0" collapsed="false">
      <c r="N562" s="82" t="s">
        <v>2791</v>
      </c>
    </row>
    <row r="563" customFormat="false" ht="15" hidden="false" customHeight="false" outlineLevel="0" collapsed="false">
      <c r="N563" s="82" t="s">
        <v>2792</v>
      </c>
    </row>
    <row r="564" customFormat="false" ht="15" hidden="false" customHeight="false" outlineLevel="0" collapsed="false">
      <c r="N564" s="82" t="s">
        <v>2793</v>
      </c>
    </row>
    <row r="565" customFormat="false" ht="15" hidden="false" customHeight="false" outlineLevel="0" collapsed="false">
      <c r="N565" s="82" t="s">
        <v>2794</v>
      </c>
    </row>
    <row r="566" customFormat="false" ht="15" hidden="false" customHeight="false" outlineLevel="0" collapsed="false">
      <c r="N566" s="82" t="s">
        <v>2795</v>
      </c>
    </row>
    <row r="567" customFormat="false" ht="15" hidden="false" customHeight="false" outlineLevel="0" collapsed="false">
      <c r="N567" s="82" t="s">
        <v>2796</v>
      </c>
    </row>
    <row r="568" customFormat="false" ht="15" hidden="false" customHeight="false" outlineLevel="0" collapsed="false">
      <c r="N568" s="82" t="s">
        <v>2797</v>
      </c>
    </row>
    <row r="569" customFormat="false" ht="15" hidden="false" customHeight="false" outlineLevel="0" collapsed="false">
      <c r="N569" s="82" t="s">
        <v>2798</v>
      </c>
    </row>
    <row r="570" customFormat="false" ht="15" hidden="false" customHeight="false" outlineLevel="0" collapsed="false">
      <c r="N570" s="82" t="s">
        <v>2799</v>
      </c>
    </row>
    <row r="571" customFormat="false" ht="15" hidden="false" customHeight="false" outlineLevel="0" collapsed="false">
      <c r="N571" s="82" t="s">
        <v>2800</v>
      </c>
    </row>
    <row r="572" customFormat="false" ht="15" hidden="false" customHeight="false" outlineLevel="0" collapsed="false">
      <c r="N572" s="82" t="s">
        <v>2801</v>
      </c>
    </row>
    <row r="573" customFormat="false" ht="15" hidden="false" customHeight="false" outlineLevel="0" collapsed="false">
      <c r="N573" s="82" t="s">
        <v>2802</v>
      </c>
    </row>
    <row r="574" customFormat="false" ht="15" hidden="false" customHeight="false" outlineLevel="0" collapsed="false">
      <c r="N574" s="82" t="s">
        <v>2803</v>
      </c>
    </row>
    <row r="575" customFormat="false" ht="15" hidden="false" customHeight="false" outlineLevel="0" collapsed="false">
      <c r="N575" s="82" t="s">
        <v>2804</v>
      </c>
    </row>
    <row r="576" customFormat="false" ht="15" hidden="false" customHeight="false" outlineLevel="0" collapsed="false">
      <c r="N576" s="82" t="s">
        <v>2805</v>
      </c>
    </row>
    <row r="577" customFormat="false" ht="15" hidden="false" customHeight="false" outlineLevel="0" collapsed="false">
      <c r="N577" s="82" t="s">
        <v>2806</v>
      </c>
    </row>
    <row r="578" customFormat="false" ht="15" hidden="false" customHeight="false" outlineLevel="0" collapsed="false">
      <c r="N578" s="82" t="s">
        <v>2807</v>
      </c>
    </row>
    <row r="579" customFormat="false" ht="15" hidden="false" customHeight="false" outlineLevel="0" collapsed="false">
      <c r="N579" s="82" t="s">
        <v>2808</v>
      </c>
    </row>
    <row r="580" customFormat="false" ht="15" hidden="false" customHeight="false" outlineLevel="0" collapsed="false">
      <c r="N580" s="82" t="s">
        <v>2809</v>
      </c>
    </row>
    <row r="581" customFormat="false" ht="15" hidden="false" customHeight="false" outlineLevel="0" collapsed="false">
      <c r="N581" s="82" t="s">
        <v>2810</v>
      </c>
    </row>
    <row r="582" customFormat="false" ht="15" hidden="false" customHeight="false" outlineLevel="0" collapsed="false">
      <c r="N582" s="82" t="s">
        <v>2811</v>
      </c>
    </row>
    <row r="583" customFormat="false" ht="15" hidden="false" customHeight="false" outlineLevel="0" collapsed="false">
      <c r="N583" s="82" t="s">
        <v>2812</v>
      </c>
    </row>
    <row r="584" customFormat="false" ht="15" hidden="false" customHeight="false" outlineLevel="0" collapsed="false">
      <c r="N584" s="82" t="s">
        <v>2813</v>
      </c>
    </row>
    <row r="585" customFormat="false" ht="15" hidden="false" customHeight="false" outlineLevel="0" collapsed="false">
      <c r="N585" s="82" t="s">
        <v>2814</v>
      </c>
    </row>
    <row r="586" customFormat="false" ht="15" hidden="false" customHeight="false" outlineLevel="0" collapsed="false">
      <c r="N586" s="82" t="s">
        <v>2815</v>
      </c>
    </row>
    <row r="587" customFormat="false" ht="15" hidden="false" customHeight="false" outlineLevel="0" collapsed="false">
      <c r="N587" s="82" t="s">
        <v>2816</v>
      </c>
    </row>
    <row r="588" customFormat="false" ht="15" hidden="false" customHeight="false" outlineLevel="0" collapsed="false">
      <c r="N588" s="82" t="s">
        <v>2817</v>
      </c>
    </row>
    <row r="589" customFormat="false" ht="15" hidden="false" customHeight="false" outlineLevel="0" collapsed="false">
      <c r="N589" s="82" t="s">
        <v>2818</v>
      </c>
    </row>
    <row r="590" customFormat="false" ht="15" hidden="false" customHeight="false" outlineLevel="0" collapsed="false">
      <c r="N590" s="82" t="s">
        <v>2819</v>
      </c>
    </row>
    <row r="591" customFormat="false" ht="15" hidden="false" customHeight="false" outlineLevel="0" collapsed="false">
      <c r="N591" s="82" t="s">
        <v>2820</v>
      </c>
    </row>
    <row r="592" customFormat="false" ht="15" hidden="false" customHeight="false" outlineLevel="0" collapsed="false">
      <c r="N592" s="82" t="s">
        <v>2821</v>
      </c>
    </row>
    <row r="593" customFormat="false" ht="15" hidden="false" customHeight="false" outlineLevel="0" collapsed="false">
      <c r="N593" s="82" t="s">
        <v>2822</v>
      </c>
    </row>
    <row r="594" customFormat="false" ht="15" hidden="false" customHeight="false" outlineLevel="0" collapsed="false">
      <c r="N594" s="82" t="s">
        <v>2823</v>
      </c>
    </row>
    <row r="595" customFormat="false" ht="15" hidden="false" customHeight="false" outlineLevel="0" collapsed="false">
      <c r="N595" s="82" t="s">
        <v>2824</v>
      </c>
    </row>
    <row r="596" customFormat="false" ht="15" hidden="false" customHeight="false" outlineLevel="0" collapsed="false">
      <c r="N596" s="82" t="s">
        <v>2825</v>
      </c>
    </row>
    <row r="597" customFormat="false" ht="15" hidden="false" customHeight="false" outlineLevel="0" collapsed="false">
      <c r="N597" s="82" t="s">
        <v>2826</v>
      </c>
    </row>
    <row r="598" customFormat="false" ht="15" hidden="false" customHeight="false" outlineLevel="0" collapsed="false">
      <c r="N598" s="82" t="s">
        <v>2827</v>
      </c>
    </row>
    <row r="599" customFormat="false" ht="15" hidden="false" customHeight="false" outlineLevel="0" collapsed="false">
      <c r="N599" s="82" t="s">
        <v>2828</v>
      </c>
    </row>
    <row r="600" customFormat="false" ht="15" hidden="false" customHeight="false" outlineLevel="0" collapsed="false">
      <c r="N600" s="82" t="s">
        <v>2829</v>
      </c>
    </row>
    <row r="601" customFormat="false" ht="15" hidden="false" customHeight="false" outlineLevel="0" collapsed="false">
      <c r="N601" s="82" t="s">
        <v>2830</v>
      </c>
    </row>
    <row r="602" customFormat="false" ht="15" hidden="false" customHeight="false" outlineLevel="0" collapsed="false">
      <c r="N602" s="82" t="s">
        <v>2831</v>
      </c>
    </row>
    <row r="603" customFormat="false" ht="15" hidden="false" customHeight="false" outlineLevel="0" collapsed="false">
      <c r="N603" s="82" t="s">
        <v>2832</v>
      </c>
    </row>
    <row r="604" customFormat="false" ht="15" hidden="false" customHeight="false" outlineLevel="0" collapsed="false">
      <c r="N604" s="82" t="s">
        <v>2833</v>
      </c>
    </row>
    <row r="605" customFormat="false" ht="15" hidden="false" customHeight="false" outlineLevel="0" collapsed="false">
      <c r="N605" s="82" t="s">
        <v>2834</v>
      </c>
    </row>
    <row r="606" customFormat="false" ht="15" hidden="false" customHeight="false" outlineLevel="0" collapsed="false">
      <c r="N606" s="82" t="s">
        <v>2835</v>
      </c>
    </row>
    <row r="607" customFormat="false" ht="15" hidden="false" customHeight="false" outlineLevel="0" collapsed="false">
      <c r="N607" s="82" t="s">
        <v>2836</v>
      </c>
    </row>
    <row r="608" customFormat="false" ht="15" hidden="false" customHeight="false" outlineLevel="0" collapsed="false">
      <c r="N608" s="82" t="s">
        <v>2837</v>
      </c>
    </row>
    <row r="609" customFormat="false" ht="15" hidden="false" customHeight="false" outlineLevel="0" collapsed="false">
      <c r="N609" s="82" t="s">
        <v>2838</v>
      </c>
    </row>
    <row r="610" customFormat="false" ht="15" hidden="false" customHeight="false" outlineLevel="0" collapsed="false">
      <c r="N610" s="82" t="s">
        <v>2839</v>
      </c>
    </row>
    <row r="611" customFormat="false" ht="15" hidden="false" customHeight="false" outlineLevel="0" collapsed="false">
      <c r="N611" s="82" t="s">
        <v>2840</v>
      </c>
    </row>
    <row r="612" customFormat="false" ht="15" hidden="false" customHeight="false" outlineLevel="0" collapsed="false">
      <c r="N612" s="82" t="s">
        <v>2841</v>
      </c>
    </row>
    <row r="613" customFormat="false" ht="15" hidden="false" customHeight="false" outlineLevel="0" collapsed="false">
      <c r="N613" s="82" t="s">
        <v>2842</v>
      </c>
    </row>
    <row r="614" customFormat="false" ht="15" hidden="false" customHeight="false" outlineLevel="0" collapsed="false">
      <c r="N614" s="82" t="s">
        <v>2843</v>
      </c>
    </row>
    <row r="615" customFormat="false" ht="15" hidden="false" customHeight="false" outlineLevel="0" collapsed="false">
      <c r="N615" s="82" t="s">
        <v>2844</v>
      </c>
    </row>
    <row r="616" customFormat="false" ht="15" hidden="false" customHeight="false" outlineLevel="0" collapsed="false">
      <c r="N616" s="82" t="s">
        <v>2845</v>
      </c>
    </row>
    <row r="617" customFormat="false" ht="15" hidden="false" customHeight="false" outlineLevel="0" collapsed="false">
      <c r="N617" s="82" t="s">
        <v>2846</v>
      </c>
    </row>
    <row r="618" customFormat="false" ht="15" hidden="false" customHeight="false" outlineLevel="0" collapsed="false">
      <c r="N618" s="82" t="s">
        <v>2847</v>
      </c>
    </row>
    <row r="619" customFormat="false" ht="15" hidden="false" customHeight="false" outlineLevel="0" collapsed="false">
      <c r="N619" s="82" t="s">
        <v>2848</v>
      </c>
    </row>
    <row r="620" customFormat="false" ht="15" hidden="false" customHeight="false" outlineLevel="0" collapsed="false">
      <c r="N620" s="82" t="s">
        <v>2849</v>
      </c>
    </row>
    <row r="621" customFormat="false" ht="15" hidden="false" customHeight="false" outlineLevel="0" collapsed="false">
      <c r="N621" s="82" t="s">
        <v>2850</v>
      </c>
    </row>
    <row r="622" customFormat="false" ht="15" hidden="false" customHeight="false" outlineLevel="0" collapsed="false">
      <c r="N622" s="82" t="s">
        <v>2851</v>
      </c>
    </row>
    <row r="623" customFormat="false" ht="15" hidden="false" customHeight="false" outlineLevel="0" collapsed="false">
      <c r="N623" s="82" t="s">
        <v>2852</v>
      </c>
    </row>
    <row r="624" customFormat="false" ht="15" hidden="false" customHeight="false" outlineLevel="0" collapsed="false">
      <c r="N624" s="82" t="s">
        <v>2853</v>
      </c>
    </row>
    <row r="625" customFormat="false" ht="15" hidden="false" customHeight="false" outlineLevel="0" collapsed="false">
      <c r="N625" s="82" t="s">
        <v>2854</v>
      </c>
    </row>
    <row r="626" customFormat="false" ht="15" hidden="false" customHeight="false" outlineLevel="0" collapsed="false">
      <c r="N626" s="82" t="s">
        <v>2855</v>
      </c>
    </row>
    <row r="627" customFormat="false" ht="15" hidden="false" customHeight="false" outlineLevel="0" collapsed="false">
      <c r="N627" s="82" t="s">
        <v>2856</v>
      </c>
    </row>
    <row r="628" customFormat="false" ht="15" hidden="false" customHeight="false" outlineLevel="0" collapsed="false">
      <c r="N628" s="82" t="s">
        <v>2857</v>
      </c>
    </row>
    <row r="629" customFormat="false" ht="15" hidden="false" customHeight="false" outlineLevel="0" collapsed="false">
      <c r="N629" s="82" t="s">
        <v>2858</v>
      </c>
    </row>
    <row r="630" customFormat="false" ht="15" hidden="false" customHeight="false" outlineLevel="0" collapsed="false">
      <c r="N630" s="82" t="s">
        <v>2859</v>
      </c>
    </row>
    <row r="631" customFormat="false" ht="15" hidden="false" customHeight="false" outlineLevel="0" collapsed="false">
      <c r="N631" s="82" t="s">
        <v>2860</v>
      </c>
    </row>
    <row r="632" customFormat="false" ht="15" hidden="false" customHeight="false" outlineLevel="0" collapsed="false">
      <c r="N632" s="82" t="s">
        <v>2861</v>
      </c>
    </row>
    <row r="633" customFormat="false" ht="15" hidden="false" customHeight="false" outlineLevel="0" collapsed="false">
      <c r="N633" s="82" t="s">
        <v>2862</v>
      </c>
    </row>
    <row r="634" customFormat="false" ht="15" hidden="false" customHeight="false" outlineLevel="0" collapsed="false">
      <c r="N634" s="82" t="s">
        <v>2863</v>
      </c>
    </row>
    <row r="635" customFormat="false" ht="15" hidden="false" customHeight="false" outlineLevel="0" collapsed="false">
      <c r="N635" s="82" t="s">
        <v>2864</v>
      </c>
    </row>
    <row r="636" customFormat="false" ht="15" hidden="false" customHeight="false" outlineLevel="0" collapsed="false">
      <c r="N636" s="82" t="s">
        <v>2865</v>
      </c>
    </row>
    <row r="637" customFormat="false" ht="15" hidden="false" customHeight="false" outlineLevel="0" collapsed="false">
      <c r="N637" s="82" t="s">
        <v>2866</v>
      </c>
    </row>
    <row r="638" customFormat="false" ht="15" hidden="false" customHeight="false" outlineLevel="0" collapsed="false">
      <c r="N638" s="82" t="s">
        <v>2867</v>
      </c>
    </row>
    <row r="639" customFormat="false" ht="15" hidden="false" customHeight="false" outlineLevel="0" collapsed="false">
      <c r="N639" s="82" t="s">
        <v>2868</v>
      </c>
    </row>
    <row r="640" customFormat="false" ht="15" hidden="false" customHeight="false" outlineLevel="0" collapsed="false">
      <c r="N640" s="82" t="s">
        <v>2869</v>
      </c>
    </row>
    <row r="641" customFormat="false" ht="15" hidden="false" customHeight="false" outlineLevel="0" collapsed="false">
      <c r="N641" s="82" t="s">
        <v>2870</v>
      </c>
    </row>
    <row r="642" customFormat="false" ht="15" hidden="false" customHeight="false" outlineLevel="0" collapsed="false">
      <c r="N642" s="82" t="s">
        <v>2871</v>
      </c>
    </row>
    <row r="643" customFormat="false" ht="15" hidden="false" customHeight="false" outlineLevel="0" collapsed="false">
      <c r="N643" s="82" t="s">
        <v>2872</v>
      </c>
    </row>
    <row r="644" customFormat="false" ht="15" hidden="false" customHeight="false" outlineLevel="0" collapsed="false">
      <c r="N644" s="82" t="s">
        <v>2873</v>
      </c>
    </row>
    <row r="645" customFormat="false" ht="15" hidden="false" customHeight="false" outlineLevel="0" collapsed="false">
      <c r="N645" s="82" t="s">
        <v>2874</v>
      </c>
    </row>
    <row r="646" customFormat="false" ht="15" hidden="false" customHeight="false" outlineLevel="0" collapsed="false">
      <c r="N646" s="82" t="s">
        <v>2875</v>
      </c>
    </row>
    <row r="647" customFormat="false" ht="15" hidden="false" customHeight="false" outlineLevel="0" collapsed="false">
      <c r="N647" s="82" t="s">
        <v>2876</v>
      </c>
    </row>
    <row r="648" customFormat="false" ht="15" hidden="false" customHeight="false" outlineLevel="0" collapsed="false">
      <c r="N648" s="82" t="s">
        <v>2877</v>
      </c>
    </row>
    <row r="649" customFormat="false" ht="15" hidden="false" customHeight="false" outlineLevel="0" collapsed="false">
      <c r="N649" s="82" t="s">
        <v>2878</v>
      </c>
    </row>
    <row r="650" customFormat="false" ht="15" hidden="false" customHeight="false" outlineLevel="0" collapsed="false">
      <c r="N650" s="82" t="s">
        <v>2879</v>
      </c>
    </row>
    <row r="651" customFormat="false" ht="15" hidden="false" customHeight="false" outlineLevel="0" collapsed="false">
      <c r="N651" s="82" t="s">
        <v>2880</v>
      </c>
    </row>
    <row r="652" customFormat="false" ht="15" hidden="false" customHeight="false" outlineLevel="0" collapsed="false">
      <c r="N652" s="82" t="s">
        <v>2881</v>
      </c>
    </row>
    <row r="653" customFormat="false" ht="15" hidden="false" customHeight="false" outlineLevel="0" collapsed="false">
      <c r="N653" s="82" t="s">
        <v>2882</v>
      </c>
    </row>
    <row r="654" customFormat="false" ht="15" hidden="false" customHeight="false" outlineLevel="0" collapsed="false">
      <c r="N654" s="82" t="s">
        <v>2883</v>
      </c>
    </row>
    <row r="655" customFormat="false" ht="15" hidden="false" customHeight="false" outlineLevel="0" collapsed="false">
      <c r="N655" s="82" t="s">
        <v>2884</v>
      </c>
    </row>
    <row r="656" customFormat="false" ht="15" hidden="false" customHeight="false" outlineLevel="0" collapsed="false">
      <c r="N656" s="82" t="s">
        <v>2885</v>
      </c>
    </row>
    <row r="657" customFormat="false" ht="15" hidden="false" customHeight="false" outlineLevel="0" collapsed="false">
      <c r="N657" s="82" t="s">
        <v>2886</v>
      </c>
    </row>
    <row r="658" customFormat="false" ht="15" hidden="false" customHeight="false" outlineLevel="0" collapsed="false">
      <c r="N658" s="82" t="s">
        <v>2887</v>
      </c>
    </row>
    <row r="659" customFormat="false" ht="15" hidden="false" customHeight="false" outlineLevel="0" collapsed="false">
      <c r="N659" s="82" t="s">
        <v>2888</v>
      </c>
    </row>
    <row r="660" customFormat="false" ht="15" hidden="false" customHeight="false" outlineLevel="0" collapsed="false">
      <c r="N660" s="82" t="s">
        <v>2889</v>
      </c>
    </row>
    <row r="661" customFormat="false" ht="15" hidden="false" customHeight="false" outlineLevel="0" collapsed="false">
      <c r="N661" s="82" t="s">
        <v>2890</v>
      </c>
    </row>
    <row r="662" customFormat="false" ht="15" hidden="false" customHeight="false" outlineLevel="0" collapsed="false">
      <c r="N662" s="82" t="s">
        <v>2891</v>
      </c>
    </row>
    <row r="663" customFormat="false" ht="15" hidden="false" customHeight="false" outlineLevel="0" collapsed="false">
      <c r="N663" s="82" t="s">
        <v>2892</v>
      </c>
    </row>
    <row r="664" customFormat="false" ht="15" hidden="false" customHeight="false" outlineLevel="0" collapsed="false">
      <c r="N664" s="82" t="s">
        <v>2893</v>
      </c>
    </row>
    <row r="665" customFormat="false" ht="15" hidden="false" customHeight="false" outlineLevel="0" collapsed="false">
      <c r="N665" s="82" t="s">
        <v>2894</v>
      </c>
    </row>
    <row r="666" customFormat="false" ht="15" hidden="false" customHeight="false" outlineLevel="0" collapsed="false">
      <c r="N666" s="82" t="s">
        <v>2895</v>
      </c>
    </row>
    <row r="667" customFormat="false" ht="15" hidden="false" customHeight="false" outlineLevel="0" collapsed="false">
      <c r="N667" s="82" t="s">
        <v>2896</v>
      </c>
    </row>
    <row r="668" customFormat="false" ht="15" hidden="false" customHeight="false" outlineLevel="0" collapsed="false">
      <c r="N668" s="82" t="s">
        <v>2897</v>
      </c>
    </row>
    <row r="669" customFormat="false" ht="15" hidden="false" customHeight="false" outlineLevel="0" collapsed="false">
      <c r="N669" s="82" t="s">
        <v>2898</v>
      </c>
    </row>
    <row r="670" customFormat="false" ht="15" hidden="false" customHeight="false" outlineLevel="0" collapsed="false">
      <c r="N670" s="82" t="s">
        <v>2899</v>
      </c>
    </row>
    <row r="671" customFormat="false" ht="15" hidden="false" customHeight="false" outlineLevel="0" collapsed="false">
      <c r="N671" s="82" t="s">
        <v>2900</v>
      </c>
    </row>
    <row r="672" customFormat="false" ht="15" hidden="false" customHeight="false" outlineLevel="0" collapsed="false">
      <c r="N672" s="82" t="s">
        <v>2901</v>
      </c>
    </row>
    <row r="673" customFormat="false" ht="15" hidden="false" customHeight="false" outlineLevel="0" collapsed="false">
      <c r="N673" s="82" t="s">
        <v>2902</v>
      </c>
    </row>
    <row r="674" customFormat="false" ht="15" hidden="false" customHeight="false" outlineLevel="0" collapsed="false">
      <c r="N674" s="82" t="s">
        <v>2903</v>
      </c>
    </row>
    <row r="675" customFormat="false" ht="15" hidden="false" customHeight="false" outlineLevel="0" collapsed="false">
      <c r="N675" s="82" t="s">
        <v>2904</v>
      </c>
    </row>
    <row r="676" customFormat="false" ht="15" hidden="false" customHeight="false" outlineLevel="0" collapsed="false">
      <c r="N676" s="82" t="s">
        <v>2905</v>
      </c>
    </row>
    <row r="677" customFormat="false" ht="15" hidden="false" customHeight="false" outlineLevel="0" collapsed="false">
      <c r="N677" s="82" t="s">
        <v>2906</v>
      </c>
    </row>
    <row r="678" customFormat="false" ht="15" hidden="false" customHeight="false" outlineLevel="0" collapsed="false">
      <c r="N678" s="82" t="s">
        <v>2907</v>
      </c>
    </row>
    <row r="679" customFormat="false" ht="15" hidden="false" customHeight="false" outlineLevel="0" collapsed="false">
      <c r="N679" s="82" t="s">
        <v>2908</v>
      </c>
    </row>
    <row r="680" customFormat="false" ht="15" hidden="false" customHeight="false" outlineLevel="0" collapsed="false">
      <c r="N680" s="82" t="s">
        <v>2909</v>
      </c>
    </row>
    <row r="681" customFormat="false" ht="15" hidden="false" customHeight="false" outlineLevel="0" collapsed="false">
      <c r="N681" s="82" t="s">
        <v>2910</v>
      </c>
    </row>
    <row r="682" customFormat="false" ht="15" hidden="false" customHeight="false" outlineLevel="0" collapsed="false">
      <c r="N682" s="82" t="s">
        <v>2911</v>
      </c>
    </row>
    <row r="683" customFormat="false" ht="15" hidden="false" customHeight="false" outlineLevel="0" collapsed="false">
      <c r="N683" s="82" t="s">
        <v>2912</v>
      </c>
    </row>
    <row r="684" customFormat="false" ht="15" hidden="false" customHeight="false" outlineLevel="0" collapsed="false">
      <c r="N684" s="82" t="s">
        <v>2913</v>
      </c>
    </row>
    <row r="685" customFormat="false" ht="15" hidden="false" customHeight="false" outlineLevel="0" collapsed="false">
      <c r="N685" s="82" t="s">
        <v>2914</v>
      </c>
    </row>
    <row r="686" customFormat="false" ht="15" hidden="false" customHeight="false" outlineLevel="0" collapsed="false">
      <c r="N686" s="82" t="s">
        <v>2915</v>
      </c>
    </row>
    <row r="687" customFormat="false" ht="15" hidden="false" customHeight="false" outlineLevel="0" collapsed="false">
      <c r="N687" s="82" t="s">
        <v>2916</v>
      </c>
    </row>
    <row r="688" customFormat="false" ht="15" hidden="false" customHeight="false" outlineLevel="0" collapsed="false">
      <c r="N688" s="82" t="s">
        <v>2917</v>
      </c>
    </row>
    <row r="689" customFormat="false" ht="15" hidden="false" customHeight="false" outlineLevel="0" collapsed="false">
      <c r="N689" s="82" t="s">
        <v>2918</v>
      </c>
    </row>
    <row r="690" customFormat="false" ht="15" hidden="false" customHeight="false" outlineLevel="0" collapsed="false">
      <c r="N690" s="82" t="s">
        <v>2919</v>
      </c>
    </row>
    <row r="691" customFormat="false" ht="15" hidden="false" customHeight="false" outlineLevel="0" collapsed="false">
      <c r="N691" s="82" t="s">
        <v>2920</v>
      </c>
    </row>
    <row r="692" customFormat="false" ht="15" hidden="false" customHeight="false" outlineLevel="0" collapsed="false">
      <c r="N692" s="82" t="s">
        <v>2921</v>
      </c>
    </row>
    <row r="693" customFormat="false" ht="15" hidden="false" customHeight="false" outlineLevel="0" collapsed="false">
      <c r="N693" s="82" t="s">
        <v>2922</v>
      </c>
    </row>
    <row r="694" customFormat="false" ht="15" hidden="false" customHeight="false" outlineLevel="0" collapsed="false">
      <c r="N694" s="82" t="s">
        <v>2923</v>
      </c>
    </row>
    <row r="695" customFormat="false" ht="15" hidden="false" customHeight="false" outlineLevel="0" collapsed="false">
      <c r="N695" s="82" t="s">
        <v>2924</v>
      </c>
    </row>
    <row r="696" customFormat="false" ht="15" hidden="false" customHeight="false" outlineLevel="0" collapsed="false">
      <c r="N696" s="82" t="s">
        <v>2925</v>
      </c>
    </row>
    <row r="697" customFormat="false" ht="15" hidden="false" customHeight="false" outlineLevel="0" collapsed="false">
      <c r="N697" s="82" t="s">
        <v>2926</v>
      </c>
    </row>
    <row r="698" customFormat="false" ht="15" hidden="false" customHeight="false" outlineLevel="0" collapsed="false">
      <c r="N698" s="82" t="s">
        <v>2927</v>
      </c>
    </row>
    <row r="699" customFormat="false" ht="15" hidden="false" customHeight="false" outlineLevel="0" collapsed="false">
      <c r="N699" s="82" t="s">
        <v>2928</v>
      </c>
    </row>
    <row r="700" customFormat="false" ht="15" hidden="false" customHeight="false" outlineLevel="0" collapsed="false">
      <c r="N700" s="82" t="s">
        <v>2929</v>
      </c>
    </row>
    <row r="701" customFormat="false" ht="15" hidden="false" customHeight="false" outlineLevel="0" collapsed="false">
      <c r="N701" s="82" t="s">
        <v>2930</v>
      </c>
    </row>
    <row r="702" customFormat="false" ht="15" hidden="false" customHeight="false" outlineLevel="0" collapsed="false">
      <c r="N702" s="82" t="s">
        <v>2931</v>
      </c>
    </row>
    <row r="703" customFormat="false" ht="15" hidden="false" customHeight="false" outlineLevel="0" collapsed="false">
      <c r="N703" s="82" t="s">
        <v>2932</v>
      </c>
    </row>
    <row r="704" customFormat="false" ht="15" hidden="false" customHeight="false" outlineLevel="0" collapsed="false">
      <c r="N704" s="82" t="s">
        <v>2933</v>
      </c>
    </row>
    <row r="705" customFormat="false" ht="15" hidden="false" customHeight="false" outlineLevel="0" collapsed="false">
      <c r="N705" s="82" t="s">
        <v>2934</v>
      </c>
    </row>
    <row r="706" customFormat="false" ht="15" hidden="false" customHeight="false" outlineLevel="0" collapsed="false">
      <c r="N706" s="82" t="s">
        <v>2935</v>
      </c>
    </row>
    <row r="707" customFormat="false" ht="15" hidden="false" customHeight="false" outlineLevel="0" collapsed="false">
      <c r="N707" s="82" t="s">
        <v>2936</v>
      </c>
    </row>
    <row r="708" customFormat="false" ht="15" hidden="false" customHeight="false" outlineLevel="0" collapsed="false">
      <c r="N708" s="82" t="s">
        <v>2937</v>
      </c>
    </row>
    <row r="709" customFormat="false" ht="15" hidden="false" customHeight="false" outlineLevel="0" collapsed="false">
      <c r="N709" s="82" t="s">
        <v>2938</v>
      </c>
    </row>
    <row r="710" customFormat="false" ht="15" hidden="false" customHeight="false" outlineLevel="0" collapsed="false">
      <c r="N710" s="82" t="s">
        <v>2939</v>
      </c>
    </row>
    <row r="711" customFormat="false" ht="15" hidden="false" customHeight="false" outlineLevel="0" collapsed="false">
      <c r="N711" s="82" t="s">
        <v>2940</v>
      </c>
    </row>
    <row r="712" customFormat="false" ht="15" hidden="false" customHeight="false" outlineLevel="0" collapsed="false">
      <c r="N712" s="82" t="s">
        <v>2941</v>
      </c>
    </row>
    <row r="713" customFormat="false" ht="15" hidden="false" customHeight="false" outlineLevel="0" collapsed="false">
      <c r="N713" s="82" t="s">
        <v>2942</v>
      </c>
    </row>
    <row r="714" customFormat="false" ht="15" hidden="false" customHeight="false" outlineLevel="0" collapsed="false">
      <c r="N714" s="82" t="s">
        <v>2943</v>
      </c>
    </row>
    <row r="715" customFormat="false" ht="15" hidden="false" customHeight="false" outlineLevel="0" collapsed="false">
      <c r="N715" s="82" t="s">
        <v>2944</v>
      </c>
    </row>
    <row r="716" customFormat="false" ht="15" hidden="false" customHeight="false" outlineLevel="0" collapsed="false">
      <c r="N716" s="82" t="s">
        <v>2945</v>
      </c>
    </row>
    <row r="717" customFormat="false" ht="15" hidden="false" customHeight="false" outlineLevel="0" collapsed="false">
      <c r="N717" s="82" t="s">
        <v>2946</v>
      </c>
    </row>
    <row r="718" customFormat="false" ht="15" hidden="false" customHeight="false" outlineLevel="0" collapsed="false">
      <c r="N718" s="82" t="s">
        <v>2947</v>
      </c>
    </row>
    <row r="719" customFormat="false" ht="15" hidden="false" customHeight="false" outlineLevel="0" collapsed="false">
      <c r="N719" s="82" t="s">
        <v>2948</v>
      </c>
    </row>
    <row r="720" customFormat="false" ht="15" hidden="false" customHeight="false" outlineLevel="0" collapsed="false">
      <c r="N720" s="82" t="s">
        <v>2949</v>
      </c>
    </row>
    <row r="721" customFormat="false" ht="15" hidden="false" customHeight="false" outlineLevel="0" collapsed="false">
      <c r="N721" s="82" t="s">
        <v>2950</v>
      </c>
    </row>
    <row r="722" customFormat="false" ht="15" hidden="false" customHeight="false" outlineLevel="0" collapsed="false">
      <c r="N722" s="82" t="s">
        <v>2951</v>
      </c>
    </row>
    <row r="723" customFormat="false" ht="15" hidden="false" customHeight="false" outlineLevel="0" collapsed="false">
      <c r="N723" s="82" t="s">
        <v>2952</v>
      </c>
    </row>
    <row r="724" customFormat="false" ht="15" hidden="false" customHeight="false" outlineLevel="0" collapsed="false">
      <c r="N724" s="82" t="s">
        <v>2953</v>
      </c>
    </row>
    <row r="725" customFormat="false" ht="15" hidden="false" customHeight="false" outlineLevel="0" collapsed="false">
      <c r="N725" s="82" t="s">
        <v>2954</v>
      </c>
    </row>
    <row r="726" customFormat="false" ht="15" hidden="false" customHeight="false" outlineLevel="0" collapsed="false">
      <c r="N726" s="82" t="s">
        <v>2955</v>
      </c>
    </row>
    <row r="727" customFormat="false" ht="15" hidden="false" customHeight="false" outlineLevel="0" collapsed="false">
      <c r="N727" s="82" t="s">
        <v>2956</v>
      </c>
    </row>
    <row r="728" customFormat="false" ht="15" hidden="false" customHeight="false" outlineLevel="0" collapsed="false">
      <c r="N728" s="82" t="s">
        <v>2957</v>
      </c>
    </row>
    <row r="729" customFormat="false" ht="15" hidden="false" customHeight="false" outlineLevel="0" collapsed="false">
      <c r="N729" s="82" t="s">
        <v>2958</v>
      </c>
    </row>
    <row r="730" customFormat="false" ht="15" hidden="false" customHeight="false" outlineLevel="0" collapsed="false">
      <c r="N730" s="82" t="s">
        <v>2959</v>
      </c>
    </row>
    <row r="731" customFormat="false" ht="15" hidden="false" customHeight="false" outlineLevel="0" collapsed="false">
      <c r="N731" s="82" t="s">
        <v>2960</v>
      </c>
    </row>
    <row r="732" customFormat="false" ht="15" hidden="false" customHeight="false" outlineLevel="0" collapsed="false">
      <c r="N732" s="82" t="s">
        <v>2961</v>
      </c>
    </row>
    <row r="733" customFormat="false" ht="15" hidden="false" customHeight="false" outlineLevel="0" collapsed="false">
      <c r="N733" s="82" t="s">
        <v>2962</v>
      </c>
    </row>
    <row r="734" customFormat="false" ht="15" hidden="false" customHeight="false" outlineLevel="0" collapsed="false">
      <c r="N734" s="82" t="s">
        <v>2963</v>
      </c>
    </row>
    <row r="735" customFormat="false" ht="15" hidden="false" customHeight="false" outlineLevel="0" collapsed="false">
      <c r="N735" s="82" t="s">
        <v>2964</v>
      </c>
    </row>
    <row r="736" customFormat="false" ht="15" hidden="false" customHeight="false" outlineLevel="0" collapsed="false">
      <c r="N736" s="82" t="s">
        <v>2965</v>
      </c>
    </row>
    <row r="737" customFormat="false" ht="15" hidden="false" customHeight="false" outlineLevel="0" collapsed="false">
      <c r="N737" s="82" t="s">
        <v>2966</v>
      </c>
    </row>
    <row r="738" customFormat="false" ht="15" hidden="false" customHeight="false" outlineLevel="0" collapsed="false">
      <c r="N738" s="82" t="s">
        <v>2967</v>
      </c>
    </row>
    <row r="739" customFormat="false" ht="15" hidden="false" customHeight="false" outlineLevel="0" collapsed="false">
      <c r="N739" s="82" t="s">
        <v>2968</v>
      </c>
    </row>
    <row r="740" customFormat="false" ht="15" hidden="false" customHeight="false" outlineLevel="0" collapsed="false">
      <c r="N740" s="82" t="s">
        <v>2969</v>
      </c>
    </row>
    <row r="741" customFormat="false" ht="15" hidden="false" customHeight="false" outlineLevel="0" collapsed="false">
      <c r="N741" s="82" t="s">
        <v>2970</v>
      </c>
    </row>
    <row r="742" customFormat="false" ht="15" hidden="false" customHeight="false" outlineLevel="0" collapsed="false">
      <c r="N742" s="82" t="s">
        <v>2971</v>
      </c>
    </row>
    <row r="743" customFormat="false" ht="15" hidden="false" customHeight="false" outlineLevel="0" collapsed="false">
      <c r="N743" s="82" t="s">
        <v>2972</v>
      </c>
    </row>
    <row r="744" customFormat="false" ht="15" hidden="false" customHeight="false" outlineLevel="0" collapsed="false">
      <c r="N744" s="82" t="s">
        <v>2973</v>
      </c>
    </row>
    <row r="745" customFormat="false" ht="15" hidden="false" customHeight="false" outlineLevel="0" collapsed="false">
      <c r="N745" s="82" t="s">
        <v>2974</v>
      </c>
    </row>
    <row r="746" customFormat="false" ht="15" hidden="false" customHeight="false" outlineLevel="0" collapsed="false">
      <c r="N746" s="82" t="s">
        <v>2975</v>
      </c>
    </row>
    <row r="747" customFormat="false" ht="15" hidden="false" customHeight="false" outlineLevel="0" collapsed="false">
      <c r="N747" s="82" t="s">
        <v>2976</v>
      </c>
    </row>
    <row r="748" customFormat="false" ht="15" hidden="false" customHeight="false" outlineLevel="0" collapsed="false">
      <c r="N748" s="82" t="s">
        <v>2977</v>
      </c>
    </row>
    <row r="749" customFormat="false" ht="15" hidden="false" customHeight="false" outlineLevel="0" collapsed="false">
      <c r="N749" s="82" t="s">
        <v>2978</v>
      </c>
    </row>
    <row r="750" customFormat="false" ht="15" hidden="false" customHeight="false" outlineLevel="0" collapsed="false">
      <c r="N750" s="82" t="s">
        <v>2979</v>
      </c>
    </row>
    <row r="751" customFormat="false" ht="15" hidden="false" customHeight="false" outlineLevel="0" collapsed="false">
      <c r="N751" s="82" t="s">
        <v>2980</v>
      </c>
    </row>
    <row r="752" customFormat="false" ht="15" hidden="false" customHeight="false" outlineLevel="0" collapsed="false">
      <c r="N752" s="82" t="s">
        <v>2981</v>
      </c>
    </row>
    <row r="753" customFormat="false" ht="15" hidden="false" customHeight="false" outlineLevel="0" collapsed="false">
      <c r="N753" s="82" t="s">
        <v>2982</v>
      </c>
    </row>
    <row r="754" customFormat="false" ht="15" hidden="false" customHeight="false" outlineLevel="0" collapsed="false">
      <c r="N754" s="82" t="s">
        <v>2983</v>
      </c>
    </row>
    <row r="755" customFormat="false" ht="15" hidden="false" customHeight="false" outlineLevel="0" collapsed="false">
      <c r="N755" s="82" t="s">
        <v>2984</v>
      </c>
    </row>
    <row r="756" customFormat="false" ht="15" hidden="false" customHeight="false" outlineLevel="0" collapsed="false">
      <c r="N756" s="82" t="s">
        <v>2985</v>
      </c>
    </row>
    <row r="757" customFormat="false" ht="15" hidden="false" customHeight="false" outlineLevel="0" collapsed="false">
      <c r="N757" s="82" t="s">
        <v>2986</v>
      </c>
    </row>
    <row r="758" customFormat="false" ht="15" hidden="false" customHeight="false" outlineLevel="0" collapsed="false">
      <c r="N758" s="82" t="s">
        <v>2987</v>
      </c>
    </row>
    <row r="759" customFormat="false" ht="15" hidden="false" customHeight="false" outlineLevel="0" collapsed="false">
      <c r="N759" s="82" t="s">
        <v>2988</v>
      </c>
    </row>
    <row r="760" customFormat="false" ht="15" hidden="false" customHeight="false" outlineLevel="0" collapsed="false">
      <c r="N760" s="82" t="s">
        <v>2989</v>
      </c>
    </row>
    <row r="761" customFormat="false" ht="15" hidden="false" customHeight="false" outlineLevel="0" collapsed="false">
      <c r="N761" s="82" t="s">
        <v>2990</v>
      </c>
    </row>
    <row r="762" customFormat="false" ht="15" hidden="false" customHeight="false" outlineLevel="0" collapsed="false">
      <c r="N762" s="82" t="s">
        <v>2991</v>
      </c>
    </row>
    <row r="763" customFormat="false" ht="15" hidden="false" customHeight="false" outlineLevel="0" collapsed="false">
      <c r="N763" s="82" t="s">
        <v>2992</v>
      </c>
    </row>
    <row r="764" customFormat="false" ht="15" hidden="false" customHeight="false" outlineLevel="0" collapsed="false">
      <c r="N764" s="82" t="s">
        <v>2993</v>
      </c>
    </row>
    <row r="765" customFormat="false" ht="15" hidden="false" customHeight="false" outlineLevel="0" collapsed="false">
      <c r="N765" s="82" t="s">
        <v>2994</v>
      </c>
    </row>
    <row r="766" customFormat="false" ht="15" hidden="false" customHeight="false" outlineLevel="0" collapsed="false">
      <c r="N766" s="82" t="s">
        <v>2995</v>
      </c>
    </row>
    <row r="767" customFormat="false" ht="15" hidden="false" customHeight="false" outlineLevel="0" collapsed="false">
      <c r="N767" s="82" t="s">
        <v>2996</v>
      </c>
    </row>
    <row r="768" customFormat="false" ht="15" hidden="false" customHeight="false" outlineLevel="0" collapsed="false">
      <c r="N768" s="82" t="s">
        <v>2997</v>
      </c>
    </row>
    <row r="769" customFormat="false" ht="15" hidden="false" customHeight="false" outlineLevel="0" collapsed="false">
      <c r="N769" s="82" t="s">
        <v>2998</v>
      </c>
    </row>
    <row r="770" customFormat="false" ht="15" hidden="false" customHeight="false" outlineLevel="0" collapsed="false">
      <c r="N770" s="82" t="s">
        <v>2999</v>
      </c>
    </row>
    <row r="771" customFormat="false" ht="15" hidden="false" customHeight="false" outlineLevel="0" collapsed="false">
      <c r="N771" s="82" t="s">
        <v>3000</v>
      </c>
    </row>
    <row r="772" customFormat="false" ht="15" hidden="false" customHeight="false" outlineLevel="0" collapsed="false">
      <c r="N772" s="82" t="s">
        <v>3001</v>
      </c>
    </row>
    <row r="773" customFormat="false" ht="15" hidden="false" customHeight="false" outlineLevel="0" collapsed="false">
      <c r="N773" s="82" t="s">
        <v>3002</v>
      </c>
    </row>
    <row r="774" customFormat="false" ht="15" hidden="false" customHeight="false" outlineLevel="0" collapsed="false">
      <c r="N774" s="82" t="s">
        <v>3003</v>
      </c>
    </row>
    <row r="775" customFormat="false" ht="15" hidden="false" customHeight="false" outlineLevel="0" collapsed="false">
      <c r="N775" s="82" t="s">
        <v>3004</v>
      </c>
    </row>
    <row r="776" customFormat="false" ht="15" hidden="false" customHeight="false" outlineLevel="0" collapsed="false">
      <c r="N776" s="82" t="s">
        <v>3005</v>
      </c>
    </row>
    <row r="777" customFormat="false" ht="15" hidden="false" customHeight="false" outlineLevel="0" collapsed="false">
      <c r="N777" s="82" t="s">
        <v>3006</v>
      </c>
    </row>
    <row r="778" customFormat="false" ht="15" hidden="false" customHeight="false" outlineLevel="0" collapsed="false">
      <c r="N778" s="82" t="s">
        <v>3007</v>
      </c>
    </row>
    <row r="779" customFormat="false" ht="15" hidden="false" customHeight="false" outlineLevel="0" collapsed="false">
      <c r="N779" s="82" t="s">
        <v>3008</v>
      </c>
    </row>
    <row r="780" customFormat="false" ht="15" hidden="false" customHeight="false" outlineLevel="0" collapsed="false">
      <c r="N780" s="82" t="s">
        <v>3009</v>
      </c>
    </row>
    <row r="781" customFormat="false" ht="15" hidden="false" customHeight="false" outlineLevel="0" collapsed="false">
      <c r="N781" s="82" t="s">
        <v>3010</v>
      </c>
    </row>
    <row r="782" customFormat="false" ht="15" hidden="false" customHeight="false" outlineLevel="0" collapsed="false">
      <c r="N782" s="82" t="s">
        <v>3011</v>
      </c>
    </row>
    <row r="783" customFormat="false" ht="15" hidden="false" customHeight="false" outlineLevel="0" collapsed="false">
      <c r="N783" s="82" t="s">
        <v>3012</v>
      </c>
    </row>
    <row r="784" customFormat="false" ht="15" hidden="false" customHeight="false" outlineLevel="0" collapsed="false">
      <c r="N784" s="82" t="s">
        <v>3013</v>
      </c>
    </row>
    <row r="785" customFormat="false" ht="15" hidden="false" customHeight="false" outlineLevel="0" collapsed="false">
      <c r="N785" s="82" t="s">
        <v>3014</v>
      </c>
    </row>
    <row r="786" customFormat="false" ht="15" hidden="false" customHeight="false" outlineLevel="0" collapsed="false">
      <c r="N786" s="82" t="s">
        <v>3015</v>
      </c>
    </row>
    <row r="787" customFormat="false" ht="15" hidden="false" customHeight="false" outlineLevel="0" collapsed="false">
      <c r="N787" s="82" t="s">
        <v>3016</v>
      </c>
    </row>
    <row r="788" customFormat="false" ht="15" hidden="false" customHeight="false" outlineLevel="0" collapsed="false">
      <c r="N788" s="82" t="s">
        <v>3017</v>
      </c>
    </row>
    <row r="789" customFormat="false" ht="15" hidden="false" customHeight="false" outlineLevel="0" collapsed="false">
      <c r="N789" s="82" t="s">
        <v>3018</v>
      </c>
    </row>
    <row r="790" customFormat="false" ht="15" hidden="false" customHeight="false" outlineLevel="0" collapsed="false">
      <c r="N790" s="82" t="s">
        <v>3019</v>
      </c>
    </row>
    <row r="791" customFormat="false" ht="15" hidden="false" customHeight="false" outlineLevel="0" collapsed="false">
      <c r="N791" s="82" t="s">
        <v>3020</v>
      </c>
    </row>
    <row r="792" customFormat="false" ht="15" hidden="false" customHeight="false" outlineLevel="0" collapsed="false">
      <c r="N792" s="82" t="s">
        <v>3021</v>
      </c>
    </row>
    <row r="793" customFormat="false" ht="15" hidden="false" customHeight="false" outlineLevel="0" collapsed="false">
      <c r="N793" s="82" t="s">
        <v>3022</v>
      </c>
    </row>
    <row r="794" customFormat="false" ht="15" hidden="false" customHeight="false" outlineLevel="0" collapsed="false">
      <c r="N794" s="82" t="s">
        <v>3023</v>
      </c>
    </row>
    <row r="795" customFormat="false" ht="15" hidden="false" customHeight="false" outlineLevel="0" collapsed="false">
      <c r="N795" s="82" t="s">
        <v>3024</v>
      </c>
    </row>
    <row r="796" customFormat="false" ht="15" hidden="false" customHeight="false" outlineLevel="0" collapsed="false">
      <c r="N796" s="82" t="s">
        <v>3025</v>
      </c>
    </row>
    <row r="797" customFormat="false" ht="15" hidden="false" customHeight="false" outlineLevel="0" collapsed="false">
      <c r="N797" s="82" t="s">
        <v>3026</v>
      </c>
    </row>
    <row r="798" customFormat="false" ht="15" hidden="false" customHeight="false" outlineLevel="0" collapsed="false">
      <c r="N798" s="82" t="s">
        <v>3027</v>
      </c>
    </row>
    <row r="799" customFormat="false" ht="15" hidden="false" customHeight="false" outlineLevel="0" collapsed="false">
      <c r="N799" s="82" t="s">
        <v>3028</v>
      </c>
    </row>
    <row r="800" customFormat="false" ht="15" hidden="false" customHeight="false" outlineLevel="0" collapsed="false">
      <c r="N800" s="82" t="s">
        <v>3029</v>
      </c>
    </row>
    <row r="801" customFormat="false" ht="15" hidden="false" customHeight="false" outlineLevel="0" collapsed="false">
      <c r="N801" s="82" t="s">
        <v>3030</v>
      </c>
    </row>
    <row r="802" customFormat="false" ht="15" hidden="false" customHeight="false" outlineLevel="0" collapsed="false">
      <c r="N802" s="82" t="s">
        <v>3031</v>
      </c>
    </row>
    <row r="803" customFormat="false" ht="15" hidden="false" customHeight="false" outlineLevel="0" collapsed="false">
      <c r="N803" s="82" t="s">
        <v>3032</v>
      </c>
    </row>
    <row r="804" customFormat="false" ht="15" hidden="false" customHeight="false" outlineLevel="0" collapsed="false">
      <c r="N804" s="82" t="s">
        <v>3033</v>
      </c>
    </row>
    <row r="805" customFormat="false" ht="15" hidden="false" customHeight="false" outlineLevel="0" collapsed="false">
      <c r="N805" s="82" t="s">
        <v>3034</v>
      </c>
    </row>
    <row r="806" customFormat="false" ht="15" hidden="false" customHeight="false" outlineLevel="0" collapsed="false">
      <c r="N806" s="82" t="s">
        <v>3035</v>
      </c>
    </row>
    <row r="807" customFormat="false" ht="15" hidden="false" customHeight="false" outlineLevel="0" collapsed="false">
      <c r="N807" s="82" t="s">
        <v>3036</v>
      </c>
    </row>
    <row r="808" customFormat="false" ht="15" hidden="false" customHeight="false" outlineLevel="0" collapsed="false">
      <c r="N808" s="82" t="s">
        <v>3037</v>
      </c>
    </row>
    <row r="809" customFormat="false" ht="15" hidden="false" customHeight="false" outlineLevel="0" collapsed="false">
      <c r="N809" s="82" t="s">
        <v>3038</v>
      </c>
    </row>
    <row r="810" customFormat="false" ht="15" hidden="false" customHeight="false" outlineLevel="0" collapsed="false">
      <c r="N810" s="82" t="s">
        <v>3039</v>
      </c>
    </row>
    <row r="811" customFormat="false" ht="15" hidden="false" customHeight="false" outlineLevel="0" collapsed="false">
      <c r="N811" s="82" t="s">
        <v>3040</v>
      </c>
    </row>
    <row r="812" customFormat="false" ht="15" hidden="false" customHeight="false" outlineLevel="0" collapsed="false">
      <c r="N812" s="82" t="s">
        <v>3041</v>
      </c>
    </row>
    <row r="813" customFormat="false" ht="15" hidden="false" customHeight="false" outlineLevel="0" collapsed="false">
      <c r="N813" s="82" t="s">
        <v>3042</v>
      </c>
    </row>
    <row r="814" customFormat="false" ht="15" hidden="false" customHeight="false" outlineLevel="0" collapsed="false">
      <c r="N814" s="82" t="s">
        <v>3043</v>
      </c>
    </row>
    <row r="815" customFormat="false" ht="15" hidden="false" customHeight="false" outlineLevel="0" collapsed="false">
      <c r="N815" s="82" t="s">
        <v>3044</v>
      </c>
    </row>
    <row r="816" customFormat="false" ht="15" hidden="false" customHeight="false" outlineLevel="0" collapsed="false">
      <c r="N816" s="82" t="s">
        <v>3045</v>
      </c>
    </row>
    <row r="817" customFormat="false" ht="15" hidden="false" customHeight="false" outlineLevel="0" collapsed="false">
      <c r="N817" s="82" t="s">
        <v>3046</v>
      </c>
    </row>
    <row r="818" customFormat="false" ht="15" hidden="false" customHeight="false" outlineLevel="0" collapsed="false">
      <c r="N818" s="82" t="s">
        <v>3047</v>
      </c>
    </row>
    <row r="819" customFormat="false" ht="15" hidden="false" customHeight="false" outlineLevel="0" collapsed="false">
      <c r="N819" s="82" t="s">
        <v>3048</v>
      </c>
    </row>
    <row r="820" customFormat="false" ht="15" hidden="false" customHeight="false" outlineLevel="0" collapsed="false">
      <c r="N820" s="82" t="s">
        <v>3049</v>
      </c>
    </row>
    <row r="821" customFormat="false" ht="15" hidden="false" customHeight="false" outlineLevel="0" collapsed="false">
      <c r="N821" s="82" t="s">
        <v>3050</v>
      </c>
    </row>
    <row r="822" customFormat="false" ht="15" hidden="false" customHeight="false" outlineLevel="0" collapsed="false">
      <c r="N822" s="82" t="s">
        <v>3051</v>
      </c>
    </row>
    <row r="823" customFormat="false" ht="15" hidden="false" customHeight="false" outlineLevel="0" collapsed="false">
      <c r="N823" s="82" t="s">
        <v>3052</v>
      </c>
    </row>
    <row r="824" customFormat="false" ht="15" hidden="false" customHeight="false" outlineLevel="0" collapsed="false">
      <c r="N824" s="82" t="s">
        <v>3053</v>
      </c>
    </row>
    <row r="825" customFormat="false" ht="15" hidden="false" customHeight="false" outlineLevel="0" collapsed="false">
      <c r="N825" s="82" t="s">
        <v>3054</v>
      </c>
    </row>
    <row r="826" customFormat="false" ht="15" hidden="false" customHeight="false" outlineLevel="0" collapsed="false">
      <c r="N826" s="82" t="s">
        <v>3055</v>
      </c>
    </row>
    <row r="827" customFormat="false" ht="15" hidden="false" customHeight="false" outlineLevel="0" collapsed="false">
      <c r="N827" s="82" t="s">
        <v>3056</v>
      </c>
    </row>
    <row r="828" customFormat="false" ht="15" hidden="false" customHeight="false" outlineLevel="0" collapsed="false">
      <c r="N828" s="82" t="s">
        <v>3057</v>
      </c>
    </row>
    <row r="829" customFormat="false" ht="15" hidden="false" customHeight="false" outlineLevel="0" collapsed="false">
      <c r="N829" s="82" t="s">
        <v>3058</v>
      </c>
    </row>
    <row r="830" customFormat="false" ht="15" hidden="false" customHeight="false" outlineLevel="0" collapsed="false">
      <c r="N830" s="82" t="s">
        <v>3059</v>
      </c>
    </row>
    <row r="831" customFormat="false" ht="15" hidden="false" customHeight="false" outlineLevel="0" collapsed="false">
      <c r="N831" s="82" t="s">
        <v>3060</v>
      </c>
    </row>
    <row r="832" customFormat="false" ht="15" hidden="false" customHeight="false" outlineLevel="0" collapsed="false">
      <c r="N832" s="82" t="s">
        <v>3061</v>
      </c>
    </row>
    <row r="833" customFormat="false" ht="15" hidden="false" customHeight="false" outlineLevel="0" collapsed="false">
      <c r="N833" s="82" t="s">
        <v>3062</v>
      </c>
    </row>
    <row r="834" customFormat="false" ht="15" hidden="false" customHeight="false" outlineLevel="0" collapsed="false">
      <c r="N834" s="82" t="s">
        <v>3063</v>
      </c>
    </row>
    <row r="835" customFormat="false" ht="15" hidden="false" customHeight="false" outlineLevel="0" collapsed="false">
      <c r="N835" s="82" t="s">
        <v>3064</v>
      </c>
    </row>
    <row r="836" customFormat="false" ht="15" hidden="false" customHeight="false" outlineLevel="0" collapsed="false">
      <c r="N836" s="82" t="s">
        <v>3065</v>
      </c>
    </row>
    <row r="837" customFormat="false" ht="15" hidden="false" customHeight="false" outlineLevel="0" collapsed="false">
      <c r="N837" s="82" t="s">
        <v>3066</v>
      </c>
    </row>
    <row r="838" customFormat="false" ht="15" hidden="false" customHeight="false" outlineLevel="0" collapsed="false">
      <c r="N838" s="82" t="s">
        <v>3067</v>
      </c>
    </row>
    <row r="839" customFormat="false" ht="15" hidden="false" customHeight="false" outlineLevel="0" collapsed="false">
      <c r="N839" s="82" t="s">
        <v>3068</v>
      </c>
    </row>
    <row r="840" customFormat="false" ht="15" hidden="false" customHeight="false" outlineLevel="0" collapsed="false">
      <c r="N840" s="82" t="s">
        <v>3069</v>
      </c>
    </row>
    <row r="841" customFormat="false" ht="15" hidden="false" customHeight="false" outlineLevel="0" collapsed="false">
      <c r="N841" s="82" t="s">
        <v>3070</v>
      </c>
    </row>
    <row r="842" customFormat="false" ht="15" hidden="false" customHeight="false" outlineLevel="0" collapsed="false">
      <c r="N842" s="82" t="s">
        <v>3071</v>
      </c>
    </row>
    <row r="843" customFormat="false" ht="15" hidden="false" customHeight="false" outlineLevel="0" collapsed="false">
      <c r="N843" s="82" t="s">
        <v>3072</v>
      </c>
    </row>
    <row r="844" customFormat="false" ht="15" hidden="false" customHeight="false" outlineLevel="0" collapsed="false">
      <c r="N844" s="82" t="s">
        <v>3073</v>
      </c>
    </row>
    <row r="845" customFormat="false" ht="15" hidden="false" customHeight="false" outlineLevel="0" collapsed="false">
      <c r="N845" s="82" t="s">
        <v>3074</v>
      </c>
    </row>
    <row r="846" customFormat="false" ht="15" hidden="false" customHeight="false" outlineLevel="0" collapsed="false">
      <c r="N846" s="82" t="s">
        <v>3075</v>
      </c>
    </row>
    <row r="847" customFormat="false" ht="15" hidden="false" customHeight="false" outlineLevel="0" collapsed="false">
      <c r="N847" s="82" t="s">
        <v>3076</v>
      </c>
    </row>
    <row r="848" customFormat="false" ht="15" hidden="false" customHeight="false" outlineLevel="0" collapsed="false">
      <c r="N848" s="82" t="s">
        <v>3077</v>
      </c>
    </row>
    <row r="849" customFormat="false" ht="15" hidden="false" customHeight="false" outlineLevel="0" collapsed="false">
      <c r="N849" s="82" t="s">
        <v>3078</v>
      </c>
    </row>
    <row r="850" customFormat="false" ht="15" hidden="false" customHeight="false" outlineLevel="0" collapsed="false">
      <c r="N850" s="82" t="s">
        <v>3079</v>
      </c>
    </row>
    <row r="851" customFormat="false" ht="15" hidden="false" customHeight="false" outlineLevel="0" collapsed="false">
      <c r="N851" s="82" t="s">
        <v>3080</v>
      </c>
    </row>
    <row r="852" customFormat="false" ht="15" hidden="false" customHeight="false" outlineLevel="0" collapsed="false">
      <c r="N852" s="82" t="s">
        <v>3081</v>
      </c>
    </row>
    <row r="853" customFormat="false" ht="15" hidden="false" customHeight="false" outlineLevel="0" collapsed="false">
      <c r="N853" s="82" t="s">
        <v>3082</v>
      </c>
    </row>
    <row r="854" customFormat="false" ht="15" hidden="false" customHeight="false" outlineLevel="0" collapsed="false">
      <c r="N854" s="82" t="s">
        <v>3083</v>
      </c>
    </row>
    <row r="855" customFormat="false" ht="15" hidden="false" customHeight="false" outlineLevel="0" collapsed="false">
      <c r="N855" s="82" t="s">
        <v>3084</v>
      </c>
    </row>
    <row r="856" customFormat="false" ht="15" hidden="false" customHeight="false" outlineLevel="0" collapsed="false">
      <c r="N856" s="82" t="s">
        <v>3085</v>
      </c>
    </row>
    <row r="857" customFormat="false" ht="15" hidden="false" customHeight="false" outlineLevel="0" collapsed="false">
      <c r="N857" s="82" t="s">
        <v>3086</v>
      </c>
    </row>
    <row r="858" customFormat="false" ht="15" hidden="false" customHeight="false" outlineLevel="0" collapsed="false">
      <c r="N858" s="82" t="s">
        <v>3087</v>
      </c>
    </row>
    <row r="859" customFormat="false" ht="15" hidden="false" customHeight="false" outlineLevel="0" collapsed="false">
      <c r="N859" s="82" t="s">
        <v>3088</v>
      </c>
    </row>
    <row r="860" customFormat="false" ht="15" hidden="false" customHeight="false" outlineLevel="0" collapsed="false">
      <c r="N860" s="82" t="s">
        <v>3089</v>
      </c>
    </row>
    <row r="861" customFormat="false" ht="15" hidden="false" customHeight="false" outlineLevel="0" collapsed="false">
      <c r="N861" s="82" t="s">
        <v>3090</v>
      </c>
    </row>
    <row r="862" customFormat="false" ht="15" hidden="false" customHeight="false" outlineLevel="0" collapsed="false">
      <c r="N862" s="82" t="s">
        <v>3091</v>
      </c>
    </row>
    <row r="863" customFormat="false" ht="15" hidden="false" customHeight="false" outlineLevel="0" collapsed="false">
      <c r="N863" s="82" t="s">
        <v>3092</v>
      </c>
    </row>
    <row r="864" customFormat="false" ht="15" hidden="false" customHeight="false" outlineLevel="0" collapsed="false">
      <c r="N864" s="82" t="s">
        <v>3093</v>
      </c>
    </row>
    <row r="865" customFormat="false" ht="15" hidden="false" customHeight="false" outlineLevel="0" collapsed="false">
      <c r="N865" s="82" t="s">
        <v>3094</v>
      </c>
    </row>
    <row r="866" customFormat="false" ht="15" hidden="false" customHeight="false" outlineLevel="0" collapsed="false">
      <c r="N866" s="82" t="s">
        <v>3095</v>
      </c>
    </row>
    <row r="867" customFormat="false" ht="15" hidden="false" customHeight="false" outlineLevel="0" collapsed="false">
      <c r="N867" s="82" t="s">
        <v>3096</v>
      </c>
    </row>
    <row r="868" customFormat="false" ht="15" hidden="false" customHeight="false" outlineLevel="0" collapsed="false">
      <c r="N868" s="82" t="s">
        <v>3097</v>
      </c>
    </row>
    <row r="869" customFormat="false" ht="15" hidden="false" customHeight="false" outlineLevel="0" collapsed="false">
      <c r="N869" s="82" t="s">
        <v>3098</v>
      </c>
    </row>
    <row r="870" customFormat="false" ht="15" hidden="false" customHeight="false" outlineLevel="0" collapsed="false">
      <c r="N870" s="82" t="s">
        <v>3099</v>
      </c>
    </row>
    <row r="871" customFormat="false" ht="15" hidden="false" customHeight="false" outlineLevel="0" collapsed="false">
      <c r="N871" s="82" t="s">
        <v>3100</v>
      </c>
    </row>
    <row r="872" customFormat="false" ht="15" hidden="false" customHeight="false" outlineLevel="0" collapsed="false">
      <c r="N872" s="82" t="s">
        <v>3101</v>
      </c>
    </row>
    <row r="873" customFormat="false" ht="15" hidden="false" customHeight="false" outlineLevel="0" collapsed="false">
      <c r="N873" s="82" t="s">
        <v>3102</v>
      </c>
    </row>
    <row r="874" customFormat="false" ht="15" hidden="false" customHeight="false" outlineLevel="0" collapsed="false">
      <c r="N874" s="82" t="s">
        <v>3103</v>
      </c>
    </row>
    <row r="875" customFormat="false" ht="15" hidden="false" customHeight="false" outlineLevel="0" collapsed="false">
      <c r="N875" s="82" t="s">
        <v>3104</v>
      </c>
    </row>
    <row r="876" customFormat="false" ht="15" hidden="false" customHeight="false" outlineLevel="0" collapsed="false">
      <c r="N876" s="82" t="s">
        <v>3105</v>
      </c>
    </row>
    <row r="877" customFormat="false" ht="15" hidden="false" customHeight="false" outlineLevel="0" collapsed="false">
      <c r="N877" s="82" t="s">
        <v>3106</v>
      </c>
    </row>
    <row r="878" customFormat="false" ht="15" hidden="false" customHeight="false" outlineLevel="0" collapsed="false">
      <c r="N878" s="82" t="s">
        <v>3107</v>
      </c>
    </row>
    <row r="879" customFormat="false" ht="15" hidden="false" customHeight="false" outlineLevel="0" collapsed="false">
      <c r="N879" s="82" t="s">
        <v>3108</v>
      </c>
    </row>
    <row r="880" customFormat="false" ht="15" hidden="false" customHeight="false" outlineLevel="0" collapsed="false">
      <c r="N880" s="82" t="s">
        <v>3109</v>
      </c>
    </row>
    <row r="881" customFormat="false" ht="15" hidden="false" customHeight="false" outlineLevel="0" collapsed="false">
      <c r="N881" s="82" t="s">
        <v>3110</v>
      </c>
    </row>
    <row r="882" customFormat="false" ht="15" hidden="false" customHeight="false" outlineLevel="0" collapsed="false">
      <c r="N882" s="82" t="s">
        <v>3111</v>
      </c>
    </row>
    <row r="883" customFormat="false" ht="15" hidden="false" customHeight="false" outlineLevel="0" collapsed="false">
      <c r="N883" s="82" t="s">
        <v>3112</v>
      </c>
    </row>
    <row r="884" customFormat="false" ht="15" hidden="false" customHeight="false" outlineLevel="0" collapsed="false">
      <c r="N884" s="82" t="s">
        <v>3113</v>
      </c>
    </row>
    <row r="885" customFormat="false" ht="15" hidden="false" customHeight="false" outlineLevel="0" collapsed="false">
      <c r="N885" s="82" t="s">
        <v>3114</v>
      </c>
    </row>
    <row r="886" customFormat="false" ht="15" hidden="false" customHeight="false" outlineLevel="0" collapsed="false">
      <c r="N886" s="82" t="s">
        <v>3115</v>
      </c>
    </row>
    <row r="887" customFormat="false" ht="15" hidden="false" customHeight="false" outlineLevel="0" collapsed="false">
      <c r="N887" s="82" t="s">
        <v>3116</v>
      </c>
    </row>
    <row r="888" customFormat="false" ht="15" hidden="false" customHeight="false" outlineLevel="0" collapsed="false">
      <c r="N888" s="82" t="s">
        <v>3117</v>
      </c>
    </row>
    <row r="889" customFormat="false" ht="15" hidden="false" customHeight="false" outlineLevel="0" collapsed="false">
      <c r="N889" s="82" t="s">
        <v>3118</v>
      </c>
    </row>
    <row r="890" customFormat="false" ht="15" hidden="false" customHeight="false" outlineLevel="0" collapsed="false">
      <c r="N890" s="82" t="s">
        <v>3119</v>
      </c>
    </row>
    <row r="891" customFormat="false" ht="15" hidden="false" customHeight="false" outlineLevel="0" collapsed="false">
      <c r="N891" s="82" t="s">
        <v>3120</v>
      </c>
    </row>
    <row r="892" customFormat="false" ht="15" hidden="false" customHeight="false" outlineLevel="0" collapsed="false">
      <c r="N892" s="82" t="s">
        <v>3121</v>
      </c>
    </row>
    <row r="893" customFormat="false" ht="15" hidden="false" customHeight="false" outlineLevel="0" collapsed="false">
      <c r="N893" s="82" t="s">
        <v>3122</v>
      </c>
    </row>
    <row r="894" customFormat="false" ht="15" hidden="false" customHeight="false" outlineLevel="0" collapsed="false">
      <c r="N894" s="82" t="s">
        <v>3123</v>
      </c>
    </row>
    <row r="895" customFormat="false" ht="15" hidden="false" customHeight="false" outlineLevel="0" collapsed="false">
      <c r="N895" s="82" t="s">
        <v>3124</v>
      </c>
    </row>
    <row r="896" customFormat="false" ht="15" hidden="false" customHeight="false" outlineLevel="0" collapsed="false">
      <c r="N896" s="82" t="s">
        <v>3125</v>
      </c>
    </row>
    <row r="897" customFormat="false" ht="15" hidden="false" customHeight="false" outlineLevel="0" collapsed="false">
      <c r="N897" s="82" t="s">
        <v>3126</v>
      </c>
    </row>
    <row r="898" customFormat="false" ht="15" hidden="false" customHeight="false" outlineLevel="0" collapsed="false">
      <c r="N898" s="82" t="s">
        <v>3127</v>
      </c>
    </row>
    <row r="899" customFormat="false" ht="15" hidden="false" customHeight="false" outlineLevel="0" collapsed="false">
      <c r="N899" s="82" t="s">
        <v>3128</v>
      </c>
    </row>
    <row r="900" customFormat="false" ht="15" hidden="false" customHeight="false" outlineLevel="0" collapsed="false">
      <c r="N900" s="82" t="s">
        <v>3129</v>
      </c>
    </row>
    <row r="901" customFormat="false" ht="15" hidden="false" customHeight="false" outlineLevel="0" collapsed="false">
      <c r="N901" s="82" t="s">
        <v>3130</v>
      </c>
    </row>
    <row r="902" customFormat="false" ht="15" hidden="false" customHeight="false" outlineLevel="0" collapsed="false">
      <c r="N902" s="82" t="s">
        <v>3131</v>
      </c>
    </row>
    <row r="903" customFormat="false" ht="15" hidden="false" customHeight="false" outlineLevel="0" collapsed="false">
      <c r="N903" s="82" t="s">
        <v>3132</v>
      </c>
    </row>
    <row r="904" customFormat="false" ht="15" hidden="false" customHeight="false" outlineLevel="0" collapsed="false">
      <c r="N904" s="82" t="s">
        <v>3133</v>
      </c>
    </row>
    <row r="905" customFormat="false" ht="15" hidden="false" customHeight="false" outlineLevel="0" collapsed="false">
      <c r="N905" s="82" t="s">
        <v>3134</v>
      </c>
    </row>
    <row r="906" customFormat="false" ht="15" hidden="false" customHeight="false" outlineLevel="0" collapsed="false">
      <c r="N906" s="82" t="s">
        <v>3135</v>
      </c>
    </row>
    <row r="907" customFormat="false" ht="15" hidden="false" customHeight="false" outlineLevel="0" collapsed="false">
      <c r="N907" s="82" t="s">
        <v>3136</v>
      </c>
    </row>
    <row r="908" customFormat="false" ht="15" hidden="false" customHeight="false" outlineLevel="0" collapsed="false">
      <c r="N908" s="82" t="s">
        <v>3137</v>
      </c>
    </row>
    <row r="909" customFormat="false" ht="15" hidden="false" customHeight="false" outlineLevel="0" collapsed="false">
      <c r="N909" s="82" t="s">
        <v>3138</v>
      </c>
    </row>
    <row r="910" customFormat="false" ht="15" hidden="false" customHeight="false" outlineLevel="0" collapsed="false">
      <c r="N910" s="82" t="s">
        <v>3139</v>
      </c>
    </row>
    <row r="911" customFormat="false" ht="15" hidden="false" customHeight="false" outlineLevel="0" collapsed="false">
      <c r="N911" s="82" t="s">
        <v>3140</v>
      </c>
    </row>
    <row r="912" customFormat="false" ht="15" hidden="false" customHeight="false" outlineLevel="0" collapsed="false">
      <c r="N912" s="82" t="s">
        <v>3141</v>
      </c>
    </row>
    <row r="913" customFormat="false" ht="15" hidden="false" customHeight="false" outlineLevel="0" collapsed="false">
      <c r="N913" s="82" t="s">
        <v>3142</v>
      </c>
    </row>
    <row r="914" customFormat="false" ht="15" hidden="false" customHeight="false" outlineLevel="0" collapsed="false">
      <c r="N914" s="82" t="s">
        <v>3143</v>
      </c>
    </row>
    <row r="915" customFormat="false" ht="15" hidden="false" customHeight="false" outlineLevel="0" collapsed="false">
      <c r="N915" s="82" t="s">
        <v>3144</v>
      </c>
    </row>
    <row r="916" customFormat="false" ht="15" hidden="false" customHeight="false" outlineLevel="0" collapsed="false">
      <c r="N916" s="82" t="s">
        <v>3145</v>
      </c>
    </row>
    <row r="917" customFormat="false" ht="15" hidden="false" customHeight="false" outlineLevel="0" collapsed="false">
      <c r="N917" s="82" t="s">
        <v>3146</v>
      </c>
    </row>
    <row r="918" customFormat="false" ht="15" hidden="false" customHeight="false" outlineLevel="0" collapsed="false">
      <c r="N918" s="82" t="s">
        <v>3147</v>
      </c>
    </row>
    <row r="919" customFormat="false" ht="15" hidden="false" customHeight="false" outlineLevel="0" collapsed="false">
      <c r="N919" s="82" t="s">
        <v>3148</v>
      </c>
    </row>
    <row r="920" customFormat="false" ht="15" hidden="false" customHeight="false" outlineLevel="0" collapsed="false">
      <c r="N920" s="82" t="s">
        <v>3149</v>
      </c>
    </row>
    <row r="921" customFormat="false" ht="15" hidden="false" customHeight="false" outlineLevel="0" collapsed="false">
      <c r="N921" s="82" t="s">
        <v>3150</v>
      </c>
    </row>
    <row r="922" customFormat="false" ht="15" hidden="false" customHeight="false" outlineLevel="0" collapsed="false">
      <c r="N922" s="82" t="s">
        <v>3151</v>
      </c>
    </row>
    <row r="923" customFormat="false" ht="15" hidden="false" customHeight="false" outlineLevel="0" collapsed="false">
      <c r="N923" s="82" t="s">
        <v>3152</v>
      </c>
    </row>
    <row r="924" customFormat="false" ht="15" hidden="false" customHeight="false" outlineLevel="0" collapsed="false">
      <c r="N924" s="82" t="s">
        <v>3153</v>
      </c>
    </row>
    <row r="925" customFormat="false" ht="15" hidden="false" customHeight="false" outlineLevel="0" collapsed="false">
      <c r="N925" s="82" t="s">
        <v>3154</v>
      </c>
    </row>
    <row r="926" customFormat="false" ht="15" hidden="false" customHeight="false" outlineLevel="0" collapsed="false">
      <c r="N926" s="82" t="s">
        <v>3155</v>
      </c>
    </row>
    <row r="927" customFormat="false" ht="15" hidden="false" customHeight="false" outlineLevel="0" collapsed="false">
      <c r="N927" s="82" t="s">
        <v>3156</v>
      </c>
    </row>
    <row r="928" customFormat="false" ht="15" hidden="false" customHeight="false" outlineLevel="0" collapsed="false">
      <c r="N928" s="82" t="s">
        <v>3157</v>
      </c>
    </row>
    <row r="929" customFormat="false" ht="15" hidden="false" customHeight="false" outlineLevel="0" collapsed="false">
      <c r="N929" s="82" t="s">
        <v>3158</v>
      </c>
    </row>
    <row r="930" customFormat="false" ht="15" hidden="false" customHeight="false" outlineLevel="0" collapsed="false">
      <c r="N930" s="82" t="s">
        <v>3159</v>
      </c>
    </row>
    <row r="931" customFormat="false" ht="15" hidden="false" customHeight="false" outlineLevel="0" collapsed="false">
      <c r="N931" s="82" t="s">
        <v>3160</v>
      </c>
    </row>
    <row r="932" customFormat="false" ht="15" hidden="false" customHeight="false" outlineLevel="0" collapsed="false">
      <c r="N932" s="82" t="s">
        <v>3161</v>
      </c>
    </row>
    <row r="933" customFormat="false" ht="15" hidden="false" customHeight="false" outlineLevel="0" collapsed="false">
      <c r="N933" s="82" t="s">
        <v>3162</v>
      </c>
    </row>
    <row r="934" customFormat="false" ht="15" hidden="false" customHeight="false" outlineLevel="0" collapsed="false">
      <c r="N934" s="82" t="s">
        <v>3163</v>
      </c>
    </row>
    <row r="935" customFormat="false" ht="15" hidden="false" customHeight="false" outlineLevel="0" collapsed="false">
      <c r="N935" s="82" t="s">
        <v>3164</v>
      </c>
    </row>
    <row r="936" customFormat="false" ht="15" hidden="false" customHeight="false" outlineLevel="0" collapsed="false">
      <c r="N936" s="82" t="s">
        <v>3165</v>
      </c>
    </row>
    <row r="937" customFormat="false" ht="15" hidden="false" customHeight="false" outlineLevel="0" collapsed="false">
      <c r="N937" s="82" t="s">
        <v>3166</v>
      </c>
    </row>
    <row r="938" customFormat="false" ht="15" hidden="false" customHeight="false" outlineLevel="0" collapsed="false">
      <c r="N938" s="82" t="s">
        <v>3167</v>
      </c>
    </row>
    <row r="939" customFormat="false" ht="15" hidden="false" customHeight="false" outlineLevel="0" collapsed="false">
      <c r="N939" s="82" t="s">
        <v>3168</v>
      </c>
    </row>
    <row r="940" customFormat="false" ht="15" hidden="false" customHeight="false" outlineLevel="0" collapsed="false">
      <c r="N940" s="82" t="s">
        <v>3169</v>
      </c>
    </row>
    <row r="941" customFormat="false" ht="15" hidden="false" customHeight="false" outlineLevel="0" collapsed="false">
      <c r="N941" s="82" t="s">
        <v>3170</v>
      </c>
    </row>
    <row r="942" customFormat="false" ht="15" hidden="false" customHeight="false" outlineLevel="0" collapsed="false">
      <c r="N942" s="82" t="s">
        <v>3171</v>
      </c>
    </row>
    <row r="943" customFormat="false" ht="15" hidden="false" customHeight="false" outlineLevel="0" collapsed="false">
      <c r="N943" s="82" t="s">
        <v>3172</v>
      </c>
    </row>
    <row r="944" customFormat="false" ht="15" hidden="false" customHeight="false" outlineLevel="0" collapsed="false">
      <c r="N944" s="82" t="s">
        <v>3173</v>
      </c>
    </row>
    <row r="945" customFormat="false" ht="15" hidden="false" customHeight="false" outlineLevel="0" collapsed="false">
      <c r="N945" s="82" t="s">
        <v>3174</v>
      </c>
    </row>
    <row r="946" customFormat="false" ht="15" hidden="false" customHeight="false" outlineLevel="0" collapsed="false">
      <c r="N946" s="82" t="s">
        <v>3175</v>
      </c>
    </row>
    <row r="947" customFormat="false" ht="15" hidden="false" customHeight="false" outlineLevel="0" collapsed="false">
      <c r="N947" s="82" t="s">
        <v>3176</v>
      </c>
    </row>
    <row r="948" customFormat="false" ht="15" hidden="false" customHeight="false" outlineLevel="0" collapsed="false">
      <c r="N948" s="82" t="s">
        <v>3177</v>
      </c>
    </row>
    <row r="949" customFormat="false" ht="15" hidden="false" customHeight="false" outlineLevel="0" collapsed="false">
      <c r="N949" s="82" t="s">
        <v>3178</v>
      </c>
    </row>
    <row r="950" customFormat="false" ht="15" hidden="false" customHeight="false" outlineLevel="0" collapsed="false">
      <c r="N950" s="82" t="s">
        <v>3179</v>
      </c>
    </row>
    <row r="951" customFormat="false" ht="15" hidden="false" customHeight="false" outlineLevel="0" collapsed="false">
      <c r="N951" s="82" t="s">
        <v>3180</v>
      </c>
    </row>
    <row r="952" customFormat="false" ht="15" hidden="false" customHeight="false" outlineLevel="0" collapsed="false">
      <c r="N952" s="82" t="s">
        <v>3181</v>
      </c>
    </row>
    <row r="953" customFormat="false" ht="15" hidden="false" customHeight="false" outlineLevel="0" collapsed="false">
      <c r="N953" s="82" t="s">
        <v>3182</v>
      </c>
    </row>
    <row r="954" customFormat="false" ht="15" hidden="false" customHeight="false" outlineLevel="0" collapsed="false">
      <c r="N954" s="82" t="s">
        <v>3183</v>
      </c>
    </row>
    <row r="955" customFormat="false" ht="15" hidden="false" customHeight="false" outlineLevel="0" collapsed="false">
      <c r="N955" s="82" t="s">
        <v>3184</v>
      </c>
    </row>
    <row r="956" customFormat="false" ht="15" hidden="false" customHeight="false" outlineLevel="0" collapsed="false">
      <c r="N956" s="82" t="s">
        <v>3185</v>
      </c>
    </row>
    <row r="957" customFormat="false" ht="15" hidden="false" customHeight="false" outlineLevel="0" collapsed="false">
      <c r="N957" s="82" t="s">
        <v>3186</v>
      </c>
    </row>
    <row r="958" customFormat="false" ht="15" hidden="false" customHeight="false" outlineLevel="0" collapsed="false">
      <c r="N958" s="82" t="s">
        <v>3187</v>
      </c>
    </row>
    <row r="959" customFormat="false" ht="15" hidden="false" customHeight="false" outlineLevel="0" collapsed="false">
      <c r="N959" s="82" t="s">
        <v>3188</v>
      </c>
    </row>
    <row r="960" customFormat="false" ht="15" hidden="false" customHeight="false" outlineLevel="0" collapsed="false">
      <c r="N960" s="82" t="s">
        <v>3189</v>
      </c>
    </row>
    <row r="961" customFormat="false" ht="15" hidden="false" customHeight="false" outlineLevel="0" collapsed="false">
      <c r="N961" s="82" t="s">
        <v>3190</v>
      </c>
    </row>
    <row r="962" customFormat="false" ht="15" hidden="false" customHeight="false" outlineLevel="0" collapsed="false">
      <c r="N962" s="82" t="s">
        <v>3191</v>
      </c>
    </row>
    <row r="963" customFormat="false" ht="15" hidden="false" customHeight="false" outlineLevel="0" collapsed="false">
      <c r="N963" s="82" t="s">
        <v>3192</v>
      </c>
    </row>
    <row r="964" customFormat="false" ht="15" hidden="false" customHeight="false" outlineLevel="0" collapsed="false">
      <c r="N964" s="82" t="s">
        <v>3193</v>
      </c>
    </row>
    <row r="965" customFormat="false" ht="15" hidden="false" customHeight="false" outlineLevel="0" collapsed="false">
      <c r="N965" s="82" t="s">
        <v>3194</v>
      </c>
    </row>
    <row r="966" customFormat="false" ht="15" hidden="false" customHeight="false" outlineLevel="0" collapsed="false">
      <c r="N966" s="82" t="s">
        <v>3195</v>
      </c>
    </row>
    <row r="967" customFormat="false" ht="15" hidden="false" customHeight="false" outlineLevel="0" collapsed="false">
      <c r="N967" s="82" t="s">
        <v>3196</v>
      </c>
    </row>
    <row r="968" customFormat="false" ht="15" hidden="false" customHeight="false" outlineLevel="0" collapsed="false">
      <c r="N968" s="82" t="s">
        <v>3197</v>
      </c>
    </row>
    <row r="969" customFormat="false" ht="15" hidden="false" customHeight="false" outlineLevel="0" collapsed="false">
      <c r="N969" s="82" t="s">
        <v>3198</v>
      </c>
    </row>
    <row r="970" customFormat="false" ht="15" hidden="false" customHeight="false" outlineLevel="0" collapsed="false">
      <c r="N970" s="82" t="s">
        <v>3199</v>
      </c>
    </row>
    <row r="971" customFormat="false" ht="15" hidden="false" customHeight="false" outlineLevel="0" collapsed="false">
      <c r="N971" s="82" t="s">
        <v>3200</v>
      </c>
    </row>
    <row r="972" customFormat="false" ht="15" hidden="false" customHeight="false" outlineLevel="0" collapsed="false">
      <c r="N972" s="82" t="s">
        <v>3201</v>
      </c>
    </row>
    <row r="973" customFormat="false" ht="15" hidden="false" customHeight="false" outlineLevel="0" collapsed="false">
      <c r="N973" s="82" t="s">
        <v>3202</v>
      </c>
    </row>
    <row r="974" customFormat="false" ht="15" hidden="false" customHeight="false" outlineLevel="0" collapsed="false">
      <c r="N974" s="82" t="s">
        <v>3203</v>
      </c>
    </row>
    <row r="975" customFormat="false" ht="15" hidden="false" customHeight="false" outlineLevel="0" collapsed="false">
      <c r="N975" s="82" t="s">
        <v>3204</v>
      </c>
    </row>
    <row r="976" customFormat="false" ht="15" hidden="false" customHeight="false" outlineLevel="0" collapsed="false">
      <c r="N976" s="82" t="s">
        <v>3205</v>
      </c>
    </row>
    <row r="977" customFormat="false" ht="15" hidden="false" customHeight="false" outlineLevel="0" collapsed="false">
      <c r="N977" s="82" t="s">
        <v>3206</v>
      </c>
    </row>
    <row r="978" customFormat="false" ht="15" hidden="false" customHeight="false" outlineLevel="0" collapsed="false">
      <c r="N978" s="82" t="s">
        <v>3207</v>
      </c>
    </row>
    <row r="979" customFormat="false" ht="15" hidden="false" customHeight="false" outlineLevel="0" collapsed="false">
      <c r="N979" s="82" t="s">
        <v>3208</v>
      </c>
    </row>
    <row r="980" customFormat="false" ht="15" hidden="false" customHeight="false" outlineLevel="0" collapsed="false">
      <c r="N980" s="82" t="s">
        <v>3209</v>
      </c>
    </row>
    <row r="981" customFormat="false" ht="15" hidden="false" customHeight="false" outlineLevel="0" collapsed="false">
      <c r="N981" s="82" t="s">
        <v>3210</v>
      </c>
    </row>
    <row r="982" customFormat="false" ht="15" hidden="false" customHeight="false" outlineLevel="0" collapsed="false">
      <c r="N982" s="82" t="s">
        <v>3211</v>
      </c>
    </row>
    <row r="983" customFormat="false" ht="15" hidden="false" customHeight="false" outlineLevel="0" collapsed="false">
      <c r="N983" s="82" t="s">
        <v>3212</v>
      </c>
    </row>
    <row r="984" customFormat="false" ht="15" hidden="false" customHeight="false" outlineLevel="0" collapsed="false">
      <c r="N984" s="82" t="s">
        <v>3213</v>
      </c>
    </row>
    <row r="985" customFormat="false" ht="15" hidden="false" customHeight="false" outlineLevel="0" collapsed="false">
      <c r="N985" s="82" t="s">
        <v>3214</v>
      </c>
    </row>
    <row r="986" customFormat="false" ht="15" hidden="false" customHeight="false" outlineLevel="0" collapsed="false">
      <c r="N986" s="82" t="s">
        <v>3215</v>
      </c>
    </row>
    <row r="987" customFormat="false" ht="15" hidden="false" customHeight="false" outlineLevel="0" collapsed="false">
      <c r="N987" s="82" t="s">
        <v>3216</v>
      </c>
    </row>
    <row r="988" customFormat="false" ht="15" hidden="false" customHeight="false" outlineLevel="0" collapsed="false">
      <c r="N988" s="82" t="s">
        <v>3217</v>
      </c>
    </row>
    <row r="989" customFormat="false" ht="15" hidden="false" customHeight="false" outlineLevel="0" collapsed="false">
      <c r="N989" s="82" t="s">
        <v>3218</v>
      </c>
    </row>
    <row r="990" customFormat="false" ht="15" hidden="false" customHeight="false" outlineLevel="0" collapsed="false">
      <c r="N990" s="82" t="s">
        <v>3219</v>
      </c>
    </row>
    <row r="991" customFormat="false" ht="15" hidden="false" customHeight="false" outlineLevel="0" collapsed="false">
      <c r="N991" s="82" t="s">
        <v>3220</v>
      </c>
    </row>
    <row r="992" customFormat="false" ht="15" hidden="false" customHeight="false" outlineLevel="0" collapsed="false">
      <c r="N992" s="82" t="s">
        <v>3221</v>
      </c>
    </row>
    <row r="993" customFormat="false" ht="15" hidden="false" customHeight="false" outlineLevel="0" collapsed="false">
      <c r="N993" s="82" t="s">
        <v>3222</v>
      </c>
    </row>
    <row r="994" customFormat="false" ht="15" hidden="false" customHeight="false" outlineLevel="0" collapsed="false">
      <c r="N994" s="82" t="s">
        <v>3223</v>
      </c>
    </row>
    <row r="995" customFormat="false" ht="15" hidden="false" customHeight="false" outlineLevel="0" collapsed="false">
      <c r="N995" s="82" t="s">
        <v>3224</v>
      </c>
    </row>
    <row r="996" customFormat="false" ht="15" hidden="false" customHeight="false" outlineLevel="0" collapsed="false">
      <c r="N996" s="82" t="s">
        <v>3225</v>
      </c>
    </row>
    <row r="997" customFormat="false" ht="15" hidden="false" customHeight="false" outlineLevel="0" collapsed="false">
      <c r="N997" s="82" t="s">
        <v>3226</v>
      </c>
    </row>
    <row r="998" customFormat="false" ht="15" hidden="false" customHeight="false" outlineLevel="0" collapsed="false">
      <c r="N998" s="82" t="s">
        <v>3227</v>
      </c>
    </row>
    <row r="999" customFormat="false" ht="15" hidden="false" customHeight="false" outlineLevel="0" collapsed="false">
      <c r="N999" s="82" t="s">
        <v>3228</v>
      </c>
    </row>
    <row r="1000" customFormat="false" ht="15" hidden="false" customHeight="false" outlineLevel="0" collapsed="false">
      <c r="N1000" s="82" t="s">
        <v>3229</v>
      </c>
    </row>
    <row r="1001" customFormat="false" ht="15" hidden="false" customHeight="false" outlineLevel="0" collapsed="false">
      <c r="N1001" s="82" t="s">
        <v>3230</v>
      </c>
    </row>
    <row r="1002" customFormat="false" ht="15" hidden="false" customHeight="false" outlineLevel="0" collapsed="false">
      <c r="N1002" s="82" t="s">
        <v>3231</v>
      </c>
    </row>
    <row r="1003" customFormat="false" ht="15" hidden="false" customHeight="false" outlineLevel="0" collapsed="false">
      <c r="N1003" s="82" t="s">
        <v>3232</v>
      </c>
    </row>
    <row r="1004" customFormat="false" ht="15" hidden="false" customHeight="false" outlineLevel="0" collapsed="false">
      <c r="N1004" s="82" t="s">
        <v>3233</v>
      </c>
    </row>
    <row r="1005" customFormat="false" ht="15" hidden="false" customHeight="false" outlineLevel="0" collapsed="false">
      <c r="N1005" s="82" t="s">
        <v>3234</v>
      </c>
    </row>
    <row r="1006" customFormat="false" ht="15" hidden="false" customHeight="false" outlineLevel="0" collapsed="false">
      <c r="N1006" s="82" t="s">
        <v>3235</v>
      </c>
    </row>
    <row r="1007" customFormat="false" ht="15" hidden="false" customHeight="false" outlineLevel="0" collapsed="false">
      <c r="N1007" s="82" t="s">
        <v>3236</v>
      </c>
    </row>
    <row r="1008" customFormat="false" ht="15" hidden="false" customHeight="false" outlineLevel="0" collapsed="false">
      <c r="N1008" s="82" t="s">
        <v>3237</v>
      </c>
    </row>
    <row r="1009" customFormat="false" ht="15" hidden="false" customHeight="false" outlineLevel="0" collapsed="false">
      <c r="N1009" s="82" t="s">
        <v>3238</v>
      </c>
    </row>
    <row r="1010" customFormat="false" ht="15" hidden="false" customHeight="false" outlineLevel="0" collapsed="false">
      <c r="N1010" s="82" t="s">
        <v>3239</v>
      </c>
    </row>
    <row r="1011" customFormat="false" ht="15" hidden="false" customHeight="false" outlineLevel="0" collapsed="false">
      <c r="N1011" s="82" t="s">
        <v>3240</v>
      </c>
    </row>
    <row r="1012" customFormat="false" ht="15" hidden="false" customHeight="false" outlineLevel="0" collapsed="false">
      <c r="N1012" s="82" t="s">
        <v>3241</v>
      </c>
    </row>
    <row r="1013" customFormat="false" ht="15" hidden="false" customHeight="false" outlineLevel="0" collapsed="false">
      <c r="N1013" s="82" t="s">
        <v>3242</v>
      </c>
    </row>
    <row r="1014" customFormat="false" ht="15" hidden="false" customHeight="false" outlineLevel="0" collapsed="false">
      <c r="N1014" s="82" t="s">
        <v>3243</v>
      </c>
    </row>
    <row r="1015" customFormat="false" ht="15" hidden="false" customHeight="false" outlineLevel="0" collapsed="false">
      <c r="N1015" s="82" t="s">
        <v>3244</v>
      </c>
    </row>
    <row r="1016" customFormat="false" ht="15" hidden="false" customHeight="false" outlineLevel="0" collapsed="false">
      <c r="N1016" s="82" t="s">
        <v>3245</v>
      </c>
    </row>
    <row r="1017" customFormat="false" ht="15" hidden="false" customHeight="false" outlineLevel="0" collapsed="false">
      <c r="N1017" s="82" t="s">
        <v>3246</v>
      </c>
    </row>
    <row r="1018" customFormat="false" ht="15" hidden="false" customHeight="false" outlineLevel="0" collapsed="false">
      <c r="N1018" s="82" t="s">
        <v>3247</v>
      </c>
    </row>
    <row r="1019" customFormat="false" ht="15" hidden="false" customHeight="false" outlineLevel="0" collapsed="false">
      <c r="N1019" s="82" t="s">
        <v>3248</v>
      </c>
    </row>
    <row r="1020" customFormat="false" ht="15" hidden="false" customHeight="false" outlineLevel="0" collapsed="false">
      <c r="N1020" s="82" t="s">
        <v>3249</v>
      </c>
    </row>
    <row r="1021" customFormat="false" ht="15" hidden="false" customHeight="false" outlineLevel="0" collapsed="false">
      <c r="N1021" s="82" t="s">
        <v>3250</v>
      </c>
    </row>
    <row r="1022" customFormat="false" ht="15" hidden="false" customHeight="false" outlineLevel="0" collapsed="false">
      <c r="N1022" s="82" t="s">
        <v>3251</v>
      </c>
    </row>
    <row r="1023" customFormat="false" ht="15" hidden="false" customHeight="false" outlineLevel="0" collapsed="false">
      <c r="N1023" s="82" t="s">
        <v>3252</v>
      </c>
    </row>
    <row r="1024" customFormat="false" ht="15" hidden="false" customHeight="false" outlineLevel="0" collapsed="false">
      <c r="N1024" s="82" t="s">
        <v>3253</v>
      </c>
    </row>
    <row r="1025" customFormat="false" ht="15" hidden="false" customHeight="false" outlineLevel="0" collapsed="false">
      <c r="N1025" s="82" t="s">
        <v>3254</v>
      </c>
    </row>
    <row r="1026" customFormat="false" ht="15" hidden="false" customHeight="false" outlineLevel="0" collapsed="false">
      <c r="N1026" s="82" t="s">
        <v>3255</v>
      </c>
    </row>
    <row r="1027" customFormat="false" ht="15" hidden="false" customHeight="false" outlineLevel="0" collapsed="false">
      <c r="N1027" s="82" t="s">
        <v>3256</v>
      </c>
    </row>
    <row r="1028" customFormat="false" ht="15" hidden="false" customHeight="false" outlineLevel="0" collapsed="false">
      <c r="N1028" s="82" t="s">
        <v>3257</v>
      </c>
    </row>
    <row r="1029" customFormat="false" ht="15" hidden="false" customHeight="false" outlineLevel="0" collapsed="false">
      <c r="N1029" s="82" t="s">
        <v>3258</v>
      </c>
    </row>
    <row r="1030" customFormat="false" ht="15" hidden="false" customHeight="false" outlineLevel="0" collapsed="false">
      <c r="N1030" s="82" t="s">
        <v>3259</v>
      </c>
    </row>
    <row r="1031" customFormat="false" ht="15" hidden="false" customHeight="false" outlineLevel="0" collapsed="false">
      <c r="N1031" s="82" t="s">
        <v>3260</v>
      </c>
    </row>
    <row r="1032" customFormat="false" ht="15" hidden="false" customHeight="false" outlineLevel="0" collapsed="false">
      <c r="N1032" s="82" t="s">
        <v>3261</v>
      </c>
    </row>
    <row r="1033" customFormat="false" ht="15" hidden="false" customHeight="false" outlineLevel="0" collapsed="false">
      <c r="N1033" s="82" t="s">
        <v>3262</v>
      </c>
    </row>
    <row r="1034" customFormat="false" ht="15" hidden="false" customHeight="false" outlineLevel="0" collapsed="false">
      <c r="N1034" s="82" t="s">
        <v>3263</v>
      </c>
    </row>
    <row r="1035" customFormat="false" ht="15" hidden="false" customHeight="false" outlineLevel="0" collapsed="false">
      <c r="N1035" s="82" t="s">
        <v>3264</v>
      </c>
    </row>
    <row r="1036" customFormat="false" ht="15" hidden="false" customHeight="false" outlineLevel="0" collapsed="false">
      <c r="N1036" s="82" t="s">
        <v>3265</v>
      </c>
    </row>
    <row r="1037" customFormat="false" ht="15" hidden="false" customHeight="false" outlineLevel="0" collapsed="false">
      <c r="N1037" s="82" t="s">
        <v>3266</v>
      </c>
    </row>
    <row r="1038" customFormat="false" ht="15" hidden="false" customHeight="false" outlineLevel="0" collapsed="false">
      <c r="N1038" s="82" t="s">
        <v>3267</v>
      </c>
    </row>
    <row r="1039" customFormat="false" ht="15" hidden="false" customHeight="false" outlineLevel="0" collapsed="false">
      <c r="N1039" s="82" t="s">
        <v>3268</v>
      </c>
    </row>
    <row r="1040" customFormat="false" ht="15" hidden="false" customHeight="false" outlineLevel="0" collapsed="false">
      <c r="N1040" s="82" t="s">
        <v>3269</v>
      </c>
    </row>
    <row r="1041" customFormat="false" ht="15" hidden="false" customHeight="false" outlineLevel="0" collapsed="false">
      <c r="N1041" s="82" t="s">
        <v>3270</v>
      </c>
    </row>
    <row r="1042" customFormat="false" ht="15" hidden="false" customHeight="false" outlineLevel="0" collapsed="false">
      <c r="N1042" s="82" t="s">
        <v>3271</v>
      </c>
    </row>
    <row r="1043" customFormat="false" ht="15" hidden="false" customHeight="false" outlineLevel="0" collapsed="false">
      <c r="N1043" s="82" t="s">
        <v>3272</v>
      </c>
    </row>
    <row r="1044" customFormat="false" ht="15" hidden="false" customHeight="false" outlineLevel="0" collapsed="false">
      <c r="N1044" s="82" t="s">
        <v>3273</v>
      </c>
    </row>
    <row r="1045" customFormat="false" ht="15" hidden="false" customHeight="false" outlineLevel="0" collapsed="false">
      <c r="N1045" s="82" t="s">
        <v>3274</v>
      </c>
    </row>
    <row r="1046" customFormat="false" ht="15" hidden="false" customHeight="false" outlineLevel="0" collapsed="false">
      <c r="N1046" s="82" t="s">
        <v>3275</v>
      </c>
    </row>
    <row r="1047" customFormat="false" ht="15" hidden="false" customHeight="false" outlineLevel="0" collapsed="false">
      <c r="N1047" s="82" t="s">
        <v>3276</v>
      </c>
    </row>
    <row r="1048" customFormat="false" ht="15" hidden="false" customHeight="false" outlineLevel="0" collapsed="false">
      <c r="N1048" s="82" t="s">
        <v>3277</v>
      </c>
    </row>
    <row r="1049" customFormat="false" ht="15" hidden="false" customHeight="false" outlineLevel="0" collapsed="false">
      <c r="N1049" s="82" t="s">
        <v>3278</v>
      </c>
    </row>
    <row r="1050" customFormat="false" ht="15" hidden="false" customHeight="false" outlineLevel="0" collapsed="false">
      <c r="N1050" s="82" t="s">
        <v>3279</v>
      </c>
    </row>
    <row r="1051" customFormat="false" ht="15" hidden="false" customHeight="false" outlineLevel="0" collapsed="false">
      <c r="N1051" s="82" t="s">
        <v>3280</v>
      </c>
    </row>
    <row r="1052" customFormat="false" ht="15" hidden="false" customHeight="false" outlineLevel="0" collapsed="false">
      <c r="N1052" s="82" t="s">
        <v>3281</v>
      </c>
    </row>
    <row r="1053" customFormat="false" ht="15" hidden="false" customHeight="false" outlineLevel="0" collapsed="false">
      <c r="N1053" s="82" t="s">
        <v>3282</v>
      </c>
    </row>
    <row r="1054" customFormat="false" ht="15" hidden="false" customHeight="false" outlineLevel="0" collapsed="false">
      <c r="N1054" s="82" t="s">
        <v>3283</v>
      </c>
    </row>
    <row r="1055" customFormat="false" ht="15" hidden="false" customHeight="false" outlineLevel="0" collapsed="false">
      <c r="N1055" s="82" t="s">
        <v>3284</v>
      </c>
    </row>
    <row r="1056" customFormat="false" ht="15" hidden="false" customHeight="false" outlineLevel="0" collapsed="false">
      <c r="N1056" s="82" t="s">
        <v>3285</v>
      </c>
    </row>
    <row r="1057" customFormat="false" ht="15" hidden="false" customHeight="false" outlineLevel="0" collapsed="false">
      <c r="N1057" s="82" t="s">
        <v>3286</v>
      </c>
    </row>
    <row r="1058" customFormat="false" ht="15" hidden="false" customHeight="false" outlineLevel="0" collapsed="false">
      <c r="N1058" s="82" t="s">
        <v>3287</v>
      </c>
    </row>
    <row r="1059" customFormat="false" ht="15" hidden="false" customHeight="false" outlineLevel="0" collapsed="false">
      <c r="N1059" s="82" t="s">
        <v>3288</v>
      </c>
    </row>
    <row r="1060" customFormat="false" ht="15" hidden="false" customHeight="false" outlineLevel="0" collapsed="false">
      <c r="N1060" s="82" t="s">
        <v>3289</v>
      </c>
    </row>
    <row r="1061" customFormat="false" ht="15" hidden="false" customHeight="false" outlineLevel="0" collapsed="false">
      <c r="N1061" s="82" t="s">
        <v>3290</v>
      </c>
    </row>
    <row r="1062" customFormat="false" ht="15" hidden="false" customHeight="false" outlineLevel="0" collapsed="false">
      <c r="N1062" s="82" t="s">
        <v>3291</v>
      </c>
    </row>
    <row r="1063" customFormat="false" ht="15" hidden="false" customHeight="false" outlineLevel="0" collapsed="false">
      <c r="N1063" s="82" t="s">
        <v>3292</v>
      </c>
    </row>
    <row r="1064" customFormat="false" ht="15" hidden="false" customHeight="false" outlineLevel="0" collapsed="false">
      <c r="N1064" s="82" t="s">
        <v>3293</v>
      </c>
    </row>
    <row r="1065" customFormat="false" ht="15" hidden="false" customHeight="false" outlineLevel="0" collapsed="false">
      <c r="N1065" s="82" t="s">
        <v>3294</v>
      </c>
    </row>
    <row r="1066" customFormat="false" ht="15" hidden="false" customHeight="false" outlineLevel="0" collapsed="false">
      <c r="N1066" s="82" t="s">
        <v>3295</v>
      </c>
    </row>
    <row r="1067" customFormat="false" ht="15" hidden="false" customHeight="false" outlineLevel="0" collapsed="false">
      <c r="N1067" s="82" t="s">
        <v>3296</v>
      </c>
    </row>
    <row r="1068" customFormat="false" ht="15" hidden="false" customHeight="false" outlineLevel="0" collapsed="false">
      <c r="N1068" s="82" t="s">
        <v>3297</v>
      </c>
    </row>
    <row r="1069" customFormat="false" ht="15" hidden="false" customHeight="false" outlineLevel="0" collapsed="false">
      <c r="N1069" s="82" t="s">
        <v>3298</v>
      </c>
    </row>
    <row r="1070" customFormat="false" ht="15" hidden="false" customHeight="false" outlineLevel="0" collapsed="false">
      <c r="N1070" s="82" t="s">
        <v>3299</v>
      </c>
    </row>
    <row r="1071" customFormat="false" ht="15" hidden="false" customHeight="false" outlineLevel="0" collapsed="false">
      <c r="N1071" s="82" t="s">
        <v>3300</v>
      </c>
    </row>
    <row r="1072" customFormat="false" ht="15" hidden="false" customHeight="false" outlineLevel="0" collapsed="false">
      <c r="N1072" s="82" t="s">
        <v>3301</v>
      </c>
    </row>
    <row r="1073" customFormat="false" ht="15" hidden="false" customHeight="false" outlineLevel="0" collapsed="false">
      <c r="N1073" s="82" t="s">
        <v>3302</v>
      </c>
    </row>
    <row r="1074" customFormat="false" ht="15" hidden="false" customHeight="false" outlineLevel="0" collapsed="false">
      <c r="N1074" s="82" t="s">
        <v>3303</v>
      </c>
    </row>
    <row r="1075" customFormat="false" ht="15" hidden="false" customHeight="false" outlineLevel="0" collapsed="false">
      <c r="N1075" s="82" t="s">
        <v>3304</v>
      </c>
    </row>
    <row r="1076" customFormat="false" ht="15" hidden="false" customHeight="false" outlineLevel="0" collapsed="false">
      <c r="N1076" s="82" t="s">
        <v>3305</v>
      </c>
    </row>
    <row r="1077" customFormat="false" ht="15" hidden="false" customHeight="false" outlineLevel="0" collapsed="false">
      <c r="N1077" s="82" t="s">
        <v>3306</v>
      </c>
    </row>
    <row r="1078" customFormat="false" ht="15" hidden="false" customHeight="false" outlineLevel="0" collapsed="false">
      <c r="N1078" s="82" t="s">
        <v>3307</v>
      </c>
    </row>
    <row r="1079" customFormat="false" ht="15" hidden="false" customHeight="false" outlineLevel="0" collapsed="false">
      <c r="N1079" s="82" t="s">
        <v>3308</v>
      </c>
    </row>
    <row r="1080" customFormat="false" ht="15" hidden="false" customHeight="false" outlineLevel="0" collapsed="false">
      <c r="N1080" s="82" t="s">
        <v>3309</v>
      </c>
    </row>
    <row r="1081" customFormat="false" ht="15" hidden="false" customHeight="false" outlineLevel="0" collapsed="false">
      <c r="N1081" s="82" t="s">
        <v>3310</v>
      </c>
    </row>
    <row r="1082" customFormat="false" ht="15" hidden="false" customHeight="false" outlineLevel="0" collapsed="false">
      <c r="N1082" s="82" t="s">
        <v>3311</v>
      </c>
    </row>
    <row r="1083" customFormat="false" ht="15" hidden="false" customHeight="false" outlineLevel="0" collapsed="false">
      <c r="N1083" s="82" t="s">
        <v>3312</v>
      </c>
    </row>
    <row r="1084" customFormat="false" ht="15" hidden="false" customHeight="false" outlineLevel="0" collapsed="false">
      <c r="N1084" s="82" t="s">
        <v>3313</v>
      </c>
    </row>
    <row r="1085" customFormat="false" ht="15" hidden="false" customHeight="false" outlineLevel="0" collapsed="false">
      <c r="N1085" s="82" t="s">
        <v>3314</v>
      </c>
    </row>
    <row r="1086" customFormat="false" ht="15" hidden="false" customHeight="false" outlineLevel="0" collapsed="false">
      <c r="N1086" s="82" t="s">
        <v>3315</v>
      </c>
    </row>
    <row r="1087" customFormat="false" ht="15" hidden="false" customHeight="false" outlineLevel="0" collapsed="false">
      <c r="N1087" s="82" t="s">
        <v>3316</v>
      </c>
    </row>
    <row r="1088" customFormat="false" ht="15" hidden="false" customHeight="false" outlineLevel="0" collapsed="false">
      <c r="N1088" s="82" t="s">
        <v>3317</v>
      </c>
    </row>
    <row r="1089" customFormat="false" ht="15" hidden="false" customHeight="false" outlineLevel="0" collapsed="false">
      <c r="N1089" s="82" t="s">
        <v>3318</v>
      </c>
    </row>
    <row r="1090" customFormat="false" ht="15" hidden="false" customHeight="false" outlineLevel="0" collapsed="false">
      <c r="N1090" s="82" t="s">
        <v>3319</v>
      </c>
    </row>
    <row r="1091" customFormat="false" ht="15" hidden="false" customHeight="false" outlineLevel="0" collapsed="false">
      <c r="N1091" s="82" t="s">
        <v>3320</v>
      </c>
    </row>
    <row r="1092" customFormat="false" ht="15" hidden="false" customHeight="false" outlineLevel="0" collapsed="false">
      <c r="N1092" s="82" t="s">
        <v>3321</v>
      </c>
    </row>
    <row r="1093" customFormat="false" ht="15" hidden="false" customHeight="false" outlineLevel="0" collapsed="false">
      <c r="N1093" s="82" t="s">
        <v>3322</v>
      </c>
    </row>
    <row r="1094" customFormat="false" ht="15" hidden="false" customHeight="false" outlineLevel="0" collapsed="false">
      <c r="N1094" s="82" t="s">
        <v>3323</v>
      </c>
    </row>
    <row r="1095" customFormat="false" ht="15" hidden="false" customHeight="false" outlineLevel="0" collapsed="false">
      <c r="N1095" s="82" t="s">
        <v>3324</v>
      </c>
    </row>
    <row r="1096" customFormat="false" ht="15" hidden="false" customHeight="false" outlineLevel="0" collapsed="false">
      <c r="N1096" s="82" t="s">
        <v>3325</v>
      </c>
    </row>
    <row r="1097" customFormat="false" ht="15" hidden="false" customHeight="false" outlineLevel="0" collapsed="false">
      <c r="N1097" s="82" t="s">
        <v>3326</v>
      </c>
    </row>
    <row r="1098" customFormat="false" ht="15" hidden="false" customHeight="false" outlineLevel="0" collapsed="false">
      <c r="N1098" s="82" t="s">
        <v>3327</v>
      </c>
    </row>
    <row r="1099" customFormat="false" ht="15" hidden="false" customHeight="false" outlineLevel="0" collapsed="false">
      <c r="N1099" s="82" t="s">
        <v>3328</v>
      </c>
    </row>
    <row r="1100" customFormat="false" ht="15" hidden="false" customHeight="false" outlineLevel="0" collapsed="false">
      <c r="N1100" s="82" t="s">
        <v>3329</v>
      </c>
    </row>
    <row r="1101" customFormat="false" ht="15" hidden="false" customHeight="false" outlineLevel="0" collapsed="false">
      <c r="N1101" s="82" t="s">
        <v>3330</v>
      </c>
    </row>
    <row r="1102" customFormat="false" ht="15" hidden="false" customHeight="false" outlineLevel="0" collapsed="false">
      <c r="N1102" s="82" t="s">
        <v>3331</v>
      </c>
    </row>
    <row r="1103" customFormat="false" ht="15" hidden="false" customHeight="false" outlineLevel="0" collapsed="false">
      <c r="N1103" s="82" t="s">
        <v>3332</v>
      </c>
    </row>
    <row r="1104" customFormat="false" ht="15" hidden="false" customHeight="false" outlineLevel="0" collapsed="false">
      <c r="N1104" s="82" t="s">
        <v>3333</v>
      </c>
    </row>
    <row r="1105" customFormat="false" ht="15" hidden="false" customHeight="false" outlineLevel="0" collapsed="false">
      <c r="N1105" s="82" t="s">
        <v>3334</v>
      </c>
    </row>
    <row r="1106" customFormat="false" ht="15" hidden="false" customHeight="false" outlineLevel="0" collapsed="false">
      <c r="N1106" s="82" t="s">
        <v>3335</v>
      </c>
    </row>
    <row r="1107" customFormat="false" ht="15" hidden="false" customHeight="false" outlineLevel="0" collapsed="false">
      <c r="N1107" s="82" t="s">
        <v>3336</v>
      </c>
    </row>
    <row r="1108" customFormat="false" ht="15" hidden="false" customHeight="false" outlineLevel="0" collapsed="false">
      <c r="N1108" s="82" t="s">
        <v>3337</v>
      </c>
    </row>
    <row r="1109" customFormat="false" ht="15" hidden="false" customHeight="false" outlineLevel="0" collapsed="false">
      <c r="N1109" s="82" t="s">
        <v>3338</v>
      </c>
    </row>
    <row r="1110" customFormat="false" ht="15" hidden="false" customHeight="false" outlineLevel="0" collapsed="false">
      <c r="N1110" s="82" t="s">
        <v>3339</v>
      </c>
    </row>
    <row r="1111" customFormat="false" ht="15" hidden="false" customHeight="false" outlineLevel="0" collapsed="false">
      <c r="N1111" s="82" t="s">
        <v>3340</v>
      </c>
    </row>
    <row r="1112" customFormat="false" ht="15" hidden="false" customHeight="false" outlineLevel="0" collapsed="false">
      <c r="N1112" s="82" t="s">
        <v>3341</v>
      </c>
    </row>
    <row r="1113" customFormat="false" ht="15" hidden="false" customHeight="false" outlineLevel="0" collapsed="false">
      <c r="N1113" s="82" t="s">
        <v>3342</v>
      </c>
    </row>
    <row r="1114" customFormat="false" ht="15" hidden="false" customHeight="false" outlineLevel="0" collapsed="false">
      <c r="N1114" s="82" t="s">
        <v>3343</v>
      </c>
    </row>
    <row r="1115" customFormat="false" ht="15" hidden="false" customHeight="false" outlineLevel="0" collapsed="false">
      <c r="N1115" s="82" t="s">
        <v>3344</v>
      </c>
    </row>
    <row r="1116" customFormat="false" ht="15" hidden="false" customHeight="false" outlineLevel="0" collapsed="false">
      <c r="N1116" s="82" t="s">
        <v>3345</v>
      </c>
    </row>
    <row r="1117" customFormat="false" ht="15" hidden="false" customHeight="false" outlineLevel="0" collapsed="false">
      <c r="N1117" s="82" t="s">
        <v>3346</v>
      </c>
    </row>
    <row r="1118" customFormat="false" ht="15" hidden="false" customHeight="false" outlineLevel="0" collapsed="false">
      <c r="N1118" s="82" t="s">
        <v>3347</v>
      </c>
    </row>
    <row r="1119" customFormat="false" ht="15" hidden="false" customHeight="false" outlineLevel="0" collapsed="false">
      <c r="N1119" s="82" t="s">
        <v>3348</v>
      </c>
    </row>
    <row r="1120" customFormat="false" ht="15" hidden="false" customHeight="false" outlineLevel="0" collapsed="false">
      <c r="N1120" s="82" t="s">
        <v>3349</v>
      </c>
    </row>
    <row r="1121" customFormat="false" ht="15" hidden="false" customHeight="false" outlineLevel="0" collapsed="false">
      <c r="N1121" s="82" t="s">
        <v>3350</v>
      </c>
    </row>
    <row r="1122" customFormat="false" ht="15" hidden="false" customHeight="false" outlineLevel="0" collapsed="false">
      <c r="N1122" s="82" t="s">
        <v>3351</v>
      </c>
    </row>
    <row r="1123" customFormat="false" ht="15" hidden="false" customHeight="false" outlineLevel="0" collapsed="false">
      <c r="N1123" s="82" t="s">
        <v>3352</v>
      </c>
    </row>
    <row r="1124" customFormat="false" ht="15" hidden="false" customHeight="false" outlineLevel="0" collapsed="false">
      <c r="N1124" s="82" t="s">
        <v>3353</v>
      </c>
    </row>
    <row r="1125" customFormat="false" ht="15" hidden="false" customHeight="false" outlineLevel="0" collapsed="false">
      <c r="N1125" s="82" t="s">
        <v>3354</v>
      </c>
    </row>
    <row r="1126" customFormat="false" ht="15" hidden="false" customHeight="false" outlineLevel="0" collapsed="false">
      <c r="N1126" s="82" t="s">
        <v>3355</v>
      </c>
    </row>
    <row r="1127" customFormat="false" ht="15" hidden="false" customHeight="false" outlineLevel="0" collapsed="false">
      <c r="N1127" s="82" t="s">
        <v>3356</v>
      </c>
    </row>
    <row r="1128" customFormat="false" ht="15" hidden="false" customHeight="false" outlineLevel="0" collapsed="false">
      <c r="N1128" s="82" t="s">
        <v>3357</v>
      </c>
    </row>
    <row r="1129" customFormat="false" ht="15" hidden="false" customHeight="false" outlineLevel="0" collapsed="false">
      <c r="N1129" s="82" t="s">
        <v>3358</v>
      </c>
    </row>
    <row r="1130" customFormat="false" ht="15" hidden="false" customHeight="false" outlineLevel="0" collapsed="false">
      <c r="N1130" s="82" t="s">
        <v>3359</v>
      </c>
    </row>
    <row r="1131" customFormat="false" ht="15" hidden="false" customHeight="false" outlineLevel="0" collapsed="false">
      <c r="N1131" s="82" t="s">
        <v>3360</v>
      </c>
    </row>
    <row r="1132" customFormat="false" ht="15" hidden="false" customHeight="false" outlineLevel="0" collapsed="false">
      <c r="N1132" s="82" t="s">
        <v>3361</v>
      </c>
    </row>
    <row r="1133" customFormat="false" ht="15" hidden="false" customHeight="false" outlineLevel="0" collapsed="false">
      <c r="N1133" s="82" t="s">
        <v>3362</v>
      </c>
    </row>
    <row r="1134" customFormat="false" ht="15" hidden="false" customHeight="false" outlineLevel="0" collapsed="false">
      <c r="N1134" s="82" t="s">
        <v>3363</v>
      </c>
    </row>
    <row r="1135" customFormat="false" ht="15" hidden="false" customHeight="false" outlineLevel="0" collapsed="false">
      <c r="N1135" s="82" t="s">
        <v>3364</v>
      </c>
    </row>
    <row r="1136" customFormat="false" ht="15" hidden="false" customHeight="false" outlineLevel="0" collapsed="false">
      <c r="N1136" s="82" t="s">
        <v>3365</v>
      </c>
    </row>
    <row r="1137" customFormat="false" ht="15" hidden="false" customHeight="false" outlineLevel="0" collapsed="false">
      <c r="N1137" s="82" t="s">
        <v>3366</v>
      </c>
    </row>
    <row r="1138" customFormat="false" ht="15" hidden="false" customHeight="false" outlineLevel="0" collapsed="false">
      <c r="N1138" s="82" t="s">
        <v>3367</v>
      </c>
    </row>
    <row r="1139" customFormat="false" ht="15" hidden="false" customHeight="false" outlineLevel="0" collapsed="false">
      <c r="N1139" s="82" t="s">
        <v>3368</v>
      </c>
    </row>
    <row r="1140" customFormat="false" ht="15" hidden="false" customHeight="false" outlineLevel="0" collapsed="false">
      <c r="N1140" s="82" t="s">
        <v>3369</v>
      </c>
    </row>
    <row r="1141" customFormat="false" ht="15" hidden="false" customHeight="false" outlineLevel="0" collapsed="false">
      <c r="N1141" s="82" t="s">
        <v>3370</v>
      </c>
    </row>
    <row r="1142" customFormat="false" ht="15" hidden="false" customHeight="false" outlineLevel="0" collapsed="false">
      <c r="N1142" s="82" t="s">
        <v>3371</v>
      </c>
    </row>
    <row r="1143" customFormat="false" ht="15" hidden="false" customHeight="false" outlineLevel="0" collapsed="false">
      <c r="N1143" s="82" t="s">
        <v>3372</v>
      </c>
    </row>
    <row r="1144" customFormat="false" ht="15" hidden="false" customHeight="false" outlineLevel="0" collapsed="false">
      <c r="N1144" s="82" t="s">
        <v>3373</v>
      </c>
    </row>
    <row r="1145" customFormat="false" ht="15" hidden="false" customHeight="false" outlineLevel="0" collapsed="false">
      <c r="N1145" s="82" t="s">
        <v>3374</v>
      </c>
    </row>
    <row r="1146" customFormat="false" ht="15" hidden="false" customHeight="false" outlineLevel="0" collapsed="false">
      <c r="N1146" s="82" t="s">
        <v>3375</v>
      </c>
    </row>
    <row r="1147" customFormat="false" ht="15" hidden="false" customHeight="false" outlineLevel="0" collapsed="false">
      <c r="N1147" s="82" t="s">
        <v>3376</v>
      </c>
    </row>
    <row r="1148" customFormat="false" ht="15" hidden="false" customHeight="false" outlineLevel="0" collapsed="false">
      <c r="N1148" s="82" t="s">
        <v>3377</v>
      </c>
    </row>
    <row r="1149" customFormat="false" ht="15" hidden="false" customHeight="false" outlineLevel="0" collapsed="false">
      <c r="N1149" s="82" t="s">
        <v>3378</v>
      </c>
    </row>
    <row r="1150" customFormat="false" ht="15" hidden="false" customHeight="false" outlineLevel="0" collapsed="false">
      <c r="N1150" s="82" t="s">
        <v>3379</v>
      </c>
    </row>
    <row r="1151" customFormat="false" ht="15" hidden="false" customHeight="false" outlineLevel="0" collapsed="false">
      <c r="N1151" s="82" t="s">
        <v>3380</v>
      </c>
    </row>
    <row r="1152" customFormat="false" ht="15" hidden="false" customHeight="false" outlineLevel="0" collapsed="false">
      <c r="N1152" s="82" t="s">
        <v>3381</v>
      </c>
    </row>
    <row r="1153" customFormat="false" ht="15" hidden="false" customHeight="false" outlineLevel="0" collapsed="false">
      <c r="N1153" s="82" t="s">
        <v>3382</v>
      </c>
    </row>
    <row r="1154" customFormat="false" ht="15" hidden="false" customHeight="false" outlineLevel="0" collapsed="false">
      <c r="N1154" s="82" t="s">
        <v>3383</v>
      </c>
    </row>
    <row r="1155" customFormat="false" ht="15" hidden="false" customHeight="false" outlineLevel="0" collapsed="false">
      <c r="N1155" s="82" t="s">
        <v>3384</v>
      </c>
    </row>
    <row r="1156" customFormat="false" ht="15" hidden="false" customHeight="false" outlineLevel="0" collapsed="false">
      <c r="N1156" s="82" t="s">
        <v>3385</v>
      </c>
    </row>
    <row r="1157" customFormat="false" ht="15" hidden="false" customHeight="false" outlineLevel="0" collapsed="false">
      <c r="N1157" s="82" t="s">
        <v>3386</v>
      </c>
    </row>
    <row r="1158" customFormat="false" ht="15" hidden="false" customHeight="false" outlineLevel="0" collapsed="false">
      <c r="N1158" s="82" t="s">
        <v>3387</v>
      </c>
    </row>
    <row r="1159" customFormat="false" ht="15" hidden="false" customHeight="false" outlineLevel="0" collapsed="false">
      <c r="N1159" s="82" t="s">
        <v>3388</v>
      </c>
    </row>
    <row r="1160" customFormat="false" ht="15" hidden="false" customHeight="false" outlineLevel="0" collapsed="false">
      <c r="N1160" s="82" t="s">
        <v>3389</v>
      </c>
    </row>
    <row r="1161" customFormat="false" ht="15" hidden="false" customHeight="false" outlineLevel="0" collapsed="false">
      <c r="N1161" s="82" t="s">
        <v>3390</v>
      </c>
    </row>
    <row r="1162" customFormat="false" ht="15" hidden="false" customHeight="false" outlineLevel="0" collapsed="false">
      <c r="N1162" s="82" t="s">
        <v>3391</v>
      </c>
    </row>
    <row r="1163" customFormat="false" ht="15" hidden="false" customHeight="false" outlineLevel="0" collapsed="false">
      <c r="N1163" s="82" t="s">
        <v>3392</v>
      </c>
    </row>
    <row r="1164" customFormat="false" ht="15" hidden="false" customHeight="false" outlineLevel="0" collapsed="false">
      <c r="N1164" s="82" t="s">
        <v>3393</v>
      </c>
    </row>
    <row r="1165" customFormat="false" ht="15" hidden="false" customHeight="false" outlineLevel="0" collapsed="false">
      <c r="N1165" s="82" t="s">
        <v>3394</v>
      </c>
    </row>
    <row r="1166" customFormat="false" ht="15" hidden="false" customHeight="false" outlineLevel="0" collapsed="false">
      <c r="N1166" s="82" t="s">
        <v>3395</v>
      </c>
    </row>
    <row r="1167" customFormat="false" ht="15" hidden="false" customHeight="false" outlineLevel="0" collapsed="false">
      <c r="N1167" s="82" t="s">
        <v>3396</v>
      </c>
    </row>
    <row r="1168" customFormat="false" ht="15" hidden="false" customHeight="false" outlineLevel="0" collapsed="false">
      <c r="N1168" s="82" t="s">
        <v>3397</v>
      </c>
    </row>
    <row r="1169" customFormat="false" ht="15" hidden="false" customHeight="false" outlineLevel="0" collapsed="false">
      <c r="N1169" s="82" t="s">
        <v>3398</v>
      </c>
    </row>
    <row r="1170" customFormat="false" ht="15" hidden="false" customHeight="false" outlineLevel="0" collapsed="false">
      <c r="N1170" s="82" t="s">
        <v>3399</v>
      </c>
    </row>
    <row r="1171" customFormat="false" ht="15" hidden="false" customHeight="false" outlineLevel="0" collapsed="false">
      <c r="N1171" s="82" t="s">
        <v>3400</v>
      </c>
    </row>
    <row r="1172" customFormat="false" ht="15" hidden="false" customHeight="false" outlineLevel="0" collapsed="false">
      <c r="N1172" s="82" t="s">
        <v>3401</v>
      </c>
    </row>
    <row r="1173" customFormat="false" ht="15" hidden="false" customHeight="false" outlineLevel="0" collapsed="false">
      <c r="N1173" s="82" t="s">
        <v>3402</v>
      </c>
    </row>
    <row r="1174" customFormat="false" ht="15" hidden="false" customHeight="false" outlineLevel="0" collapsed="false">
      <c r="N1174" s="82" t="s">
        <v>3403</v>
      </c>
    </row>
    <row r="1175" customFormat="false" ht="15" hidden="false" customHeight="false" outlineLevel="0" collapsed="false">
      <c r="N1175" s="82" t="s">
        <v>3404</v>
      </c>
    </row>
    <row r="1176" customFormat="false" ht="15" hidden="false" customHeight="false" outlineLevel="0" collapsed="false">
      <c r="N1176" s="82" t="s">
        <v>3405</v>
      </c>
    </row>
    <row r="1177" customFormat="false" ht="15" hidden="false" customHeight="false" outlineLevel="0" collapsed="false">
      <c r="N1177" s="82" t="s">
        <v>3406</v>
      </c>
    </row>
    <row r="1178" customFormat="false" ht="15" hidden="false" customHeight="false" outlineLevel="0" collapsed="false">
      <c r="N1178" s="82" t="s">
        <v>3407</v>
      </c>
    </row>
    <row r="1179" customFormat="false" ht="15" hidden="false" customHeight="false" outlineLevel="0" collapsed="false">
      <c r="N1179" s="82" t="s">
        <v>3408</v>
      </c>
    </row>
    <row r="1180" customFormat="false" ht="15" hidden="false" customHeight="false" outlineLevel="0" collapsed="false">
      <c r="N1180" s="82" t="s">
        <v>3409</v>
      </c>
    </row>
    <row r="1181" customFormat="false" ht="15" hidden="false" customHeight="false" outlineLevel="0" collapsed="false">
      <c r="N1181" s="82" t="s">
        <v>3410</v>
      </c>
    </row>
    <row r="1182" customFormat="false" ht="15" hidden="false" customHeight="false" outlineLevel="0" collapsed="false">
      <c r="N1182" s="82" t="s">
        <v>3411</v>
      </c>
    </row>
    <row r="1183" customFormat="false" ht="15" hidden="false" customHeight="false" outlineLevel="0" collapsed="false">
      <c r="N1183" s="82" t="s">
        <v>3412</v>
      </c>
    </row>
    <row r="1184" customFormat="false" ht="15" hidden="false" customHeight="false" outlineLevel="0" collapsed="false">
      <c r="N1184" s="82" t="s">
        <v>3413</v>
      </c>
    </row>
    <row r="1185" customFormat="false" ht="15" hidden="false" customHeight="false" outlineLevel="0" collapsed="false">
      <c r="N1185" s="82" t="s">
        <v>3414</v>
      </c>
    </row>
    <row r="1186" customFormat="false" ht="15" hidden="false" customHeight="false" outlineLevel="0" collapsed="false">
      <c r="N1186" s="82" t="s">
        <v>3415</v>
      </c>
    </row>
    <row r="1187" customFormat="false" ht="15" hidden="false" customHeight="false" outlineLevel="0" collapsed="false">
      <c r="N1187" s="82" t="s">
        <v>3416</v>
      </c>
    </row>
    <row r="1188" customFormat="false" ht="15" hidden="false" customHeight="false" outlineLevel="0" collapsed="false">
      <c r="N1188" s="82" t="s">
        <v>3417</v>
      </c>
    </row>
    <row r="1189" customFormat="false" ht="15" hidden="false" customHeight="false" outlineLevel="0" collapsed="false">
      <c r="N1189" s="82" t="s">
        <v>3418</v>
      </c>
    </row>
    <row r="1190" customFormat="false" ht="15" hidden="false" customHeight="false" outlineLevel="0" collapsed="false">
      <c r="N1190" s="82" t="s">
        <v>3419</v>
      </c>
    </row>
    <row r="1191" customFormat="false" ht="15" hidden="false" customHeight="false" outlineLevel="0" collapsed="false">
      <c r="N1191" s="82" t="s">
        <v>3420</v>
      </c>
    </row>
    <row r="1192" customFormat="false" ht="15" hidden="false" customHeight="false" outlineLevel="0" collapsed="false">
      <c r="N1192" s="82" t="s">
        <v>3421</v>
      </c>
    </row>
    <row r="1193" customFormat="false" ht="15" hidden="false" customHeight="false" outlineLevel="0" collapsed="false">
      <c r="N1193" s="82" t="s">
        <v>3422</v>
      </c>
    </row>
    <row r="1194" customFormat="false" ht="15" hidden="false" customHeight="false" outlineLevel="0" collapsed="false">
      <c r="N1194" s="82" t="s">
        <v>3423</v>
      </c>
    </row>
    <row r="1195" customFormat="false" ht="15" hidden="false" customHeight="false" outlineLevel="0" collapsed="false">
      <c r="N1195" s="82" t="s">
        <v>3424</v>
      </c>
    </row>
    <row r="1196" customFormat="false" ht="15" hidden="false" customHeight="false" outlineLevel="0" collapsed="false">
      <c r="N1196" s="82" t="s">
        <v>3425</v>
      </c>
    </row>
    <row r="1197" customFormat="false" ht="15" hidden="false" customHeight="false" outlineLevel="0" collapsed="false">
      <c r="N1197" s="82" t="s">
        <v>3426</v>
      </c>
    </row>
    <row r="1198" customFormat="false" ht="15" hidden="false" customHeight="false" outlineLevel="0" collapsed="false">
      <c r="N1198" s="82" t="s">
        <v>3427</v>
      </c>
    </row>
    <row r="1199" customFormat="false" ht="15" hidden="false" customHeight="false" outlineLevel="0" collapsed="false">
      <c r="N1199" s="82" t="s">
        <v>3428</v>
      </c>
    </row>
    <row r="1200" customFormat="false" ht="15" hidden="false" customHeight="false" outlineLevel="0" collapsed="false">
      <c r="N1200" s="82" t="s">
        <v>3429</v>
      </c>
    </row>
    <row r="1201" customFormat="false" ht="15" hidden="false" customHeight="false" outlineLevel="0" collapsed="false">
      <c r="N1201" s="82" t="s">
        <v>3430</v>
      </c>
    </row>
    <row r="1202" customFormat="false" ht="15" hidden="false" customHeight="false" outlineLevel="0" collapsed="false">
      <c r="N1202" s="82" t="s">
        <v>3431</v>
      </c>
    </row>
    <row r="1203" customFormat="false" ht="15" hidden="false" customHeight="false" outlineLevel="0" collapsed="false">
      <c r="N1203" s="82" t="s">
        <v>3432</v>
      </c>
    </row>
    <row r="1204" customFormat="false" ht="15" hidden="false" customHeight="false" outlineLevel="0" collapsed="false">
      <c r="N1204" s="82" t="s">
        <v>3433</v>
      </c>
    </row>
    <row r="1205" customFormat="false" ht="15" hidden="false" customHeight="false" outlineLevel="0" collapsed="false">
      <c r="N1205" s="82" t="s">
        <v>3434</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3435</v>
      </c>
      <c r="B2" s="94" t="str">
        <f aca="false">Flights!$F$5&amp;"   "&amp;TEXT(Flights!$D$5,"DD-MMM-YY")&amp;" ("&amp;Flights!$E$5&amp;")"</f>
        <v>MH0001   08-Oct-26 (THU)</v>
      </c>
      <c r="C2" s="94"/>
      <c r="D2" s="94"/>
      <c r="E2" s="95" t="s">
        <v>3436</v>
      </c>
      <c r="F2" s="96" t="str">
        <f aca="false">Flights!$AT$5</f>
        <v>NOT READY – DOCUMENTS</v>
      </c>
      <c r="G2" s="96"/>
      <c r="H2" s="96"/>
    </row>
    <row r="3" customFormat="false" ht="24" hidden="false" customHeight="true" outlineLevel="0" collapsed="false">
      <c r="A3" s="93" t="s">
        <v>3437</v>
      </c>
      <c r="B3" s="94" t="str">
        <f aca="false">Flights!$G$5&amp;" → "&amp;Flights!$H$5&amp;"   Class "&amp;Flights!$K$5&amp;"   Seat "&amp;Flights!$O$5</f>
        <v>LHR → KUL   Class EY   Seat 14C</v>
      </c>
      <c r="C3" s="94"/>
      <c r="D3" s="94"/>
      <c r="E3" s="95" t="s">
        <v>73</v>
      </c>
      <c r="F3" s="95" t="s">
        <v>3438</v>
      </c>
      <c r="G3" s="95" t="s">
        <v>3439</v>
      </c>
      <c r="H3" s="95"/>
    </row>
    <row r="4" customFormat="false" ht="24" hidden="false" customHeight="true" outlineLevel="0" collapsed="false">
      <c r="A4" s="93" t="s">
        <v>3440</v>
      </c>
      <c r="B4" s="94" t="str">
        <f aca="false">IF(ISNUMBER(Flights!$I$5),TEXT(Flights!$I$5,"DD-MMM-YY HH:MM"),"")&amp;" "&amp;Flights!$G$5&amp;"  →  "&amp;IF(ISNUMBER(Flights!$J$5),TEXT(Flights!$J$5,"DD-MMM-YY HH:MM"),"")&amp;" "&amp;Flights!$H$5</f>
        <v>08-Oct-26 21:35 LHR  →  09-Oct-26 17:50 KUL</v>
      </c>
      <c r="C4" s="94"/>
      <c r="D4" s="94"/>
      <c r="E4" s="93" t="s">
        <v>3441</v>
      </c>
      <c r="F4" s="97" t="str">
        <f aca="false">IF(ISNUMBER(Flights!$AG$5),TEXT(Flights!$AG$5,"DD-MMM-YY HH:MM"),"")&amp;" "&amp;Flights!$V$5</f>
        <v>01-Oct-26 21:35 LHR</v>
      </c>
      <c r="G4" s="98" t="n">
        <f aca="false">Flights!$AJ$5</f>
        <v>0</v>
      </c>
      <c r="H4" s="98"/>
    </row>
    <row r="5" customFormat="false" ht="24" hidden="false" customHeight="true" outlineLevel="0" collapsed="false">
      <c r="A5" s="93" t="s">
        <v>3442</v>
      </c>
      <c r="B5" s="94" t="str">
        <f aca="false">Flights!$L$5&amp;" – "&amp;Flights!$M$5</f>
        <v>A350 – A350-900: A359 (9M-MAB..MAG, row 6) or A350 9M-MAH (row 7) - tail to confirm</v>
      </c>
      <c r="C5" s="94"/>
      <c r="D5" s="94"/>
      <c r="E5" s="93" t="s">
        <v>3443</v>
      </c>
      <c r="F5" s="97" t="str">
        <f aca="false">IF(ISNUMBER(Flights!$AH$5),TEXT(Flights!$AH$5,"DD-MMM-YY HH:MM"),"")&amp;" "&amp;Flights!$V$5</f>
        <v>07-Oct-26 21:35 LHR</v>
      </c>
      <c r="G5" s="98" t="n">
        <f aca="false">Flights!$AK$5</f>
        <v>0</v>
      </c>
      <c r="H5" s="98"/>
    </row>
    <row r="6" customFormat="false" ht="24" hidden="false" customHeight="true" outlineLevel="0" collapsed="false">
      <c r="A6" s="93" t="s">
        <v>3444</v>
      </c>
      <c r="B6" s="94" t="str">
        <f aca="false">IF(TRIM(Flights!$N$5)="","__________________",Flights!$N$5)</f>
        <v>__________________</v>
      </c>
      <c r="C6" s="94"/>
      <c r="D6" s="94"/>
      <c r="E6" s="93" t="s">
        <v>3445</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3446</v>
      </c>
      <c r="B7" s="94" t="str">
        <f aca="false">Flights!$T$5</f>
        <v>2.5 Meal (Meal)</v>
      </c>
      <c r="C7" s="94"/>
      <c r="D7" s="94"/>
      <c r="E7" s="93" t="s">
        <v>3447</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155</v>
      </c>
      <c r="B8" s="94" t="str">
        <f aca="false">Flights!$V$5&amp;"   (reference uplift stns: "&amp;Flights!$U$5&amp;")"</f>
        <v>LHR   (reference uplift stns: KUL/LHR)</v>
      </c>
      <c r="C8" s="94"/>
      <c r="D8" s="94"/>
      <c r="E8" s="93" t="s">
        <v>3448</v>
      </c>
      <c r="F8" s="99" t="s">
        <v>3449</v>
      </c>
      <c r="G8" s="98" t="n">
        <f aca="false">Flights!$AN$5</f>
        <v>0</v>
      </c>
      <c r="H8" s="98"/>
    </row>
    <row r="9" customFormat="false" ht="12.75" hidden="false" customHeight="true" outlineLevel="0" collapsed="false">
      <c r="A9" s="93" t="s">
        <v>3450</v>
      </c>
      <c r="B9" s="94" t="str">
        <f aca="false">TRIM(Flights!$P$5&amp;"  "&amp;Flights!$Q$5)</f>
        <v>-</v>
      </c>
      <c r="C9" s="94"/>
      <c r="D9" s="94"/>
      <c r="E9" s="93" t="s">
        <v>3451</v>
      </c>
      <c r="F9" s="100" t="n">
        <f aca="false">Flights!$AP$5</f>
        <v>0</v>
      </c>
      <c r="G9" s="100" t="n">
        <f aca="false">Flights!$AQ$5</f>
        <v>0</v>
      </c>
      <c r="H9" s="100" t="n">
        <f aca="false">Flights!$AU$5</f>
        <v>0</v>
      </c>
    </row>
    <row r="10" customFormat="false" ht="24" hidden="false" customHeight="true" outlineLevel="0" collapsed="false">
      <c r="A10" s="93" t="s">
        <v>3452</v>
      </c>
      <c r="B10" s="94" t="str">
        <f aca="false">IF(TRIM(Flights!$X$5)="","__________________",Flights!$X$5)</f>
        <v>__________________</v>
      </c>
      <c r="C10" s="94"/>
      <c r="D10" s="94"/>
      <c r="E10" s="93" t="s">
        <v>3453</v>
      </c>
      <c r="F10" s="100" t="n">
        <f aca="false">Flights!$AO$5</f>
        <v>24</v>
      </c>
      <c r="G10" s="100" t="n">
        <f aca="false">Flights!$AS$5</f>
        <v>1</v>
      </c>
      <c r="H10" s="100" t="n">
        <f aca="false">Flights!$AR$5</f>
        <v>2</v>
      </c>
    </row>
    <row r="11" customFormat="false" ht="21" hidden="false" customHeight="true" outlineLevel="0" collapsed="false">
      <c r="A11" s="93" t="s">
        <v>3454</v>
      </c>
      <c r="B11" s="94" t="str">
        <f aca="false">IF(TRIM(Flights!$Y$5)="","__________________",Flights!$Y$5)</f>
        <v>__________________</v>
      </c>
      <c r="C11" s="94"/>
      <c r="D11" s="94"/>
      <c r="E11" s="93" t="s">
        <v>3455</v>
      </c>
      <c r="F11" s="100" t="str">
        <f aca="false">Flights!$AV$5&amp;" / "&amp;Flights!$AW$5</f>
        <v>0 / 24</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IF(Documents!$F$5="","",Documents!$F$5)</f>
        <v/>
      </c>
      <c r="C15" s="99" t="str">
        <f aca="false">IF(Documents!$G$5="","",Documents!$G$5)&amp;IF(ISNUMBER(Documents!$H$5),"  "&amp;TEXT(Documents!$H$5,"DD-MMM-YY"),"")</f>
        <v/>
      </c>
      <c r="D15" s="99"/>
      <c r="E15" s="108" t="str">
        <f aca="false">IF(Documents!$J$5="OUTSTANDING","OUTSTANDING – attach before T-7D (due "&amp;IF(ISNUMBER(Flights!$AG$5),TEXT(Flights!$AG$5,"DD-MMM-YY HH:MM"),"")&amp;" "&amp;Flights!$V$5&amp;")",IF(Documents!$J$5="","Status not recorded",Documents!$J$5))</f>
        <v>OUTSTANDING – attach before T-7D (due 01-Oct-26 21:35 LHR)</v>
      </c>
      <c r="F15" s="109" t="str">
        <f aca="false">"Staple behind this sheet as page A1."&amp;IF(Documents!$I$5="",""," Location: "&amp;Documents!$I$5)</f>
        <v>Staple behind this sheet as page A1.</v>
      </c>
      <c r="G15" s="109"/>
      <c r="H15" s="109"/>
    </row>
    <row r="16" customFormat="false" ht="36" hidden="false" customHeight="true" outlineLevel="0" collapsed="false">
      <c r="A16" s="93" t="s">
        <v>3466</v>
      </c>
      <c r="B16" s="94" t="str">
        <f aca="false">IF(Documents!$K$5="","",Documents!$K$5)</f>
        <v/>
      </c>
      <c r="C16" s="99" t="str">
        <f aca="false">IF(Documents!$L$5="","",Documents!$L$5)&amp;IF(ISNUMBER(Documents!$M$5),"  "&amp;TEXT(Documents!$M$5,"DD-MMM-YY"),"")</f>
        <v/>
      </c>
      <c r="D16" s="99"/>
      <c r="E16" s="108" t="str">
        <f aca="false">IF(Documents!$O$5="OUTSTANDING","OUTSTANDING – attach before T-7D (due "&amp;IF(ISNUMBER(Flights!$AG$5),TEXT(Flights!$AG$5,"DD-MMM-YY HH:MM"),"")&amp;" "&amp;Flights!$V$5&amp;")",IF(Documents!$O$5="","Status not recorded",Documents!$O$5))</f>
        <v>OUTSTANDING – attach before T-7D (due 01-Oct-26 21:35 LHR)</v>
      </c>
      <c r="F16" s="109" t="str">
        <f aca="false">"Staple behind this sheet as page A2."&amp;IF(Documents!$N$5="",""," Location: "&amp;Documents!$N$5)</f>
        <v>Staple behind this sheet as page A2.</v>
      </c>
      <c r="G16" s="109"/>
      <c r="H16" s="109"/>
    </row>
    <row r="17" customFormat="false" ht="22.5" hidden="false" customHeight="true" outlineLevel="0" collapsed="false">
      <c r="A17" s="93" t="s">
        <v>3467</v>
      </c>
      <c r="B17" s="110" t="str">
        <f aca="false">IF(Documents!$Q$5="","",Documents!$Q$5)</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"&amp;IF(TRIM(Flights!$Y$5)="","__________________",Flights!$Y$5)</f>
        <v>Name: __________________</v>
      </c>
      <c r="B19" s="94"/>
      <c r="C19" s="94" t="str">
        <f aca="false">"Name: __________________"</f>
        <v>Name: __________________</v>
      </c>
      <c r="D19" s="94"/>
      <c r="E19" s="94"/>
      <c r="F19" s="94" t="str">
        <f aca="false">"Name: __________________"&amp;"   Station: "&amp;Flights!$V$5</f>
        <v>Name: __________________   Station: LHR</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Checks!$A$5&amp;CHAR(10)&amp;IF(Checks!$I$5="","",Checks!$I$5&amp;": ")&amp;Checks!$J$5</f>
        <v>F01-T7-01
Meal: Meal sensory testing completed for this flight's menu cycle (assessed class)</v>
      </c>
      <c r="B24" s="115" t="str">
        <f aca="false">Checks!$K$5&amp;IF(Checks!$O$5="","",IF(Checks!$K$5="","",CHAR(10))&amp;"Note: "&amp;Checks!$O$5)</f>
        <v>Record panel result / score in Result</v>
      </c>
      <c r="C24" s="115" t="str">
        <f aca="false">Checks!$N$5&amp;CHAR(10)&amp;IF(ISNUMBER(Checks!$R$5),TEXT(Checks!$R$5,"DD-MMM-YY HH:MM"),"")&amp;" "&amp;Checks!$P$5</f>
        <v>Required
01-Oct-26 21:35 LHR</v>
      </c>
      <c r="D24" s="115" t="str">
        <f aca="false">IF(Checks!$U$5="","",Checks!$U$5)&amp;IF(Checks!$AB$5="","",CHAR(10)&amp;"CA: "&amp;Checks!$AB$5)</f>
        <v/>
      </c>
      <c r="E24" s="115" t="str">
        <f aca="false">IF(Checks!$V$5="","",Checks!$V$5)&amp;IF(Checks!$AC$5="","",IF(Checks!$V$5="","",CHAR(10))&amp;"N/A just.: "&amp;Checks!$AC$5)&amp;IF(Checks!$W$5="","",CHAR(10)&amp;"Batch: "&amp;Checks!$W$5)&amp;IF(AND(Checks!$X$5="",Checks!$Y$5=""),"",CHAR(10)&amp;"Exp: "&amp;Checks!$X$5&amp;"  /  Act: "&amp;Checks!$Y$5)</f>
        <v/>
      </c>
      <c r="F24" s="115" t="str">
        <f aca="false">IF(AND(LEFT(Checks!$AH$5,10)="N/A – RULE",TRIM(Checks!$S$5&amp;Checks!$Z$5)=""),"","Type: "&amp;IF(TRIM(Checks!$S$5)="","______________ (see cover list)",Checks!$S$5)&amp;CHAR(10)&amp;"ID: "&amp;IF(TRIM(Checks!$Z$5)="","______________ (see cover list)",Checks!$Z$5))&amp;IF(Checks!$AA$5="","",CHAR(10)&amp;"CA: "&amp;Checks!$AA$5)</f>
        <v>Type: ______________ (see cover list)
ID: ______________ (see cover list)</v>
      </c>
      <c r="G24" s="115" t="str">
        <f aca="false">IF(ISNUMBER(Checks!$AD$5),TEXT(Checks!$AD$5,"DD-MMM-YY HH:MM")&amp;" "&amp;Checks!$P$5,"")&amp;IF(Checks!$AE$5="","",CHAR(10)&amp;"Verifier: "&amp;Checks!$AE$5)&amp;IF(Checks!$T$5="","",CHAR(10)&amp;"PIC: "&amp;Checks!$T$5)</f>
        <v/>
      </c>
      <c r="H24" s="116" t="str">
        <f aca="false">IF(Checks!$AH$5="","",Checks!$AH$5)</f>
        <v>OPEN</v>
      </c>
    </row>
    <row r="25" customFormat="false" ht="114" hidden="false" customHeight="true" outlineLevel="0" collapsed="false">
      <c r="A25" s="115" t="str">
        <f aca="false">Checks!$A$6&amp;CHAR(10)&amp;IF(Checks!$I$6="","",Checks!$I$6&amp;": ")&amp;Checks!$J$6</f>
        <v>F01-T7-02
Menu: Printed menu cards confirmed (content, cycle, language, quantity)</v>
      </c>
      <c r="B25" s="115" t="str">
        <f aca="false">Checks!$K$6&amp;IF(Checks!$O$6="","",IF(Checks!$K$6="","",CHAR(10))&amp;"Note: "&amp;Checks!$O$6)</f>
        <v>Menu card matches approved menu for this flight</v>
      </c>
      <c r="C25" s="115" t="str">
        <f aca="false">Checks!$N$6&amp;CHAR(10)&amp;IF(ISNUMBER(Checks!$R$6),TEXT(Checks!$R$6,"DD-MMM-YY HH:MM"),"")&amp;" "&amp;Checks!$P$6</f>
        <v>Required
01-Oct-26 21:35 LHR</v>
      </c>
      <c r="D25" s="115" t="str">
        <f aca="false">IF(Checks!$U$6="","",Checks!$U$6)&amp;IF(Checks!$AB$6="","",CHAR(10)&amp;"CA: "&amp;Checks!$AB$6)</f>
        <v/>
      </c>
      <c r="E25" s="115" t="str">
        <f aca="false">IF(Checks!$V$6="","",Checks!$V$6)&amp;IF(Checks!$AC$6="","",IF(Checks!$V$6="","",CHAR(10))&amp;"N/A just.: "&amp;Checks!$AC$6)&amp;IF(Checks!$W$6="","",CHAR(10)&amp;"Batch: "&amp;Checks!$W$6)&amp;IF(AND(Checks!$X$6="",Checks!$Y$6=""),"",CHAR(10)&amp;"Exp: "&amp;Checks!$X$6&amp;"  /  Act: "&amp;Checks!$Y$6)</f>
        <v/>
      </c>
      <c r="F25" s="115" t="str">
        <f aca="false">IF(AND(LEFT(Checks!$AH$6,10)="N/A – RULE",TRIM(Checks!$S$6&amp;Checks!$Z$6)=""),"","Type: "&amp;IF(TRIM(Checks!$S$6)="","______________ (see cover list)",Checks!$S$6)&amp;CHAR(10)&amp;"ID: "&amp;IF(TRIM(Checks!$Z$6)="","______________ (see cover list)",Checks!$Z$6))&amp;IF(Checks!$AA$6="","",CHAR(10)&amp;"CA: "&amp;Checks!$AA$6)</f>
        <v>Type: ______________ (see cover list)
ID: ______________ (see cover list)</v>
      </c>
      <c r="G25" s="115" t="str">
        <f aca="false">IF(ISNUMBER(Checks!$AD$6),TEXT(Checks!$AD$6,"DD-MMM-YY HH:MM")&amp;" "&amp;Checks!$P$6,"")&amp;IF(Checks!$AE$6="","",CHAR(10)&amp;"Verifier: "&amp;Checks!$AE$6)&amp;IF(Checks!$T$6="","",CHAR(10)&amp;"PIC: "&amp;Checks!$T$6)</f>
        <v/>
      </c>
      <c r="H25" s="116" t="str">
        <f aca="false">IF(Checks!$AH$6="","",Checks!$AH$6)</f>
        <v>OPEN</v>
      </c>
    </row>
    <row r="26" customFormat="false" ht="114" hidden="false" customHeight="true" outlineLevel="0" collapsed="false">
      <c r="A26" s="115" t="str">
        <f aca="false">Checks!$A$7&amp;CHAR(10)&amp;IF(Checks!$I$7="","",Checks!$I$7&amp;": ")&amp;Checks!$J$7</f>
        <v>F01-T7-03
IFE: Digital menu in IFE confirmed (A339 only)</v>
      </c>
      <c r="B26" s="115" t="str">
        <f aca="false">Checks!$K$7&amp;IF(Checks!$O$7="","",IF(Checks!$K$7="","",CHAR(10))&amp;"Note: "&amp;Checks!$O$7)</f>
        <v>Applies when fleet = A339
Note: Digital IFE menu applies to A339 only (user brief). Applicability follows the Fleet cell on Flights.</v>
      </c>
      <c r="C26" s="115" t="str">
        <f aca="false">Checks!$N$7&amp;CHAR(10)&amp;IF(ISNUMBER(Checks!$R$7),TEXT(Checks!$R$7,"DD-MMM-YY HH:MM"),"")&amp;" "&amp;Checks!$P$7</f>
        <v>N/A – rule
01-Oct-26 21:35 LHR</v>
      </c>
      <c r="D26" s="115" t="str">
        <f aca="false">IF(Checks!$U$7="","",Checks!$U$7)&amp;IF(Checks!$AB$7="","",CHAR(10)&amp;"CA: "&amp;Checks!$AB$7)</f>
        <v/>
      </c>
      <c r="E26" s="115" t="str">
        <f aca="false">IF(Checks!$V$7="","",Checks!$V$7)&amp;IF(Checks!$AC$7="","",IF(Checks!$V$7="","",CHAR(10))&amp;"N/A just.: "&amp;Checks!$AC$7)&amp;IF(Checks!$W$7="","",CHAR(10)&amp;"Batch: "&amp;Checks!$W$7)&amp;IF(AND(Checks!$X$7="",Checks!$Y$7=""),"",CHAR(10)&amp;"Exp: "&amp;Checks!$X$7&amp;"  /  Act: "&amp;Checks!$Y$7)</f>
        <v/>
      </c>
      <c r="F26" s="115" t="str">
        <f aca="false">IF(AND(LEFT(Checks!$AH$7,10)="N/A – RULE",TRIM(Checks!$S$7&amp;Checks!$Z$7)=""),"","Type: "&amp;IF(TRIM(Checks!$S$7)="","______________ (see cover list)",Checks!$S$7)&amp;CHAR(10)&amp;"ID: "&amp;IF(TRIM(Checks!$Z$7)="","______________ (see cover list)",Checks!$Z$7))&amp;IF(Checks!$AA$7="","",CHAR(10)&amp;"CA: "&amp;Checks!$AA$7)</f>
        <v/>
      </c>
      <c r="G26" s="115" t="str">
        <f aca="false">IF(ISNUMBER(Checks!$AD$7),TEXT(Checks!$AD$7,"DD-MMM-YY HH:MM")&amp;" "&amp;Checks!$P$7,"")&amp;IF(Checks!$AE$7="","",CHAR(10)&amp;"Verifier: "&amp;Checks!$AE$7)&amp;IF(Checks!$T$7="","",CHAR(10)&amp;"PIC: "&amp;Checks!$T$7)</f>
        <v/>
      </c>
      <c r="H26" s="116" t="str">
        <f aca="false">IF(Checks!$AH$7="","",Checks!$AH$7)</f>
        <v>N/A – RULE</v>
      </c>
    </row>
    <row r="27" customFormat="false" ht="114" hidden="false" customHeight="true" outlineLevel="0" collapsed="false">
      <c r="A27" s="115" t="str">
        <f aca="false">Checks!$A$8&amp;CHAR(10)&amp;IF(Checks!$I$8="","",Checks!$I$8&amp;": ")&amp;Checks!$J$8</f>
        <v>F01-T7-04
Staffing: Experienced catering officer assigned to this flight</v>
      </c>
      <c r="B27" s="115" t="str">
        <f aca="false">Checks!$K$8&amp;IF(Checks!$O$8="","",IF(Checks!$K$8="","",CHAR(10))&amp;"Note: "&amp;Checks!$O$8)</f>
        <v>Record officer name in Result</v>
      </c>
      <c r="C27" s="115" t="str">
        <f aca="false">Checks!$N$8&amp;CHAR(10)&amp;IF(ISNUMBER(Checks!$R$8),TEXT(Checks!$R$8,"DD-MMM-YY HH:MM"),"")&amp;" "&amp;Checks!$P$8</f>
        <v>Required
01-Oct-26 21:35 LHR</v>
      </c>
      <c r="D27" s="115" t="str">
        <f aca="false">IF(Checks!$U$8="","",Checks!$U$8)&amp;IF(Checks!$AB$8="","",CHAR(10)&amp;"CA: "&amp;Checks!$AB$8)</f>
        <v/>
      </c>
      <c r="E27" s="115" t="str">
        <f aca="false">IF(Checks!$V$8="","",Checks!$V$8)&amp;IF(Checks!$AC$8="","",IF(Checks!$V$8="","",CHAR(10))&amp;"N/A just.: "&amp;Checks!$AC$8)&amp;IF(Checks!$W$8="","",CHAR(10)&amp;"Batch: "&amp;Checks!$W$8)&amp;IF(AND(Checks!$X$8="",Checks!$Y$8=""),"",CHAR(10)&amp;"Exp: "&amp;Checks!$X$8&amp;"  /  Act: "&amp;Checks!$Y$8)</f>
        <v/>
      </c>
      <c r="F27" s="115" t="str">
        <f aca="false">IF(AND(LEFT(Checks!$AH$8,10)="N/A – RULE",TRIM(Checks!$S$8&amp;Checks!$Z$8)=""),"","Type: "&amp;IF(TRIM(Checks!$S$8)="","______________ (see cover list)",Checks!$S$8)&amp;CHAR(10)&amp;"ID: "&amp;IF(TRIM(Checks!$Z$8)="","______________ (see cover list)",Checks!$Z$8))&amp;IF(Checks!$AA$8="","",CHAR(10)&amp;"CA: "&amp;Checks!$AA$8)</f>
        <v>Type: ______________ (see cover list)
ID: ______________ (see cover list)</v>
      </c>
      <c r="G27" s="115" t="str">
        <f aca="false">IF(ISNUMBER(Checks!$AD$8),TEXT(Checks!$AD$8,"DD-MMM-YY HH:MM")&amp;" "&amp;Checks!$P$8,"")&amp;IF(Checks!$AE$8="","",CHAR(10)&amp;"Verifier: "&amp;Checks!$AE$8)&amp;IF(Checks!$T$8="","",CHAR(10)&amp;"PIC: "&amp;Checks!$T$8)</f>
        <v/>
      </c>
      <c r="H27" s="116" t="str">
        <f aca="false">IF(Checks!$AH$8="","",Checks!$AH$8)</f>
        <v>OPEN</v>
      </c>
    </row>
    <row r="28" customFormat="false" ht="114" hidden="false" customHeight="true" outlineLevel="0" collapsed="false">
      <c r="A28" s="115" t="str">
        <f aca="false">Checks!$A$9&amp;CHAR(10)&amp;IF(Checks!$I$9="","",Checks!$I$9&amp;": ")&amp;Checks!$J$9</f>
        <v>F01-T7-05
ISOP: All latest applicable ISOP revisions communicated to caterer</v>
      </c>
      <c r="B28" s="115" t="str">
        <f aca="false">Checks!$K$9&amp;IF(Checks!$O$9="","",IF(Checks!$K$9="","",CHAR(10))&amp;"Note: "&amp;Checks!$O$9)</f>
        <v>List revision numbers in Result (see ISOP register)</v>
      </c>
      <c r="C28" s="115" t="str">
        <f aca="false">Checks!$N$9&amp;CHAR(10)&amp;IF(ISNUMBER(Checks!$R$9),TEXT(Checks!$R$9,"DD-MMM-YY HH:MM"),"")&amp;" "&amp;Checks!$P$9</f>
        <v>Required
01-Oct-26 21:35 LHR</v>
      </c>
      <c r="D28" s="115" t="str">
        <f aca="false">IF(Checks!$U$9="","",Checks!$U$9)&amp;IF(Checks!$AB$9="","",CHAR(10)&amp;"CA: "&amp;Checks!$AB$9)</f>
        <v/>
      </c>
      <c r="E28" s="115" t="str">
        <f aca="false">IF(Checks!$V$9="","",Checks!$V$9)&amp;IF(Checks!$AC$9="","",IF(Checks!$V$9="","",CHAR(10))&amp;"N/A just.: "&amp;Checks!$AC$9)&amp;IF(Checks!$W$9="","",CHAR(10)&amp;"Batch: "&amp;Checks!$W$9)&amp;IF(AND(Checks!$X$9="",Checks!$Y$9=""),"",CHAR(10)&amp;"Exp: "&amp;Checks!$X$9&amp;"  /  Act: "&amp;Checks!$Y$9)</f>
        <v/>
      </c>
      <c r="F28" s="115" t="str">
        <f aca="false">IF(AND(LEFT(Checks!$AH$9,10)="N/A – RULE",TRIM(Checks!$S$9&amp;Checks!$Z$9)=""),"","Type: "&amp;IF(TRIM(Checks!$S$9)="","______________ (see cover list)",Checks!$S$9)&amp;CHAR(10)&amp;"ID: "&amp;IF(TRIM(Checks!$Z$9)="","______________ (see cover list)",Checks!$Z$9))&amp;IF(Checks!$AA$9="","",CHAR(10)&amp;"CA: "&amp;Checks!$AA$9)</f>
        <v>Type: ______________ (see cover list)
ID: ______________ (see cover list)</v>
      </c>
      <c r="G28" s="115" t="str">
        <f aca="false">IF(ISNUMBER(Checks!$AD$9),TEXT(Checks!$AD$9,"DD-MMM-YY HH:MM")&amp;" "&amp;Checks!$P$9,"")&amp;IF(Checks!$AE$9="","",CHAR(10)&amp;"Verifier: "&amp;Checks!$AE$9)&amp;IF(Checks!$T$9="","",CHAR(10)&amp;"PIC: "&amp;Checks!$T$9)</f>
        <v/>
      </c>
      <c r="H28" s="116" t="str">
        <f aca="false">IF(Checks!$AH$9="","",Checks!$AH$9)</f>
        <v>OPEN</v>
      </c>
    </row>
    <row r="29" customFormat="false" ht="114" hidden="false" customHeight="true" outlineLevel="0" collapsed="false">
      <c r="A29" s="115" t="str">
        <f aca="false">Checks!$A$10&amp;CHAR(10)&amp;IF(Checks!$I$10="","",Checks!$I$10&amp;": ")&amp;Checks!$J$10</f>
        <v>F01-T7-06
ISOP: Caterer acknowledgement of ISOP revisions recorded</v>
      </c>
      <c r="B29" s="115" t="str">
        <f aca="false">Checks!$K$10&amp;IF(Checks!$O$10="","",IF(Checks!$K$10="","",CHAR(10))&amp;"Note: "&amp;Checks!$O$10)</f>
        <v>Record acknowledgement ref in Evidence</v>
      </c>
      <c r="C29" s="115" t="str">
        <f aca="false">Checks!$N$10&amp;CHAR(10)&amp;IF(ISNUMBER(Checks!$R$10),TEXT(Checks!$R$10,"DD-MMM-YY HH:MM"),"")&amp;" "&amp;Checks!$P$10</f>
        <v>Required
01-Oct-26 21:35 LHR</v>
      </c>
      <c r="D29" s="115" t="str">
        <f aca="false">IF(Checks!$U$10="","",Checks!$U$10)&amp;IF(Checks!$AB$10="","",CHAR(10)&amp;"CA: "&amp;Checks!$AB$10)</f>
        <v/>
      </c>
      <c r="E29" s="115" t="str">
        <f aca="false">IF(Checks!$V$10="","",Checks!$V$10)&amp;IF(Checks!$AC$10="","",IF(Checks!$V$10="","",CHAR(10))&amp;"N/A just.: "&amp;Checks!$AC$10)&amp;IF(Checks!$W$10="","",CHAR(10)&amp;"Batch: "&amp;Checks!$W$10)&amp;IF(AND(Checks!$X$10="",Checks!$Y$10=""),"",CHAR(10)&amp;"Exp: "&amp;Checks!$X$10&amp;"  /  Act: "&amp;Checks!$Y$10)</f>
        <v/>
      </c>
      <c r="F29" s="115" t="str">
        <f aca="false">IF(AND(LEFT(Checks!$AH$10,10)="N/A – RULE",TRIM(Checks!$S$10&amp;Checks!$Z$10)=""),"","Type: "&amp;IF(TRIM(Checks!$S$10)="","______________ (see cover list)",Checks!$S$10)&amp;CHAR(10)&amp;"ID: "&amp;IF(TRIM(Checks!$Z$10)="","______________ (see cover list)",Checks!$Z$10))&amp;IF(Checks!$AA$10="","",CHAR(10)&amp;"CA: "&amp;Checks!$AA$10)</f>
        <v>Type: ______________ (see cover list)
ID: ______________ (see cover list)</v>
      </c>
      <c r="G29" s="115" t="str">
        <f aca="false">IF(ISNUMBER(Checks!$AD$10),TEXT(Checks!$AD$10,"DD-MMM-YY HH:MM")&amp;" "&amp;Checks!$P$10,"")&amp;IF(Checks!$AE$10="","",CHAR(10)&amp;"Verifier: "&amp;Checks!$AE$10)&amp;IF(Checks!$T$10="","",CHAR(10)&amp;"PIC: "&amp;Checks!$T$10)</f>
        <v/>
      </c>
      <c r="H29" s="116" t="str">
        <f aca="false">IF(Checks!$AH$10="","",Checks!$AH$10)</f>
        <v>OPEN</v>
      </c>
    </row>
    <row r="30" customFormat="false" ht="114" hidden="false" customHeight="true" outlineLevel="0" collapsed="false">
      <c r="A30" s="115" t="str">
        <f aca="false">Checks!$A$11&amp;CHAR(10)&amp;IF(Checks!$I$11="","",Checks!$I$11&amp;": ")&amp;Checks!$J$11</f>
        <v>F01-T7-07
Documents: Galley loading diagram (GLD) received, revision recorded &amp; attached</v>
      </c>
      <c r="B30" s="115" t="str">
        <f aca="false">Checks!$K$11&amp;IF(Checks!$O$11="","",IF(Checks!$K$11="","",CHAR(10))&amp;"Note: "&amp;Checks!$O$11)</f>
        <v>Documents sheet row complete</v>
      </c>
      <c r="C30" s="115" t="str">
        <f aca="false">Checks!$N$11&amp;CHAR(10)&amp;IF(ISNUMBER(Checks!$R$11),TEXT(Checks!$R$11,"DD-MMM-YY HH:MM"),"")&amp;" "&amp;Checks!$P$11</f>
        <v>Required
01-Oct-26 21:35 LHR</v>
      </c>
      <c r="D30" s="115" t="str">
        <f aca="false">IF(Checks!$U$11="","",Checks!$U$11)&amp;IF(Checks!$AB$11="","",CHAR(10)&amp;"CA: "&amp;Checks!$AB$11)</f>
        <v/>
      </c>
      <c r="E30" s="115" t="str">
        <f aca="false">IF(Checks!$V$11="","",Checks!$V$11)&amp;IF(Checks!$AC$11="","",IF(Checks!$V$11="","",CHAR(10))&amp;"N/A just.: "&amp;Checks!$AC$11)&amp;IF(Checks!$W$11="","",CHAR(10)&amp;"Batch: "&amp;Checks!$W$11)&amp;IF(AND(Checks!$X$11="",Checks!$Y$11=""),"",CHAR(10)&amp;"Exp: "&amp;Checks!$X$11&amp;"  /  Act: "&amp;Checks!$Y$11)</f>
        <v/>
      </c>
      <c r="F30" s="115" t="str">
        <f aca="false">IF(AND(LEFT(Checks!$AH$11,10)="N/A – RULE",TRIM(Checks!$S$11&amp;Checks!$Z$11)=""),"","Type: "&amp;IF(TRIM(Checks!$S$11)="","______________ (see cover list)",Checks!$S$11)&amp;CHAR(10)&amp;"ID: "&amp;IF(TRIM(Checks!$Z$11)="","______________ (see cover list)",Checks!$Z$11))&amp;IF(Checks!$AA$11="","",CHAR(10)&amp;"CA: "&amp;Checks!$AA$11)</f>
        <v>Type: ______________ (see cover list)
ID: ______________ (see cover list)</v>
      </c>
      <c r="G30" s="115" t="str">
        <f aca="false">IF(ISNUMBER(Checks!$AD$11),TEXT(Checks!$AD$11,"DD-MMM-YY HH:MM")&amp;" "&amp;Checks!$P$11,"")&amp;IF(Checks!$AE$11="","",CHAR(10)&amp;"Verifier: "&amp;Checks!$AE$11)&amp;IF(Checks!$T$11="","",CHAR(10)&amp;"PIC: "&amp;Checks!$T$11)</f>
        <v/>
      </c>
      <c r="H30" s="116" t="str">
        <f aca="false">IF(Checks!$AH$11="","",Checks!$AH$11)</f>
        <v>OPEN</v>
      </c>
    </row>
    <row r="31" customFormat="false" ht="114" hidden="false" customHeight="true" outlineLevel="0" collapsed="false">
      <c r="A31" s="115" t="str">
        <f aca="false">Checks!$A$12&amp;CHAR(10)&amp;IF(Checks!$I$12="","",Checks!$I$12&amp;": ")&amp;Checks!$J$12</f>
        <v>F01-T7-08
Documents: Menu checklist received, revision recorded &amp; attached</v>
      </c>
      <c r="B31" s="115" t="str">
        <f aca="false">Checks!$K$12&amp;IF(Checks!$O$12="","",IF(Checks!$K$12="","",CHAR(10))&amp;"Note: "&amp;Checks!$O$12)</f>
        <v>Documents sheet row complete</v>
      </c>
      <c r="C31" s="115" t="str">
        <f aca="false">Checks!$N$12&amp;CHAR(10)&amp;IF(ISNUMBER(Checks!$R$12),TEXT(Checks!$R$12,"DD-MMM-YY HH:MM"),"")&amp;" "&amp;Checks!$P$12</f>
        <v>Required
01-Oct-26 21:35 LHR</v>
      </c>
      <c r="D31" s="115" t="str">
        <f aca="false">IF(Checks!$U$12="","",Checks!$U$12)&amp;IF(Checks!$AB$12="","",CHAR(10)&amp;"CA: "&amp;Checks!$AB$12)</f>
        <v/>
      </c>
      <c r="E31" s="115" t="str">
        <f aca="false">IF(Checks!$V$12="","",Checks!$V$12)&amp;IF(Checks!$AC$12="","",IF(Checks!$V$12="","",CHAR(10))&amp;"N/A just.: "&amp;Checks!$AC$12)&amp;IF(Checks!$W$12="","",CHAR(10)&amp;"Batch: "&amp;Checks!$W$12)&amp;IF(AND(Checks!$X$12="",Checks!$Y$12=""),"",CHAR(10)&amp;"Exp: "&amp;Checks!$X$12&amp;"  /  Act: "&amp;Checks!$Y$12)</f>
        <v/>
      </c>
      <c r="F31" s="115" t="str">
        <f aca="false">IF(AND(LEFT(Checks!$AH$12,10)="N/A – RULE",TRIM(Checks!$S$12&amp;Checks!$Z$12)=""),"","Type: "&amp;IF(TRIM(Checks!$S$12)="","______________ (see cover list)",Checks!$S$12)&amp;CHAR(10)&amp;"ID: "&amp;IF(TRIM(Checks!$Z$12)="","______________ (see cover list)",Checks!$Z$12))&amp;IF(Checks!$AA$12="","",CHAR(10)&amp;"CA: "&amp;Checks!$AA$12)</f>
        <v>Type: ______________ (see cover list)
ID: ______________ (see cover list)</v>
      </c>
      <c r="G31" s="115" t="str">
        <f aca="false">IF(ISNUMBER(Checks!$AD$12),TEXT(Checks!$AD$12,"DD-MMM-YY HH:MM")&amp;" "&amp;Checks!$P$12,"")&amp;IF(Checks!$AE$12="","",CHAR(10)&amp;"Verifier: "&amp;Checks!$AE$12)&amp;IF(Checks!$T$12="","",CHAR(10)&amp;"PIC: "&amp;Checks!$T$12)</f>
        <v/>
      </c>
      <c r="H31" s="116" t="str">
        <f aca="false">IF(Checks!$AH$12="","",Checks!$AH$12)</f>
        <v>OPEN</v>
      </c>
    </row>
    <row r="32" customFormat="false" ht="114" hidden="false" customHeight="true" outlineLevel="0" collapsed="false">
      <c r="A32" s="115" t="str">
        <f aca="false">Checks!$A$13&amp;CHAR(10)&amp;IF(Checks!$I$13="","",Checks!$I$13&amp;": ")&amp;Checks!$J$13</f>
        <v>F01-T7-09
Uplift plan: Uplift plan confirmed with caterer vs STD Uplift Information</v>
      </c>
      <c r="B32" s="115" t="str">
        <f aca="false">Checks!$K$13&amp;IF(Checks!$O$13="","",IF(Checks!$K$13="","",CHAR(10))&amp;"Note: "&amp;Checks!$O$13)</f>
        <v>Service: 2.5 Meal (Meal); meal uplift stn LHR (ref lists KUL/LHR)</v>
      </c>
      <c r="C32" s="115" t="str">
        <f aca="false">Checks!$N$13&amp;CHAR(10)&amp;IF(ISNUMBER(Checks!$R$13),TEXT(Checks!$R$13,"DD-MMM-YY HH:MM"),"")&amp;" "&amp;Checks!$P$13</f>
        <v>Required
01-Oct-26 21:35 LHR</v>
      </c>
      <c r="D32" s="115" t="str">
        <f aca="false">IF(Checks!$U$13="","",Checks!$U$13)&amp;IF(Checks!$AB$13="","",CHAR(10)&amp;"CA: "&amp;Checks!$AB$13)</f>
        <v/>
      </c>
      <c r="E32" s="115" t="str">
        <f aca="false">IF(Checks!$V$13="","",Checks!$V$13)&amp;IF(Checks!$AC$13="","",IF(Checks!$V$13="","",CHAR(10))&amp;"N/A just.: "&amp;Checks!$AC$13)&amp;IF(Checks!$W$13="","",CHAR(10)&amp;"Batch: "&amp;Checks!$W$13)&amp;IF(AND(Checks!$X$13="",Checks!$Y$13=""),"",CHAR(10)&amp;"Exp: "&amp;Checks!$X$13&amp;"  /  Act: "&amp;Checks!$Y$13)</f>
        <v/>
      </c>
      <c r="F32" s="115" t="str">
        <f aca="false">IF(AND(LEFT(Checks!$AH$13,10)="N/A – RULE",TRIM(Checks!$S$13&amp;Checks!$Z$13)=""),"","Type: "&amp;IF(TRIM(Checks!$S$13)="","______________ (see cover list)",Checks!$S$13)&amp;CHAR(10)&amp;"ID: "&amp;IF(TRIM(Checks!$Z$13)="","______________ (see cover list)",Checks!$Z$13))&amp;IF(Checks!$AA$13="","",CHAR(10)&amp;"CA: "&amp;Checks!$AA$13)</f>
        <v>Type: ______________ (see cover list)
ID: ______________ (see cover list)</v>
      </c>
      <c r="G32" s="115" t="str">
        <f aca="false">IF(ISNUMBER(Checks!$AD$13),TEXT(Checks!$AD$13,"DD-MMM-YY HH:MM")&amp;" "&amp;Checks!$P$13,"")&amp;IF(Checks!$AE$13="","",CHAR(10)&amp;"Verifier: "&amp;Checks!$AE$13)&amp;IF(Checks!$T$13="","",CHAR(10)&amp;"PIC: "&amp;Checks!$T$13)</f>
        <v/>
      </c>
      <c r="H32" s="116" t="str">
        <f aca="false">IF(Checks!$AH$13="","",Checks!$AH$13)</f>
        <v>OPEN</v>
      </c>
    </row>
    <row r="33" customFormat="false" ht="25.5" hidden="false" customHeight="true" outlineLevel="0" collapsed="false">
      <c r="A33" s="114"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Checks!$A$14&amp;CHAR(10)&amp;IF(Checks!$I$14="","",Checks!$I$14&amp;": ")&amp;Checks!$J$14</f>
        <v>F01-T24-01
Meal: Sensory test repeated on ACTUAL production batch for this flight</v>
      </c>
      <c r="B34" s="115" t="str">
        <f aca="false">Checks!$K$14&amp;IF(Checks!$O$14="","",IF(Checks!$K$14="","",CHAR(10))&amp;"Note: "&amp;Checks!$O$14)</f>
        <v>Batch ID, result, CA and acceptance mandatory</v>
      </c>
      <c r="C34" s="115" t="str">
        <f aca="false">Checks!$N$14&amp;CHAR(10)&amp;IF(ISNUMBER(Checks!$R$14),TEXT(Checks!$R$14,"DD-MMM-YY HH:MM"),"")&amp;" "&amp;Checks!$P$14</f>
        <v>Required
07-Oct-26 21:35 LHR</v>
      </c>
      <c r="D34" s="115" t="str">
        <f aca="false">IF(Checks!$U$14="","",Checks!$U$14)&amp;IF(Checks!$AB$14="","",CHAR(10)&amp;"CA: "&amp;Checks!$AB$14)</f>
        <v/>
      </c>
      <c r="E34" s="115" t="str">
        <f aca="false">IF(Checks!$V$14="","",Checks!$V$14)&amp;IF(Checks!$AC$14="","",IF(Checks!$V$14="","",CHAR(10))&amp;"N/A just.: "&amp;Checks!$AC$14)&amp;IF(Checks!$W$14="","",CHAR(10)&amp;"Batch: "&amp;Checks!$W$14)&amp;IF(AND(Checks!$X$14="",Checks!$Y$14=""),"",CHAR(10)&amp;"Exp: "&amp;Checks!$X$14&amp;"  /  Act: "&amp;Checks!$Y$14)</f>
        <v/>
      </c>
      <c r="F34" s="115" t="str">
        <f aca="false">IF(AND(LEFT(Checks!$AH$14,10)="N/A – RULE",TRIM(Checks!$S$14&amp;Checks!$Z$14)=""),"","Type: "&amp;IF(TRIM(Checks!$S$14)="","______________ (see cover list)",Checks!$S$14)&amp;CHAR(10)&amp;"ID: "&amp;IF(TRIM(Checks!$Z$14)="","______________ (see cover list)",Checks!$Z$14))&amp;IF(Checks!$AA$14="","",CHAR(10)&amp;"CA: "&amp;Checks!$AA$14)</f>
        <v>Type: ______________ (see cover list)
ID: ______________ (see cover list)</v>
      </c>
      <c r="G34" s="115" t="str">
        <f aca="false">IF(ISNUMBER(Checks!$AD$14),TEXT(Checks!$AD$14,"DD-MMM-YY HH:MM")&amp;" "&amp;Checks!$P$14,"")&amp;IF(Checks!$AE$14="","",CHAR(10)&amp;"Verifier: "&amp;Checks!$AE$14)&amp;IF(Checks!$T$14="","",CHAR(10)&amp;"PIC: "&amp;Checks!$T$14)</f>
        <v/>
      </c>
      <c r="H34" s="116" t="str">
        <f aca="false">IF(Checks!$AH$14="","",Checks!$AH$14)</f>
        <v>OPEN</v>
      </c>
    </row>
    <row r="35" customFormat="false" ht="25.5" hidden="false" customHeight="true" outlineLevel="0" collapsed="false">
      <c r="A35" s="114"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5" s="114"/>
      <c r="C35" s="114"/>
      <c r="D35" s="114"/>
      <c r="E35" s="114"/>
      <c r="F35" s="114"/>
      <c r="G35" s="114"/>
      <c r="H35" s="114"/>
    </row>
    <row r="36" customFormat="false" ht="114" hidden="false" customHeight="true" outlineLevel="0" collapsed="false">
      <c r="A36" s="115" t="str">
        <f aca="false">Checks!$A$15&amp;CHAR(10)&amp;IF(Checks!$I$15="","",Checks!$I$15&amp;": ")&amp;Checks!$J$15</f>
        <v>F01-T12-01
Meal: Meal quality vs menu checklist</v>
      </c>
      <c r="B36" s="115" t="str">
        <f aca="false">Checks!$K$15&amp;IF(Checks!$O$15="","",IF(Checks!$K$15="","",CHAR(10))&amp;"Note: "&amp;Checks!$O$15)</f>
        <v>Note: Preparation check at caterer - does NOT confirm loading.</v>
      </c>
      <c r="C36" s="115" t="str">
        <f aca="false">Checks!$N$15&amp;CHAR(10)&amp;IF(ISNUMBER(Checks!$R$15),TEXT(Checks!$R$15,"DD-MMM-YY HH:MM"),"")&amp;" "&amp;Checks!$P$15</f>
        <v>Required
08-Oct-26 09:35 LHR</v>
      </c>
      <c r="D36" s="115" t="str">
        <f aca="false">IF(Checks!$U$15="","",Checks!$U$15)&amp;IF(Checks!$AB$15="","",CHAR(10)&amp;"CA: "&amp;Checks!$AB$15)</f>
        <v/>
      </c>
      <c r="E36" s="115" t="str">
        <f aca="false">IF(Checks!$V$15="","",Checks!$V$15)&amp;IF(Checks!$AC$15="","",IF(Checks!$V$15="","",CHAR(10))&amp;"N/A just.: "&amp;Checks!$AC$15)&amp;IF(Checks!$W$15="","",CHAR(10)&amp;"Batch: "&amp;Checks!$W$15)&amp;IF(AND(Checks!$X$15="",Checks!$Y$15=""),"",CHAR(10)&amp;"Exp: "&amp;Checks!$X$15&amp;"  /  Act: "&amp;Checks!$Y$15)</f>
        <v/>
      </c>
      <c r="F36" s="115" t="str">
        <f aca="false">IF(AND(LEFT(Checks!$AH$15,10)="N/A – RULE",TRIM(Checks!$S$15&amp;Checks!$Z$15)=""),"","Type: "&amp;IF(TRIM(Checks!$S$15)="","______________ (see cover list)",Checks!$S$15)&amp;CHAR(10)&amp;"ID: "&amp;IF(TRIM(Checks!$Z$15)="","______________ (see cover list)",Checks!$Z$15))&amp;IF(Checks!$AA$15="","",CHAR(10)&amp;"CA: "&amp;Checks!$AA$15)</f>
        <v>Type: ______________ (see cover list)
ID: ______________ (see cover list)</v>
      </c>
      <c r="G36" s="115" t="str">
        <f aca="false">IF(ISNUMBER(Checks!$AD$15),TEXT(Checks!$AD$15,"DD-MMM-YY HH:MM")&amp;" "&amp;Checks!$P$15,"")&amp;IF(Checks!$AE$15="","",CHAR(10)&amp;"Verifier: "&amp;Checks!$AE$15)&amp;IF(Checks!$T$15="","",CHAR(10)&amp;"PIC: "&amp;Checks!$T$15)</f>
        <v/>
      </c>
      <c r="H36" s="116" t="str">
        <f aca="false">IF(Checks!$AH$15="","",Checks!$AH$15)</f>
        <v>OPEN</v>
      </c>
    </row>
    <row r="37" customFormat="false" ht="114" hidden="false" customHeight="true" outlineLevel="0" collapsed="false">
      <c r="A37" s="115" t="str">
        <f aca="false">Checks!$A$16&amp;CHAR(10)&amp;IF(Checks!$I$16="","",Checks!$I$16&amp;": ")&amp;Checks!$J$16</f>
        <v>F01-T12-02
Meal: Meal quantities vs menu checklist</v>
      </c>
      <c r="B37" s="115" t="str">
        <f aca="false">Checks!$K$16&amp;IF(Checks!$O$16="","",IF(Checks!$K$16="","",CHAR(10))&amp;"Note: "&amp;Checks!$O$16)</f>
        <v>Enter expected &amp; actual
Note: Preparation check at caterer - does NOT confirm loading.</v>
      </c>
      <c r="C37" s="115" t="str">
        <f aca="false">Checks!$N$16&amp;CHAR(10)&amp;IF(ISNUMBER(Checks!$R$16),TEXT(Checks!$R$16,"DD-MMM-YY HH:MM"),"")&amp;" "&amp;Checks!$P$16</f>
        <v>Required
08-Oct-26 09:35 LHR</v>
      </c>
      <c r="D37" s="115" t="str">
        <f aca="false">IF(Checks!$U$16="","",Checks!$U$16)&amp;IF(Checks!$AB$16="","",CHAR(10)&amp;"CA: "&amp;Checks!$AB$16)</f>
        <v/>
      </c>
      <c r="E37" s="115" t="str">
        <f aca="false">IF(Checks!$V$16="","",Checks!$V$16)&amp;IF(Checks!$AC$16="","",IF(Checks!$V$16="","",CHAR(10))&amp;"N/A just.: "&amp;Checks!$AC$16)&amp;IF(Checks!$W$16="","",CHAR(10)&amp;"Batch: "&amp;Checks!$W$16)&amp;IF(AND(Checks!$X$16="",Checks!$Y$16=""),"",CHAR(10)&amp;"Exp: "&amp;Checks!$X$16&amp;"  /  Act: "&amp;Checks!$Y$16)</f>
        <v/>
      </c>
      <c r="F37" s="115" t="str">
        <f aca="false">IF(AND(LEFT(Checks!$AH$16,10)="N/A – RULE",TRIM(Checks!$S$16&amp;Checks!$Z$16)=""),"","Type: "&amp;IF(TRIM(Checks!$S$16)="","______________ (see cover list)",Checks!$S$16)&amp;CHAR(10)&amp;"ID: "&amp;IF(TRIM(Checks!$Z$16)="","______________ (see cover list)",Checks!$Z$16))&amp;IF(Checks!$AA$16="","",CHAR(10)&amp;"CA: "&amp;Checks!$AA$16)</f>
        <v>Type: ______________ (see cover list)
ID: ______________ (see cover list)</v>
      </c>
      <c r="G37" s="115" t="str">
        <f aca="false">IF(ISNUMBER(Checks!$AD$16),TEXT(Checks!$AD$16,"DD-MMM-YY HH:MM")&amp;" "&amp;Checks!$P$16,"")&amp;IF(Checks!$AE$16="","",CHAR(10)&amp;"Verifier: "&amp;Checks!$AE$16)&amp;IF(Checks!$T$16="","",CHAR(10)&amp;"PIC: "&amp;Checks!$T$16)</f>
        <v/>
      </c>
      <c r="H37" s="116" t="str">
        <f aca="false">IF(Checks!$AH$16="","",Checks!$AH$16)</f>
        <v>OPEN</v>
      </c>
    </row>
    <row r="38" customFormat="false" ht="114" hidden="false" customHeight="true" outlineLevel="0" collapsed="false">
      <c r="A38" s="115" t="str">
        <f aca="false">Checks!$A$17&amp;CHAR(10)&amp;IF(Checks!$I$17="","",Checks!$I$17&amp;": ")&amp;Checks!$J$17</f>
        <v>F01-T12-03
Equipment: Equipment cleanliness vs GLD</v>
      </c>
      <c r="B38" s="115" t="str">
        <f aca="false">Checks!$K$17&amp;IF(Checks!$O$17="","",IF(Checks!$K$17="","",CHAR(10))&amp;"Note: "&amp;Checks!$O$17)</f>
        <v>Note: Preparation check at caterer - does NOT confirm loading.</v>
      </c>
      <c r="C38" s="115" t="str">
        <f aca="false">Checks!$N$17&amp;CHAR(10)&amp;IF(ISNUMBER(Checks!$R$17),TEXT(Checks!$R$17,"DD-MMM-YY HH:MM"),"")&amp;" "&amp;Checks!$P$17</f>
        <v>Required
08-Oct-26 09:35 LHR</v>
      </c>
      <c r="D38" s="115" t="str">
        <f aca="false">IF(Checks!$U$17="","",Checks!$U$17)&amp;IF(Checks!$AB$17="","",CHAR(10)&amp;"CA: "&amp;Checks!$AB$17)</f>
        <v/>
      </c>
      <c r="E38" s="115" t="str">
        <f aca="false">IF(Checks!$V$17="","",Checks!$V$17)&amp;IF(Checks!$AC$17="","",IF(Checks!$V$17="","",CHAR(10))&amp;"N/A just.: "&amp;Checks!$AC$17)&amp;IF(Checks!$W$17="","",CHAR(10)&amp;"Batch: "&amp;Checks!$W$17)&amp;IF(AND(Checks!$X$17="",Checks!$Y$17=""),"",CHAR(10)&amp;"Exp: "&amp;Checks!$X$17&amp;"  /  Act: "&amp;Checks!$Y$17)</f>
        <v/>
      </c>
      <c r="F38" s="115" t="str">
        <f aca="false">IF(AND(LEFT(Checks!$AH$17,10)="N/A – RULE",TRIM(Checks!$S$17&amp;Checks!$Z$17)=""),"","Type: "&amp;IF(TRIM(Checks!$S$17)="","______________ (see cover list)",Checks!$S$17)&amp;CHAR(10)&amp;"ID: "&amp;IF(TRIM(Checks!$Z$17)="","______________ (see cover list)",Checks!$Z$17))&amp;IF(Checks!$AA$17="","",CHAR(10)&amp;"CA: "&amp;Checks!$AA$17)</f>
        <v>Type: ______________ (see cover list)
ID: ______________ (see cover list)</v>
      </c>
      <c r="G38" s="115" t="str">
        <f aca="false">IF(ISNUMBER(Checks!$AD$17),TEXT(Checks!$AD$17,"DD-MMM-YY HH:MM")&amp;" "&amp;Checks!$P$17,"")&amp;IF(Checks!$AE$17="","",CHAR(10)&amp;"Verifier: "&amp;Checks!$AE$17)&amp;IF(Checks!$T$17="","",CHAR(10)&amp;"PIC: "&amp;Checks!$T$17)</f>
        <v/>
      </c>
      <c r="H38" s="116" t="str">
        <f aca="false">IF(Checks!$AH$17="","",Checks!$AH$17)</f>
        <v>OPEN</v>
      </c>
    </row>
    <row r="39" customFormat="false" ht="114" hidden="false" customHeight="true" outlineLevel="0" collapsed="false">
      <c r="A39" s="115" t="str">
        <f aca="false">Checks!$A$18&amp;CHAR(10)&amp;IF(Checks!$I$18="","",Checks!$I$18&amp;": ")&amp;Checks!$J$18</f>
        <v>F01-T12-04
Equipment: Equipment presentation vs GLD</v>
      </c>
      <c r="B39" s="115" t="str">
        <f aca="false">Checks!$K$18&amp;IF(Checks!$O$18="","",IF(Checks!$K$18="","",CHAR(10))&amp;"Note: "&amp;Checks!$O$18)</f>
        <v>Note: Preparation check at caterer - does NOT confirm loading.</v>
      </c>
      <c r="C39" s="115" t="str">
        <f aca="false">Checks!$N$18&amp;CHAR(10)&amp;IF(ISNUMBER(Checks!$R$18),TEXT(Checks!$R$18,"DD-MMM-YY HH:MM"),"")&amp;" "&amp;Checks!$P$18</f>
        <v>Required
08-Oct-26 09:35 LHR</v>
      </c>
      <c r="D39" s="115" t="str">
        <f aca="false">IF(Checks!$U$18="","",Checks!$U$18)&amp;IF(Checks!$AB$18="","",CHAR(10)&amp;"CA: "&amp;Checks!$AB$18)</f>
        <v/>
      </c>
      <c r="E39" s="115" t="str">
        <f aca="false">IF(Checks!$V$18="","",Checks!$V$18)&amp;IF(Checks!$AC$18="","",IF(Checks!$V$18="","",CHAR(10))&amp;"N/A just.: "&amp;Checks!$AC$18)&amp;IF(Checks!$W$18="","",CHAR(10)&amp;"Batch: "&amp;Checks!$W$18)&amp;IF(AND(Checks!$X$18="",Checks!$Y$18=""),"",CHAR(10)&amp;"Exp: "&amp;Checks!$X$18&amp;"  /  Act: "&amp;Checks!$Y$18)</f>
        <v/>
      </c>
      <c r="F39" s="115" t="str">
        <f aca="false">IF(AND(LEFT(Checks!$AH$18,10)="N/A – RULE",TRIM(Checks!$S$18&amp;Checks!$Z$18)=""),"","Type: "&amp;IF(TRIM(Checks!$S$18)="","______________ (see cover list)",Checks!$S$18)&amp;CHAR(10)&amp;"ID: "&amp;IF(TRIM(Checks!$Z$18)="","______________ (see cover list)",Checks!$Z$18))&amp;IF(Checks!$AA$18="","",CHAR(10)&amp;"CA: "&amp;Checks!$AA$18)</f>
        <v>Type: ______________ (see cover list)
ID: ______________ (see cover list)</v>
      </c>
      <c r="G39" s="115" t="str">
        <f aca="false">IF(ISNUMBER(Checks!$AD$18),TEXT(Checks!$AD$18,"DD-MMM-YY HH:MM")&amp;" "&amp;Checks!$P$18,"")&amp;IF(Checks!$AE$18="","",CHAR(10)&amp;"Verifier: "&amp;Checks!$AE$18)&amp;IF(Checks!$T$18="","",CHAR(10)&amp;"PIC: "&amp;Checks!$T$18)</f>
        <v/>
      </c>
      <c r="H39" s="116" t="str">
        <f aca="false">IF(Checks!$AH$18="","",Checks!$AH$18)</f>
        <v>OPEN</v>
      </c>
    </row>
    <row r="40" customFormat="false" ht="114" hidden="false" customHeight="true" outlineLevel="0" collapsed="false">
      <c r="A40" s="115" t="str">
        <f aca="false">Checks!$A$19&amp;CHAR(10)&amp;IF(Checks!$I$19="","",Checks!$I$19&amp;": ")&amp;Checks!$J$19</f>
        <v>F01-T12-05
Equipment: Equipment serviceability vs GLD</v>
      </c>
      <c r="B40" s="115" t="str">
        <f aca="false">Checks!$K$19&amp;IF(Checks!$O$19="","",IF(Checks!$K$19="","",CHAR(10))&amp;"Note: "&amp;Checks!$O$19)</f>
        <v>Note: Preparation check at caterer - does NOT confirm loading.</v>
      </c>
      <c r="C40" s="115" t="str">
        <f aca="false">Checks!$N$19&amp;CHAR(10)&amp;IF(ISNUMBER(Checks!$R$19),TEXT(Checks!$R$19,"DD-MMM-YY HH:MM"),"")&amp;" "&amp;Checks!$P$19</f>
        <v>Required
08-Oct-26 09:35 LHR</v>
      </c>
      <c r="D40" s="115" t="str">
        <f aca="false">IF(Checks!$U$19="","",Checks!$U$19)&amp;IF(Checks!$AB$19="","",CHAR(10)&amp;"CA: "&amp;Checks!$AB$19)</f>
        <v/>
      </c>
      <c r="E40" s="115" t="str">
        <f aca="false">IF(Checks!$V$19="","",Checks!$V$19)&amp;IF(Checks!$AC$19="","",IF(Checks!$V$19="","",CHAR(10))&amp;"N/A just.: "&amp;Checks!$AC$19)&amp;IF(Checks!$W$19="","",CHAR(10)&amp;"Batch: "&amp;Checks!$W$19)&amp;IF(AND(Checks!$X$19="",Checks!$Y$19=""),"",CHAR(10)&amp;"Exp: "&amp;Checks!$X$19&amp;"  /  Act: "&amp;Checks!$Y$19)</f>
        <v/>
      </c>
      <c r="F40" s="115" t="str">
        <f aca="false">IF(AND(LEFT(Checks!$AH$19,10)="N/A – RULE",TRIM(Checks!$S$19&amp;Checks!$Z$19)=""),"","Type: "&amp;IF(TRIM(Checks!$S$19)="","______________ (see cover list)",Checks!$S$19)&amp;CHAR(10)&amp;"ID: "&amp;IF(TRIM(Checks!$Z$19)="","______________ (see cover list)",Checks!$Z$19))&amp;IF(Checks!$AA$19="","",CHAR(10)&amp;"CA: "&amp;Checks!$AA$19)</f>
        <v>Type: ______________ (see cover list)
ID: ______________ (see cover list)</v>
      </c>
      <c r="G40" s="115" t="str">
        <f aca="false">IF(ISNUMBER(Checks!$AD$19),TEXT(Checks!$AD$19,"DD-MMM-YY HH:MM")&amp;" "&amp;Checks!$P$19,"")&amp;IF(Checks!$AE$19="","",CHAR(10)&amp;"Verifier: "&amp;Checks!$AE$19)&amp;IF(Checks!$T$19="","",CHAR(10)&amp;"PIC: "&amp;Checks!$T$19)</f>
        <v/>
      </c>
      <c r="H40" s="116" t="str">
        <f aca="false">IF(Checks!$AH$19="","",Checks!$AH$19)</f>
        <v>OPEN</v>
      </c>
    </row>
    <row r="41" customFormat="false" ht="289.5" hidden="false" customHeight="true" outlineLevel="0" collapsed="false">
      <c r="A41" s="115" t="str">
        <f aca="false">Checks!$A$20&amp;CHAR(10)&amp;IF(Checks!$I$20="","",Checks!$I$20&amp;": ")&amp;Checks!$J$20</f>
        <v>F01-T12-06
Equipment: Equipment quantities vs GLD</v>
      </c>
      <c r="B41" s="115" t="str">
        <f aca="false">SUBSTITUTE(SUBSTITUTE(SUBSTITUTE(Checks!$K$20&amp;IF(Checks!$O$20="","",IF(Checks!$K$20="","",CHAR(10))&amp;"Note: "&amp;Checks!$O$20)," (AIRCRAFT TYPE!C6:R6)","")," (AIRCRAFT TYPE!C7:R7)","")," -"," n/a")</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n/a does NOT confirm loading.</v>
      </c>
      <c r="C41" s="115" t="str">
        <f aca="false">Checks!$N$20&amp;CHAR(10)&amp;IF(ISNUMBER(Checks!$R$20),TEXT(Checks!$R$20,"DD-MMM-YY HH:MM"),"")&amp;" "&amp;Checks!$P$20</f>
        <v>Required
08-Oct-26 09:35 LHR</v>
      </c>
      <c r="D41" s="115" t="str">
        <f aca="false">IF(Checks!$U$20="","",Checks!$U$20)&amp;IF(Checks!$AB$20="","",CHAR(10)&amp;"CA: "&amp;Checks!$AB$20)</f>
        <v/>
      </c>
      <c r="E41" s="115" t="str">
        <f aca="false">IF(Checks!$V$20="","",Checks!$V$20)&amp;IF(Checks!$AC$20="","",IF(Checks!$V$20="","",CHAR(10))&amp;"N/A just.: "&amp;Checks!$AC$20)&amp;IF(Checks!$W$20="","",CHAR(10)&amp;"Batch: "&amp;Checks!$W$20)&amp;IF(AND(Checks!$X$20="",Checks!$Y$20=""),"",CHAR(10)&amp;"Exp: "&amp;Checks!$X$20&amp;"  /  Act: "&amp;Checks!$Y$20)</f>
        <v/>
      </c>
      <c r="F41" s="115" t="str">
        <f aca="false">IF(AND(LEFT(Checks!$AH$20,10)="N/A – RULE",TRIM(Checks!$S$20&amp;Checks!$Z$20)=""),"","Type: "&amp;IF(TRIM(Checks!$S$20)="","______________ (see cover list)",Checks!$S$20)&amp;CHAR(10)&amp;"ID: "&amp;IF(TRIM(Checks!$Z$20)="","______________ (see cover list)",Checks!$Z$20))&amp;IF(Checks!$AA$20="","",CHAR(10)&amp;"CA: "&amp;Checks!$AA$20)</f>
        <v>Type: ______________ (see cover list)
ID: ______________ (see cover list)</v>
      </c>
      <c r="G41" s="115" t="str">
        <f aca="false">IF(ISNUMBER(Checks!$AD$20),TEXT(Checks!$AD$20,"DD-MMM-YY HH:MM")&amp;" "&amp;Checks!$P$20,"")&amp;IF(Checks!$AE$20="","",CHAR(10)&amp;"Verifier: "&amp;Checks!$AE$20)&amp;IF(Checks!$T$20="","",CHAR(10)&amp;"PIC: "&amp;Checks!$T$20)</f>
        <v/>
      </c>
      <c r="H41" s="116" t="str">
        <f aca="false">IF(Checks!$AH$20="","",Checks!$AH$20)</f>
        <v>OPEN</v>
      </c>
    </row>
    <row r="42" customFormat="false" ht="114" hidden="false" customHeight="true" outlineLevel="0" collapsed="false">
      <c r="A42" s="115" t="str">
        <f aca="false">Checks!$A$21&amp;CHAR(10)&amp;IF(Checks!$I$21="","",Checks!$I$21&amp;": ")&amp;Checks!$J$21</f>
        <v>F01-T12-07
Equipment: Loading positions planned vs GLD</v>
      </c>
      <c r="B42" s="115" t="str">
        <f aca="false">Checks!$K$21&amp;IF(Checks!$O$21="","",IF(Checks!$K$21="","",CHAR(10))&amp;"Note: "&amp;Checks!$O$21)</f>
        <v>Note: Preparation check at caterer - does NOT confirm loading.</v>
      </c>
      <c r="C42" s="115" t="str">
        <f aca="false">Checks!$N$21&amp;CHAR(10)&amp;IF(ISNUMBER(Checks!$R$21),TEXT(Checks!$R$21,"DD-MMM-YY HH:MM"),"")&amp;" "&amp;Checks!$P$21</f>
        <v>Required
08-Oct-26 09:35 LHR</v>
      </c>
      <c r="D42" s="115" t="str">
        <f aca="false">IF(Checks!$U$21="","",Checks!$U$21)&amp;IF(Checks!$AB$21="","",CHAR(10)&amp;"CA: "&amp;Checks!$AB$21)</f>
        <v/>
      </c>
      <c r="E42" s="115" t="str">
        <f aca="false">IF(Checks!$V$21="","",Checks!$V$21)&amp;IF(Checks!$AC$21="","",IF(Checks!$V$21="","",CHAR(10))&amp;"N/A just.: "&amp;Checks!$AC$21)&amp;IF(Checks!$W$21="","",CHAR(10)&amp;"Batch: "&amp;Checks!$W$21)&amp;IF(AND(Checks!$X$21="",Checks!$Y$21=""),"",CHAR(10)&amp;"Exp: "&amp;Checks!$X$21&amp;"  /  Act: "&amp;Checks!$Y$21)</f>
        <v/>
      </c>
      <c r="F42" s="115" t="str">
        <f aca="false">IF(AND(LEFT(Checks!$AH$21,10)="N/A – RULE",TRIM(Checks!$S$21&amp;Checks!$Z$21)=""),"","Type: "&amp;IF(TRIM(Checks!$S$21)="","______________ (see cover list)",Checks!$S$21)&amp;CHAR(10)&amp;"ID: "&amp;IF(TRIM(Checks!$Z$21)="","______________ (see cover list)",Checks!$Z$21))&amp;IF(Checks!$AA$21="","",CHAR(10)&amp;"CA: "&amp;Checks!$AA$21)</f>
        <v>Type: ______________ (see cover list)
ID: ______________ (see cover list)</v>
      </c>
      <c r="G42" s="115" t="str">
        <f aca="false">IF(ISNUMBER(Checks!$AD$21),TEXT(Checks!$AD$21,"DD-MMM-YY HH:MM")&amp;" "&amp;Checks!$P$21,"")&amp;IF(Checks!$AE$21="","",CHAR(10)&amp;"Verifier: "&amp;Checks!$AE$21)&amp;IF(Checks!$T$21="","",CHAR(10)&amp;"PIC: "&amp;Checks!$T$21)</f>
        <v/>
      </c>
      <c r="H42" s="116" t="str">
        <f aca="false">IF(Checks!$AH$21="","",Checks!$AH$21)</f>
        <v>OPEN</v>
      </c>
    </row>
    <row r="43" customFormat="false" ht="135.75" hidden="false" customHeight="true" outlineLevel="0" collapsed="false">
      <c r="A43" s="115" t="str">
        <f aca="false">Checks!$A$22&amp;CHAR(10)&amp;IF(Checks!$I$22="","",Checks!$I$22&amp;": ")&amp;Checks!$J$22</f>
        <v>F01-T12-08
Amenities: Toiletry kits - prepared</v>
      </c>
      <c r="B43" s="115" t="str">
        <f aca="false">Checks!$K$22&amp;IF(Checks!$O$22="","",IF(Checks!$K$22="","",CHAR(10))&amp;"Note: "&amp;Checks!$O$22)</f>
        <v>Available for sector (ticked in reference)
Note: Reference does not state the cabin class for toiletry kits. Confirm whether EY receives them; if not, mark N/A with the confirmation as justification.</v>
      </c>
      <c r="C43" s="115" t="str">
        <f aca="false">Checks!$N$22&amp;CHAR(10)&amp;IF(ISNUMBER(Checks!$R$22),TEXT(Checks!$R$22,"DD-MMM-YY HH:MM"),"")&amp;" "&amp;Checks!$P$22</f>
        <v>Clarification required
08-Oct-26 09:35 LHR</v>
      </c>
      <c r="D43" s="115" t="str">
        <f aca="false">IF(Checks!$U$22="","",Checks!$U$22)&amp;IF(Checks!$AB$22="","",CHAR(10)&amp;"CA: "&amp;Checks!$AB$22)</f>
        <v/>
      </c>
      <c r="E43" s="115" t="str">
        <f aca="false">IF(Checks!$V$22="","",Checks!$V$22)&amp;IF(Checks!$AC$22="","",IF(Checks!$V$22="","",CHAR(10))&amp;"N/A just.: "&amp;Checks!$AC$22)&amp;IF(Checks!$W$22="","",CHAR(10)&amp;"Batch: "&amp;Checks!$W$22)&amp;IF(AND(Checks!$X$22="",Checks!$Y$22=""),"",CHAR(10)&amp;"Exp: "&amp;Checks!$X$22&amp;"  /  Act: "&amp;Checks!$Y$22)</f>
        <v/>
      </c>
      <c r="F43" s="115" t="str">
        <f aca="false">IF(AND(LEFT(Checks!$AH$22,10)="N/A – RULE",TRIM(Checks!$S$22&amp;Checks!$Z$22)=""),"","Type: "&amp;IF(TRIM(Checks!$S$22)="","______________ (see cover list)",Checks!$S$22)&amp;CHAR(10)&amp;"ID: "&amp;IF(TRIM(Checks!$Z$22)="","______________ (see cover list)",Checks!$Z$22))&amp;IF(Checks!$AA$22="","",CHAR(10)&amp;"CA: "&amp;Checks!$AA$22)</f>
        <v>Type: ______________ (see cover list)
ID: ______________ (see cover list)</v>
      </c>
      <c r="G43" s="115" t="str">
        <f aca="false">IF(ISNUMBER(Checks!$AD$22),TEXT(Checks!$AD$22,"DD-MMM-YY HH:MM")&amp;" "&amp;Checks!$P$22,"")&amp;IF(Checks!$AE$22="","",CHAR(10)&amp;"Verifier: "&amp;Checks!$AE$22)&amp;IF(Checks!$T$22="","",CHAR(10)&amp;"PIC: "&amp;Checks!$T$22)</f>
        <v/>
      </c>
      <c r="H43" s="116" t="str">
        <f aca="false">IF(Checks!$AH$22="","",Checks!$AH$22)</f>
        <v>OPEN – CLARIFICATION</v>
      </c>
    </row>
    <row r="44" customFormat="false" ht="114" hidden="false" customHeight="true" outlineLevel="0" collapsed="false">
      <c r="A44" s="115" t="str">
        <f aca="false">Checks!$A$23&amp;CHAR(10)&amp;IF(Checks!$I$23="","",Checks!$I$23&amp;": ")&amp;Checks!$J$23</f>
        <v>F01-T12-09
Seat Linen: Seat pillow (EY) - prepared</v>
      </c>
      <c r="B44" s="115" t="str">
        <f aca="false">Checks!$K$23&amp;IF(Checks!$O$23="","",IF(Checks!$K$23="","",CHAR(10))&amp;"Note: "&amp;Checks!$O$23)</f>
        <v>Available 100% (ticked in reference)
Note: Reference gives no uplift stn for this item: preparation checked at the meal uplift stn (LHR) - confirm with caterer.</v>
      </c>
      <c r="C44" s="115" t="str">
        <f aca="false">Checks!$N$23&amp;CHAR(10)&amp;IF(ISNUMBER(Checks!$R$23),TEXT(Checks!$R$23,"DD-MMM-YY HH:MM"),"")&amp;" "&amp;Checks!$P$23</f>
        <v>Required
08-Oct-26 09:35 LHR</v>
      </c>
      <c r="D44" s="115" t="str">
        <f aca="false">IF(Checks!$U$23="","",Checks!$U$23)&amp;IF(Checks!$AB$23="","",CHAR(10)&amp;"CA: "&amp;Checks!$AB$23)</f>
        <v/>
      </c>
      <c r="E44" s="115" t="str">
        <f aca="false">IF(Checks!$V$23="","",Checks!$V$23)&amp;IF(Checks!$AC$23="","",IF(Checks!$V$23="","",CHAR(10))&amp;"N/A just.: "&amp;Checks!$AC$23)&amp;IF(Checks!$W$23="","",CHAR(10)&amp;"Batch: "&amp;Checks!$W$23)&amp;IF(AND(Checks!$X$23="",Checks!$Y$23=""),"",CHAR(10)&amp;"Exp: "&amp;Checks!$X$23&amp;"  /  Act: "&amp;Checks!$Y$23)</f>
        <v/>
      </c>
      <c r="F44" s="115" t="str">
        <f aca="false">IF(AND(LEFT(Checks!$AH$23,10)="N/A – RULE",TRIM(Checks!$S$23&amp;Checks!$Z$23)=""),"","Type: "&amp;IF(TRIM(Checks!$S$23)="","______________ (see cover list)",Checks!$S$23)&amp;CHAR(10)&amp;"ID: "&amp;IF(TRIM(Checks!$Z$23)="","______________ (see cover list)",Checks!$Z$23))&amp;IF(Checks!$AA$23="","",CHAR(10)&amp;"CA: "&amp;Checks!$AA$23)</f>
        <v>Type: ______________ (see cover list)
ID: ______________ (see cover list)</v>
      </c>
      <c r="G44" s="115" t="str">
        <f aca="false">IF(ISNUMBER(Checks!$AD$23),TEXT(Checks!$AD$23,"DD-MMM-YY HH:MM")&amp;" "&amp;Checks!$P$23,"")&amp;IF(Checks!$AE$23="","",CHAR(10)&amp;"Verifier: "&amp;Checks!$AE$23)&amp;IF(Checks!$T$23="","",CHAR(10)&amp;"PIC: "&amp;Checks!$T$23)</f>
        <v/>
      </c>
      <c r="H44" s="116" t="str">
        <f aca="false">IF(Checks!$AH$23="","",Checks!$AH$23)</f>
        <v>OPEN</v>
      </c>
    </row>
    <row r="45" customFormat="false" ht="201.75" hidden="false" customHeight="true" outlineLevel="0" collapsed="false">
      <c r="A45" s="115" t="str">
        <f aca="false">Checks!$A$24&amp;CHAR(10)&amp;IF(Checks!$I$24="","",Checks!$I$24&amp;": ")&amp;Checks!$J$24</f>
        <v>F01-T12-10
Seat Linen: Blanket (EY) - prepared</v>
      </c>
      <c r="B45" s="115" t="str">
        <f aca="false">SUBSTITUTE(SUBSTITUTE(SUBSTITUTE(Checks!$K$24&amp;IF(Checks!$O$24="","",IF(Checks!$K$24="","",CHAR(10))&amp;"Note: "&amp;Checks!$O$24)," (SEAT LINEN!B74:C74)","")," (SEAT LINEN!B76:C76)","")," (SEAT LINEN!B77:C77)","")</f>
        <v>Available 100% (ticked in reference); qty 280 (A350 9M-MAH) / 260 (A359) - per tail
Note: EY blanket: flight above 3 hours excl. Regional; block 13.25 h. Qty per tail: A350 280 pcs, A359 260 pcs. Reference gives no uplift stn for this item: preparation checked at the meal uplift stn (LHR) - confirm with caterer.</v>
      </c>
      <c r="C45" s="115" t="str">
        <f aca="false">Checks!$N$24&amp;CHAR(10)&amp;IF(ISNUMBER(Checks!$R$24),TEXT(Checks!$R$24,"DD-MMM-YY HH:MM"),"")&amp;" "&amp;Checks!$P$24</f>
        <v>Required
08-Oct-26 09:35 LHR</v>
      </c>
      <c r="D45" s="115" t="str">
        <f aca="false">IF(Checks!$U$24="","",Checks!$U$24)&amp;IF(Checks!$AB$24="","",CHAR(10)&amp;"CA: "&amp;Checks!$AB$24)</f>
        <v/>
      </c>
      <c r="E45" s="115" t="str">
        <f aca="false">IF(Checks!$V$24="","",Checks!$V$24)&amp;IF(Checks!$AC$24="","",IF(Checks!$V$24="","",CHAR(10))&amp;"N/A just.: "&amp;Checks!$AC$24)&amp;IF(Checks!$W$24="","",CHAR(10)&amp;"Batch: "&amp;Checks!$W$24)&amp;IF(AND(Checks!$X$24="",Checks!$Y$24=""),"",CHAR(10)&amp;"Exp: "&amp;Checks!$X$24&amp;"  /  Act: "&amp;Checks!$Y$24)</f>
        <v/>
      </c>
      <c r="F45" s="115" t="str">
        <f aca="false">IF(AND(LEFT(Checks!$AH$24,10)="N/A – RULE",TRIM(Checks!$S$24&amp;Checks!$Z$24)=""),"","Type: "&amp;IF(TRIM(Checks!$S$24)="","______________ (see cover list)",Checks!$S$24)&amp;CHAR(10)&amp;"ID: "&amp;IF(TRIM(Checks!$Z$24)="","______________ (see cover list)",Checks!$Z$24))&amp;IF(Checks!$AA$24="","",CHAR(10)&amp;"CA: "&amp;Checks!$AA$24)</f>
        <v>Type: ______________ (see cover list)
ID: ______________ (see cover list)</v>
      </c>
      <c r="G45" s="115" t="str">
        <f aca="false">IF(ISNUMBER(Checks!$AD$24),TEXT(Checks!$AD$24,"DD-MMM-YY HH:MM")&amp;" "&amp;Checks!$P$24,"")&amp;IF(Checks!$AE$24="","",CHAR(10)&amp;"Verifier: "&amp;Checks!$AE$24)&amp;IF(Checks!$T$24="","",CHAR(10)&amp;"PIC: "&amp;Checks!$T$24)</f>
        <v/>
      </c>
      <c r="H45" s="116" t="str">
        <f aca="false">IF(Checks!$AH$24="","",Checks!$AH$24)</f>
        <v>OPEN</v>
      </c>
    </row>
    <row r="46" customFormat="false" ht="25.5" hidden="false" customHeight="true" outlineLevel="0" collapsed="false">
      <c r="A46" s="114"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6" s="114"/>
      <c r="C46" s="114"/>
      <c r="D46" s="114"/>
      <c r="E46" s="114"/>
      <c r="F46" s="114"/>
      <c r="G46" s="114"/>
      <c r="H46" s="114"/>
    </row>
    <row r="47" customFormat="false" ht="114" hidden="false" customHeight="true" outlineLevel="0" collapsed="false">
      <c r="A47" s="115" t="str">
        <f aca="false">Checks!$A$25&amp;CHAR(10)&amp;IF(Checks!$I$25="","",Checks!$I$25&amp;": ")&amp;Checks!$J$25</f>
        <v>F01-UPL-01
Meal: Meals physically uplifted on board - quantity vs menu checklist</v>
      </c>
      <c r="B47" s="115" t="str">
        <f aca="false">Checks!$K$25&amp;IF(Checks!$O$25="","",IF(Checks!$K$25="","",CHAR(10))&amp;"Note: "&amp;Checks!$O$25)</f>
        <v>Enter expected &amp; actual
Note: Confirm on board before departure; completion time must fall inside the uplift window.</v>
      </c>
      <c r="C47" s="115" t="str">
        <f aca="false">Checks!$N$25&amp;CHAR(10)&amp;IF(ISNUMBER(Checks!$R$25),TEXT(Checks!$R$25,"DD-MMM-YY HH:MM"),"")&amp;" "&amp;Checks!$P$25</f>
        <v>Required
08-Oct-26 21:35 LHR</v>
      </c>
      <c r="D47" s="115" t="str">
        <f aca="false">IF(Checks!$U$25="","",Checks!$U$25)&amp;IF(Checks!$AB$25="","",CHAR(10)&amp;"CA: "&amp;Checks!$AB$25)</f>
        <v/>
      </c>
      <c r="E47" s="115" t="str">
        <f aca="false">IF(Checks!$V$25="","",Checks!$V$25)&amp;IF(Checks!$AC$25="","",IF(Checks!$V$25="","",CHAR(10))&amp;"N/A just.: "&amp;Checks!$AC$25)&amp;IF(Checks!$W$25="","",CHAR(10)&amp;"Batch: "&amp;Checks!$W$25)&amp;IF(AND(Checks!$X$25="",Checks!$Y$25=""),"",CHAR(10)&amp;"Exp: "&amp;Checks!$X$25&amp;"  /  Act: "&amp;Checks!$Y$25)</f>
        <v/>
      </c>
      <c r="F47" s="115" t="str">
        <f aca="false">IF(AND(LEFT(Checks!$AH$25,10)="N/A – RULE",TRIM(Checks!$S$25&amp;Checks!$Z$25)=""),"","Type: "&amp;IF(TRIM(Checks!$S$25)="","______________ (see cover list)",Checks!$S$25)&amp;CHAR(10)&amp;"ID: "&amp;IF(TRIM(Checks!$Z$25)="","______________ (see cover list)",Checks!$Z$25))&amp;IF(Checks!$AA$25="","",CHAR(10)&amp;"CA: "&amp;Checks!$AA$25)</f>
        <v>Type: ______________ (see cover list)
ID: ______________ (see cover list)</v>
      </c>
      <c r="G47" s="115" t="str">
        <f aca="false">IF(ISNUMBER(Checks!$AD$25),TEXT(Checks!$AD$25,"DD-MMM-YY HH:MM")&amp;" "&amp;Checks!$P$25,"")&amp;IF(Checks!$AE$25="","",CHAR(10)&amp;"Verifier: "&amp;Checks!$AE$25)&amp;IF(Checks!$T$25="","",CHAR(10)&amp;"PIC: "&amp;Checks!$T$25)</f>
        <v/>
      </c>
      <c r="H47" s="116" t="str">
        <f aca="false">IF(Checks!$AH$25="","",Checks!$AH$25)</f>
        <v>OPEN</v>
      </c>
    </row>
    <row r="48" customFormat="false" ht="114" hidden="false" customHeight="true" outlineLevel="0" collapsed="false">
      <c r="A48" s="115" t="str">
        <f aca="false">Checks!$A$26&amp;CHAR(10)&amp;IF(Checks!$I$26="","",Checks!$I$26&amp;": ")&amp;Checks!$J$26</f>
        <v>F01-UPL-02
Equipment: Equipment physically loaded at GLD positions - quantity &amp; positions</v>
      </c>
      <c r="B48" s="115" t="str">
        <f aca="false">Checks!$K$26&amp;IF(Checks!$O$26="","",IF(Checks!$K$26="","",CHAR(10))&amp;"Note: "&amp;Checks!$O$26)</f>
        <v>Enter expected &amp; actual
Note: Confirm on board before departure; completion time must fall inside the uplift window.</v>
      </c>
      <c r="C48" s="115" t="str">
        <f aca="false">Checks!$N$26&amp;CHAR(10)&amp;IF(ISNUMBER(Checks!$R$26),TEXT(Checks!$R$26,"DD-MMM-YY HH:MM"),"")&amp;" "&amp;Checks!$P$26</f>
        <v>Required
08-Oct-26 21:35 LHR</v>
      </c>
      <c r="D48" s="115" t="str">
        <f aca="false">IF(Checks!$U$26="","",Checks!$U$26)&amp;IF(Checks!$AB$26="","",CHAR(10)&amp;"CA: "&amp;Checks!$AB$26)</f>
        <v/>
      </c>
      <c r="E48" s="115" t="str">
        <f aca="false">IF(Checks!$V$26="","",Checks!$V$26)&amp;IF(Checks!$AC$26="","",IF(Checks!$V$26="","",CHAR(10))&amp;"N/A just.: "&amp;Checks!$AC$26)&amp;IF(Checks!$W$26="","",CHAR(10)&amp;"Batch: "&amp;Checks!$W$26)&amp;IF(AND(Checks!$X$26="",Checks!$Y$26=""),"",CHAR(10)&amp;"Exp: "&amp;Checks!$X$26&amp;"  /  Act: "&amp;Checks!$Y$26)</f>
        <v/>
      </c>
      <c r="F48" s="115" t="str">
        <f aca="false">IF(AND(LEFT(Checks!$AH$26,10)="N/A – RULE",TRIM(Checks!$S$26&amp;Checks!$Z$26)=""),"","Type: "&amp;IF(TRIM(Checks!$S$26)="","______________ (see cover list)",Checks!$S$26)&amp;CHAR(10)&amp;"ID: "&amp;IF(TRIM(Checks!$Z$26)="","______________ (see cover list)",Checks!$Z$26))&amp;IF(Checks!$AA$26="","",CHAR(10)&amp;"CA: "&amp;Checks!$AA$26)</f>
        <v>Type: ______________ (see cover list)
ID: ______________ (see cover list)</v>
      </c>
      <c r="G48" s="115" t="str">
        <f aca="false">IF(ISNUMBER(Checks!$AD$26),TEXT(Checks!$AD$26,"DD-MMM-YY HH:MM")&amp;" "&amp;Checks!$P$26,"")&amp;IF(Checks!$AE$26="","",CHAR(10)&amp;"Verifier: "&amp;Checks!$AE$26)&amp;IF(Checks!$T$26="","",CHAR(10)&amp;"PIC: "&amp;Checks!$T$26)</f>
        <v/>
      </c>
      <c r="H48" s="116" t="str">
        <f aca="false">IF(Checks!$AH$26="","",Checks!$AH$26)</f>
        <v>OPEN</v>
      </c>
    </row>
    <row r="49" customFormat="false" ht="135.75" hidden="false" customHeight="true" outlineLevel="0" collapsed="false">
      <c r="A49" s="115" t="str">
        <f aca="false">Checks!$A$27&amp;CHAR(10)&amp;IF(Checks!$I$27="","",Checks!$I$27&amp;": ")&amp;Checks!$J$27</f>
        <v>F01-UPL-03
Amenities: Toiletry kits - on board</v>
      </c>
      <c r="B49" s="115" t="str">
        <f aca="false">Checks!$K$27&amp;IF(Checks!$O$27="","",IF(Checks!$K$27="","",CHAR(10))&amp;"Note: "&amp;Checks!$O$27)</f>
        <v>Available for sector (ticked in reference)
Note: Reference does not state the cabin class for toiletry kits. Confirm whether EY receives them; if not, mark N/A with the confirmation as justification.</v>
      </c>
      <c r="C49" s="115" t="str">
        <f aca="false">Checks!$N$27&amp;CHAR(10)&amp;IF(ISNUMBER(Checks!$R$27),TEXT(Checks!$R$27,"DD-MMM-YY HH:MM"),"")&amp;" "&amp;Checks!$P$27</f>
        <v>Clarification required
08-Oct-26 21:35 LHR</v>
      </c>
      <c r="D49" s="115" t="str">
        <f aca="false">IF(Checks!$U$27="","",Checks!$U$27)&amp;IF(Checks!$AB$27="","",CHAR(10)&amp;"CA: "&amp;Checks!$AB$27)</f>
        <v/>
      </c>
      <c r="E49" s="115" t="str">
        <f aca="false">IF(Checks!$V$27="","",Checks!$V$27)&amp;IF(Checks!$AC$27="","",IF(Checks!$V$27="","",CHAR(10))&amp;"N/A just.: "&amp;Checks!$AC$27)&amp;IF(Checks!$W$27="","",CHAR(10)&amp;"Batch: "&amp;Checks!$W$27)&amp;IF(AND(Checks!$X$27="",Checks!$Y$27=""),"",CHAR(10)&amp;"Exp: "&amp;Checks!$X$27&amp;"  /  Act: "&amp;Checks!$Y$27)</f>
        <v/>
      </c>
      <c r="F49" s="115" t="str">
        <f aca="false">IF(AND(LEFT(Checks!$AH$27,10)="N/A – RULE",TRIM(Checks!$S$27&amp;Checks!$Z$27)=""),"","Type: "&amp;IF(TRIM(Checks!$S$27)="","______________ (see cover list)",Checks!$S$27)&amp;CHAR(10)&amp;"ID: "&amp;IF(TRIM(Checks!$Z$27)="","______________ (see cover list)",Checks!$Z$27))&amp;IF(Checks!$AA$27="","",CHAR(10)&amp;"CA: "&amp;Checks!$AA$27)</f>
        <v>Type: ______________ (see cover list)
ID: ______________ (see cover list)</v>
      </c>
      <c r="G49" s="115" t="str">
        <f aca="false">IF(ISNUMBER(Checks!$AD$27),TEXT(Checks!$AD$27,"DD-MMM-YY HH:MM")&amp;" "&amp;Checks!$P$27,"")&amp;IF(Checks!$AE$27="","",CHAR(10)&amp;"Verifier: "&amp;Checks!$AE$27)&amp;IF(Checks!$T$27="","",CHAR(10)&amp;"PIC: "&amp;Checks!$T$27)</f>
        <v/>
      </c>
      <c r="H49" s="116" t="str">
        <f aca="false">IF(Checks!$AH$27="","",Checks!$AH$27)</f>
        <v>OPEN – CLARIFICATION</v>
      </c>
    </row>
    <row r="50" customFormat="false" ht="114" hidden="false" customHeight="true" outlineLevel="0" collapsed="false">
      <c r="A50" s="115" t="str">
        <f aca="false">Checks!$A$28&amp;CHAR(10)&amp;IF(Checks!$I$28="","",Checks!$I$28&amp;": ")&amp;Checks!$J$28</f>
        <v>F01-UPL-04
Seat Linen: Seat pillow (EY) - on board</v>
      </c>
      <c r="B50" s="115" t="str">
        <f aca="false">Checks!$K$28&amp;IF(Checks!$O$28="","",IF(Checks!$K$28="","",CHAR(10))&amp;"Note: "&amp;Checks!$O$28)</f>
        <v>Available 100% (ticked in reference)</v>
      </c>
      <c r="C50" s="115" t="str">
        <f aca="false">Checks!$N$28&amp;CHAR(10)&amp;IF(ISNUMBER(Checks!$R$28),TEXT(Checks!$R$28,"DD-MMM-YY HH:MM"),"")&amp;" "&amp;Checks!$P$28</f>
        <v>Required
08-Oct-26 21:35 LHR</v>
      </c>
      <c r="D50" s="115" t="str">
        <f aca="false">IF(Checks!$U$28="","",Checks!$U$28)&amp;IF(Checks!$AB$28="","",CHAR(10)&amp;"CA: "&amp;Checks!$AB$28)</f>
        <v/>
      </c>
      <c r="E50" s="115" t="str">
        <f aca="false">IF(Checks!$V$28="","",Checks!$V$28)&amp;IF(Checks!$AC$28="","",IF(Checks!$V$28="","",CHAR(10))&amp;"N/A just.: "&amp;Checks!$AC$28)&amp;IF(Checks!$W$28="","",CHAR(10)&amp;"Batch: "&amp;Checks!$W$28)&amp;IF(AND(Checks!$X$28="",Checks!$Y$28=""),"",CHAR(10)&amp;"Exp: "&amp;Checks!$X$28&amp;"  /  Act: "&amp;Checks!$Y$28)</f>
        <v/>
      </c>
      <c r="F50" s="115" t="str">
        <f aca="false">IF(AND(LEFT(Checks!$AH$28,10)="N/A – RULE",TRIM(Checks!$S$28&amp;Checks!$Z$28)=""),"","Type: "&amp;IF(TRIM(Checks!$S$28)="","______________ (see cover list)",Checks!$S$28)&amp;CHAR(10)&amp;"ID: "&amp;IF(TRIM(Checks!$Z$28)="","______________ (see cover list)",Checks!$Z$28))&amp;IF(Checks!$AA$28="","",CHAR(10)&amp;"CA: "&amp;Checks!$AA$28)</f>
        <v>Type: ______________ (see cover list)
ID: ______________ (see cover list)</v>
      </c>
      <c r="G50" s="115" t="str">
        <f aca="false">IF(ISNUMBER(Checks!$AD$28),TEXT(Checks!$AD$28,"DD-MMM-YY HH:MM")&amp;" "&amp;Checks!$P$28,"")&amp;IF(Checks!$AE$28="","",CHAR(10)&amp;"Verifier: "&amp;Checks!$AE$28)&amp;IF(Checks!$T$28="","",CHAR(10)&amp;"PIC: "&amp;Checks!$T$28)</f>
        <v/>
      </c>
      <c r="H50" s="116" t="str">
        <f aca="false">IF(Checks!$AH$28="","",Checks!$AH$28)</f>
        <v>OPEN</v>
      </c>
    </row>
    <row r="51" customFormat="false" ht="124.5" hidden="false" customHeight="true" outlineLevel="0" collapsed="false">
      <c r="A51" s="115" t="str">
        <f aca="false">Checks!$A$29&amp;CHAR(10)&amp;IF(Checks!$I$29="","",Checks!$I$29&amp;": ")&amp;Checks!$J$29</f>
        <v>F01-UPL-05
Seat Linen: Blanket (EY) - on board</v>
      </c>
      <c r="B51" s="115" t="str">
        <f aca="false">SUBSTITUTE(SUBSTITUTE(SUBSTITUTE(Checks!$K$29&amp;IF(Checks!$O$29="","",IF(Checks!$K$29="","",CHAR(10))&amp;"Note: "&amp;Checks!$O$29)," (SEAT LINEN!B74:C74)","")," (SEAT LINEN!B76:C76)","")," (SEAT LINEN!B77:C77)","")</f>
        <v>Available 100% (ticked in reference); qty 280 (A350 9M-MAH) / 260 (A359) - per tail
Note: EY blanket: flight above 3 hours excl. Regional; block 13.25 h. Qty per tail: A350 280 pcs, A359 260 pcs.</v>
      </c>
      <c r="C51" s="115" t="str">
        <f aca="false">Checks!$N$29&amp;CHAR(10)&amp;IF(ISNUMBER(Checks!$R$29),TEXT(Checks!$R$29,"DD-MMM-YY HH:MM"),"")&amp;" "&amp;Checks!$P$29</f>
        <v>Required
08-Oct-26 21:35 LHR</v>
      </c>
      <c r="D51" s="115" t="str">
        <f aca="false">IF(Checks!$U$29="","",Checks!$U$29)&amp;IF(Checks!$AB$29="","",CHAR(10)&amp;"CA: "&amp;Checks!$AB$29)</f>
        <v/>
      </c>
      <c r="E51" s="115" t="str">
        <f aca="false">IF(Checks!$V$29="","",Checks!$V$29)&amp;IF(Checks!$AC$29="","",IF(Checks!$V$29="","",CHAR(10))&amp;"N/A just.: "&amp;Checks!$AC$29)&amp;IF(Checks!$W$29="","",CHAR(10)&amp;"Batch: "&amp;Checks!$W$29)&amp;IF(AND(Checks!$X$29="",Checks!$Y$29=""),"",CHAR(10)&amp;"Exp: "&amp;Checks!$X$29&amp;"  /  Act: "&amp;Checks!$Y$29)</f>
        <v/>
      </c>
      <c r="F51" s="115" t="str">
        <f aca="false">IF(AND(LEFT(Checks!$AH$29,10)="N/A – RULE",TRIM(Checks!$S$29&amp;Checks!$Z$29)=""),"","Type: "&amp;IF(TRIM(Checks!$S$29)="","______________ (see cover list)",Checks!$S$29)&amp;CHAR(10)&amp;"ID: "&amp;IF(TRIM(Checks!$Z$29)="","______________ (see cover list)",Checks!$Z$29))&amp;IF(Checks!$AA$29="","",CHAR(10)&amp;"CA: "&amp;Checks!$AA$29)</f>
        <v>Type: ______________ (see cover list)
ID: ______________ (see cover list)</v>
      </c>
      <c r="G51" s="115" t="str">
        <f aca="false">IF(ISNUMBER(Checks!$AD$29),TEXT(Checks!$AD$29,"DD-MMM-YY HH:MM")&amp;" "&amp;Checks!$P$29,"")&amp;IF(Checks!$AE$29="","",CHAR(10)&amp;"Verifier: "&amp;Checks!$AE$29)&amp;IF(Checks!$T$29="","",CHAR(10)&amp;"PIC: "&amp;Checks!$T$29)</f>
        <v/>
      </c>
      <c r="H51" s="116" t="str">
        <f aca="false">IF(Checks!$AH$29="","",Checks!$AH$29)</f>
        <v>OPEN</v>
      </c>
    </row>
    <row r="53" customFormat="false" ht="24" hidden="false" customHeight="true" outlineLevel="0" collapsed="false">
      <c r="A53" s="117" t="s">
        <v>3480</v>
      </c>
      <c r="B53" s="117"/>
      <c r="C53" s="117"/>
      <c r="D53" s="117"/>
      <c r="E53" s="117" t="s">
        <v>3481</v>
      </c>
      <c r="F53" s="117"/>
      <c r="G53" s="117"/>
      <c r="H53" s="117"/>
    </row>
    <row r="54" customFormat="false" ht="21.75" hidden="false" customHeight="true" outlineLevel="0" collapsed="false">
      <c r="A54" s="118"/>
      <c r="B54" s="118"/>
      <c r="C54" s="118"/>
      <c r="D54" s="118"/>
      <c r="E54" s="118"/>
      <c r="F54" s="118"/>
      <c r="G54" s="118"/>
      <c r="H54" s="118"/>
    </row>
    <row r="55" customFormat="false" ht="21.75" hidden="false" customHeight="true" outlineLevel="0" collapsed="false">
      <c r="A55" s="118"/>
      <c r="B55" s="118"/>
      <c r="C55" s="118"/>
      <c r="D55" s="118"/>
      <c r="E55" s="118"/>
      <c r="F55" s="118"/>
      <c r="G55" s="118"/>
      <c r="H55" s="118"/>
    </row>
    <row r="56" customFormat="false" ht="21.75" hidden="false" customHeight="true" outlineLevel="0" collapsed="false">
      <c r="A56" s="118"/>
      <c r="B56" s="118"/>
      <c r="C56" s="118"/>
      <c r="D56" s="118"/>
      <c r="E56" s="118"/>
      <c r="F56" s="118"/>
      <c r="G56" s="118"/>
      <c r="H56" s="118"/>
    </row>
    <row r="57" customFormat="false" ht="21.75" hidden="false" customHeight="true" outlineLevel="0" collapsed="false">
      <c r="A57" s="118"/>
      <c r="B57" s="118"/>
      <c r="C57" s="118"/>
      <c r="D57" s="118"/>
      <c r="E57" s="118"/>
      <c r="F57" s="118"/>
      <c r="G57" s="118"/>
      <c r="H57" s="118"/>
    </row>
    <row r="58" customFormat="false" ht="21.75" hidden="false" customHeight="true" outlineLevel="0" collapsed="false">
      <c r="A58" s="118"/>
      <c r="B58" s="118"/>
      <c r="C58" s="118"/>
      <c r="D58" s="118"/>
      <c r="E58" s="118"/>
      <c r="F58" s="118"/>
      <c r="G58" s="118"/>
      <c r="H58" s="118"/>
    </row>
    <row r="59" customFormat="false" ht="21.75" hidden="false" customHeight="true" outlineLevel="0" collapsed="false">
      <c r="A59" s="118"/>
      <c r="B59" s="118"/>
      <c r="C59" s="118"/>
      <c r="D59" s="118"/>
      <c r="E59" s="118"/>
      <c r="F59" s="118"/>
      <c r="G59" s="118"/>
      <c r="H59" s="118"/>
    </row>
    <row r="60" customFormat="false" ht="21.75" hidden="false" customHeight="true" outlineLevel="0" collapsed="false">
      <c r="A60" s="118"/>
      <c r="B60" s="118"/>
      <c r="C60" s="118"/>
      <c r="D60" s="118"/>
      <c r="E60" s="118"/>
      <c r="F60" s="118"/>
      <c r="G60" s="118"/>
      <c r="H60" s="118"/>
    </row>
    <row r="61" customFormat="false" ht="21.75" hidden="false" customHeight="true" outlineLevel="0" collapsed="false">
      <c r="A61" s="118"/>
      <c r="B61" s="118"/>
      <c r="C61" s="118"/>
      <c r="D61" s="118"/>
      <c r="E61" s="118"/>
      <c r="F61" s="118"/>
      <c r="G61" s="118"/>
      <c r="H61" s="118"/>
    </row>
    <row r="62" customFormat="false" ht="21.75" hidden="false" customHeight="true" outlineLevel="0" collapsed="false">
      <c r="A62" s="118"/>
      <c r="B62" s="118"/>
      <c r="C62" s="118"/>
      <c r="D62" s="118"/>
      <c r="E62" s="118"/>
      <c r="F62" s="118"/>
      <c r="G62" s="118"/>
      <c r="H62" s="118"/>
    </row>
    <row r="63" customFormat="false" ht="21.75" hidden="false" customHeight="true" outlineLevel="0" collapsed="false">
      <c r="A63" s="118"/>
      <c r="B63" s="118"/>
      <c r="C63" s="118"/>
      <c r="D63" s="118"/>
      <c r="E63" s="118"/>
      <c r="F63" s="118"/>
      <c r="G63" s="118"/>
      <c r="H63"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46:H46"/>
    <mergeCell ref="A53:D53"/>
    <mergeCell ref="E53:H53"/>
    <mergeCell ref="A54:D63"/>
    <mergeCell ref="E54:H6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1">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1">
    <cfRule type="expression" priority="18" aboveAverage="0" equalAverage="0" bottom="0" percent="0" rank="0" text="" dxfId="35">
      <formula>LEFT($H24,3)="N/A"</formula>
    </cfRule>
  </conditionalFormatting>
  <conditionalFormatting sqref="D24:D51">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1" man="true" max="16383" min="0"/>
    <brk id="27" man="true" max="16383" min="0"/>
    <brk id="31" man="true" max="16383" min="0"/>
    <brk id="36" man="true" max="16383" min="0"/>
    <brk id="40" man="true" max="16383" min="0"/>
    <brk id="42" man="true" max="16383" min="0"/>
    <brk id="45" man="true" max="16383" min="0"/>
    <brk id="49"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3435</v>
      </c>
      <c r="B2" s="94" t="str">
        <f aca="false">Flights!$F$6&amp;"   "&amp;TEXT(Flights!$D$6,"DD-MMM-YY")&amp;" ("&amp;Flights!$E$6&amp;")"</f>
        <v>MH0727   09-Oct-26 (FRI)</v>
      </c>
      <c r="C2" s="94"/>
      <c r="D2" s="94"/>
      <c r="E2" s="95" t="s">
        <v>3436</v>
      </c>
      <c r="F2" s="96" t="str">
        <f aca="false">Flights!$AT$6</f>
        <v>NOT READY – DOCUMENTS</v>
      </c>
      <c r="G2" s="96"/>
      <c r="H2" s="96"/>
    </row>
    <row r="3" customFormat="false" ht="24" hidden="false" customHeight="true" outlineLevel="0" collapsed="false">
      <c r="A3" s="93" t="s">
        <v>3437</v>
      </c>
      <c r="B3" s="94" t="str">
        <f aca="false">Flights!$G$6&amp;" → "&amp;Flights!$H$6&amp;"   Class "&amp;Flights!$K$6&amp;"   Seat "&amp;Flights!$O$6</f>
        <v>KUL → CGK   Class BC   Seat 1C</v>
      </c>
      <c r="C3" s="94"/>
      <c r="D3" s="94"/>
      <c r="E3" s="95" t="s">
        <v>73</v>
      </c>
      <c r="F3" s="95" t="s">
        <v>3438</v>
      </c>
      <c r="G3" s="95" t="s">
        <v>3439</v>
      </c>
      <c r="H3" s="95"/>
    </row>
    <row r="4" customFormat="false" ht="24" hidden="false" customHeight="true" outlineLevel="0" collapsed="false">
      <c r="A4" s="93" t="s">
        <v>3440</v>
      </c>
      <c r="B4" s="94" t="str">
        <f aca="false">IF(ISNUMBER(Flights!$I$6),TEXT(Flights!$I$6,"DD-MMM-YY HH:MM"),"")&amp;" "&amp;Flights!$G$6&amp;"  →  "&amp;IF(ISNUMBER(Flights!$J$6),TEXT(Flights!$J$6,"DD-MMM-YY HH:MM"),"")&amp;" "&amp;Flights!$H$6</f>
        <v>09-Oct-26 21:50 KUL  →  09-Oct-26 23:05 CGK</v>
      </c>
      <c r="C4" s="94"/>
      <c r="D4" s="94"/>
      <c r="E4" s="93" t="s">
        <v>3441</v>
      </c>
      <c r="F4" s="97" t="str">
        <f aca="false">IF(ISNUMBER(Flights!$AG$6),TEXT(Flights!$AG$6,"DD-MMM-YY HH:MM"),"")&amp;" "&amp;Flights!$V$6</f>
        <v>02-Oct-26 21:50 KUL</v>
      </c>
      <c r="G4" s="98" t="n">
        <f aca="false">Flights!$AJ$6</f>
        <v>0</v>
      </c>
      <c r="H4" s="98"/>
    </row>
    <row r="5" customFormat="false" ht="24" hidden="false" customHeight="true" outlineLevel="0" collapsed="false">
      <c r="A5" s="93" t="s">
        <v>3442</v>
      </c>
      <c r="B5" s="94" t="str">
        <f aca="false">Flights!$L$6&amp;" – "&amp;Flights!$M$6</f>
        <v>B738MAX – B737-8 (B7M8)</v>
      </c>
      <c r="C5" s="94"/>
      <c r="D5" s="94"/>
      <c r="E5" s="93" t="s">
        <v>3443</v>
      </c>
      <c r="F5" s="97" t="str">
        <f aca="false">IF(ISNUMBER(Flights!$AH$6),TEXT(Flights!$AH$6,"DD-MMM-YY HH:MM"),"")&amp;" "&amp;Flights!$V$6</f>
        <v>08-Oct-26 21:50 KUL</v>
      </c>
      <c r="G5" s="98" t="n">
        <f aca="false">Flights!$AK$6</f>
        <v>0</v>
      </c>
      <c r="H5" s="98"/>
    </row>
    <row r="6" customFormat="false" ht="24" hidden="false" customHeight="true" outlineLevel="0" collapsed="false">
      <c r="A6" s="93" t="s">
        <v>3444</v>
      </c>
      <c r="B6" s="94" t="str">
        <f aca="false">IF(TRIM(Flights!$N$6)="","__________________",Flights!$N$6)</f>
        <v>__________________</v>
      </c>
      <c r="C6" s="94"/>
      <c r="D6" s="94"/>
      <c r="E6" s="93" t="s">
        <v>3445</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3446</v>
      </c>
      <c r="B7" s="94" t="str">
        <f aca="false">Flights!$T$6</f>
        <v>1 Meal (Meal)</v>
      </c>
      <c r="C7" s="94"/>
      <c r="D7" s="94"/>
      <c r="E7" s="93" t="s">
        <v>3447</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155</v>
      </c>
      <c r="B8" s="94" t="str">
        <f aca="false">Flights!$V$6&amp;"   (reference uplift stns: "&amp;Flights!$U$6&amp;")"</f>
        <v>KUL   (reference uplift stns: KUL/CGK)</v>
      </c>
      <c r="C8" s="94"/>
      <c r="D8" s="94"/>
      <c r="E8" s="93" t="s">
        <v>3448</v>
      </c>
      <c r="F8" s="99" t="s">
        <v>3449</v>
      </c>
      <c r="G8" s="98" t="n">
        <f aca="false">Flights!$AN$6</f>
        <v>0</v>
      </c>
      <c r="H8" s="98"/>
    </row>
    <row r="9" customFormat="false" ht="12.75" hidden="false" customHeight="true" outlineLevel="0" collapsed="false">
      <c r="A9" s="93" t="s">
        <v>3450</v>
      </c>
      <c r="B9" s="94" t="str">
        <f aca="false">TRIM(Flights!$P$6&amp;"  "&amp;Flights!$Q$6)</f>
        <v>4H 00M Overnight CGK</v>
      </c>
      <c r="C9" s="94"/>
      <c r="D9" s="94"/>
      <c r="E9" s="93" t="s">
        <v>3451</v>
      </c>
      <c r="F9" s="100" t="n">
        <f aca="false">Flights!$AP$6</f>
        <v>0</v>
      </c>
      <c r="G9" s="100" t="n">
        <f aca="false">Flights!$AQ$6</f>
        <v>0</v>
      </c>
      <c r="H9" s="100" t="n">
        <f aca="false">Flights!$AU$6</f>
        <v>0</v>
      </c>
    </row>
    <row r="10" customFormat="false" ht="24" hidden="false" customHeight="true" outlineLevel="0" collapsed="false">
      <c r="A10" s="93" t="s">
        <v>3452</v>
      </c>
      <c r="B10" s="94" t="str">
        <f aca="false">IF(TRIM(Flights!$X$6)="","__________________",Flights!$X$6)</f>
        <v>__________________</v>
      </c>
      <c r="C10" s="94"/>
      <c r="D10" s="94"/>
      <c r="E10" s="93" t="s">
        <v>3453</v>
      </c>
      <c r="F10" s="100" t="n">
        <f aca="false">Flights!$AO$6</f>
        <v>38</v>
      </c>
      <c r="G10" s="100" t="n">
        <f aca="false">Flights!$AS$6</f>
        <v>2</v>
      </c>
      <c r="H10" s="100" t="n">
        <f aca="false">Flights!$AR$6</f>
        <v>2</v>
      </c>
    </row>
    <row r="11" customFormat="false" ht="21" hidden="false" customHeight="true" outlineLevel="0" collapsed="false">
      <c r="A11" s="93" t="s">
        <v>3454</v>
      </c>
      <c r="B11" s="94" t="str">
        <f aca="false">IF(TRIM(Flights!$Y$6)="","__________________",Flights!$Y$6)</f>
        <v>__________________</v>
      </c>
      <c r="C11" s="94"/>
      <c r="D11" s="94"/>
      <c r="E11" s="93" t="s">
        <v>3455</v>
      </c>
      <c r="F11" s="100" t="str">
        <f aca="false">Flights!$AV$6&amp;" / "&amp;Flights!$AW$6</f>
        <v>0 / 38</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IF(Documents!$F$6="","",Documents!$F$6)</f>
        <v/>
      </c>
      <c r="C15" s="99" t="str">
        <f aca="false">IF(Documents!$G$6="","",Documents!$G$6)&amp;IF(ISNUMBER(Documents!$H$6),"  "&amp;TEXT(Documents!$H$6,"DD-MMM-YY"),"")</f>
        <v/>
      </c>
      <c r="D15" s="99"/>
      <c r="E15" s="108" t="str">
        <f aca="false">IF(Documents!$J$6="OUTSTANDING","OUTSTANDING – attach before T-7D (due "&amp;IF(ISNUMBER(Flights!$AG$6),TEXT(Flights!$AG$6,"DD-MMM-YY HH:MM"),"")&amp;" "&amp;Flights!$V$6&amp;")",IF(Documents!$J$6="","Status not recorded",Documents!$J$6))</f>
        <v>OUTSTANDING – attach before T-7D (due 02-Oct-26 21:50 KUL)</v>
      </c>
      <c r="F15" s="109" t="str">
        <f aca="false">"Staple behind this sheet as page A1."&amp;IF(Documents!$I$6="",""," Location: "&amp;Documents!$I$6)</f>
        <v>Staple behind this sheet as page A1.</v>
      </c>
      <c r="G15" s="109"/>
      <c r="H15" s="109"/>
    </row>
    <row r="16" customFormat="false" ht="36" hidden="false" customHeight="true" outlineLevel="0" collapsed="false">
      <c r="A16" s="93" t="s">
        <v>3466</v>
      </c>
      <c r="B16" s="94" t="str">
        <f aca="false">IF(Documents!$K$6="","",Documents!$K$6)</f>
        <v/>
      </c>
      <c r="C16" s="99" t="str">
        <f aca="false">IF(Documents!$L$6="","",Documents!$L$6)&amp;IF(ISNUMBER(Documents!$M$6),"  "&amp;TEXT(Documents!$M$6,"DD-MMM-YY"),"")</f>
        <v/>
      </c>
      <c r="D16" s="99"/>
      <c r="E16" s="108" t="str">
        <f aca="false">IF(Documents!$O$6="OUTSTANDING","OUTSTANDING – attach before T-7D (due "&amp;IF(ISNUMBER(Flights!$AG$6),TEXT(Flights!$AG$6,"DD-MMM-YY HH:MM"),"")&amp;" "&amp;Flights!$V$6&amp;")",IF(Documents!$O$6="","Status not recorded",Documents!$O$6))</f>
        <v>OUTSTANDING – attach before T-7D (due 02-Oct-26 21:50 KUL)</v>
      </c>
      <c r="F16" s="109" t="str">
        <f aca="false">"Staple behind this sheet as page A2."&amp;IF(Documents!$N$6="",""," Location: "&amp;Documents!$N$6)</f>
        <v>Staple behind this sheet as page A2.</v>
      </c>
      <c r="G16" s="109"/>
      <c r="H16" s="109"/>
    </row>
    <row r="17" customFormat="false" ht="22.5" hidden="false" customHeight="true" outlineLevel="0" collapsed="false">
      <c r="A17" s="93" t="s">
        <v>3467</v>
      </c>
      <c r="B17" s="110" t="str">
        <f aca="false">IF(Documents!$Q$6="","",Documents!$Q$6)</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"&amp;IF(TRIM(Flights!$Y$6)="","__________________",Flights!$Y$6)</f>
        <v>Name: __________________</v>
      </c>
      <c r="B19" s="94"/>
      <c r="C19" s="94" t="str">
        <f aca="false">"Name: __________________"</f>
        <v>Name: __________________</v>
      </c>
      <c r="D19" s="94"/>
      <c r="E19" s="94"/>
      <c r="F19" s="94" t="str">
        <f aca="false">"Name: __________________"&amp;"   Station: "&amp;Flights!$V$6</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Checks!$A$30&amp;CHAR(10)&amp;IF(Checks!$I$30="","",Checks!$I$30&amp;": ")&amp;Checks!$J$30</f>
        <v>F02-T7-01
Meal: Meal sensory testing completed for this flight's menu cycle (assessed class)</v>
      </c>
      <c r="B24" s="115" t="str">
        <f aca="false">Checks!$K$30&amp;IF(Checks!$O$30="","",IF(Checks!$K$30="","",CHAR(10))&amp;"Note: "&amp;Checks!$O$30)</f>
        <v>Record panel result / score in Result</v>
      </c>
      <c r="C24" s="115" t="str">
        <f aca="false">Checks!$N$30&amp;CHAR(10)&amp;IF(ISNUMBER(Checks!$R$30),TEXT(Checks!$R$30,"DD-MMM-YY HH:MM"),"")&amp;" "&amp;Checks!$P$30</f>
        <v>Required
02-Oct-26 21:50 KUL</v>
      </c>
      <c r="D24" s="115" t="str">
        <f aca="false">IF(Checks!$U$30="","",Checks!$U$30)&amp;IF(Checks!$AB$30="","",CHAR(10)&amp;"CA: "&amp;Checks!$AB$30)</f>
        <v/>
      </c>
      <c r="E24" s="115" t="str">
        <f aca="false">IF(Checks!$V$30="","",Checks!$V$30)&amp;IF(Checks!$AC$30="","",IF(Checks!$V$30="","",CHAR(10))&amp;"N/A just.: "&amp;Checks!$AC$30)&amp;IF(Checks!$W$30="","",CHAR(10)&amp;"Batch: "&amp;Checks!$W$30)&amp;IF(AND(Checks!$X$30="",Checks!$Y$30=""),"",CHAR(10)&amp;"Exp: "&amp;Checks!$X$30&amp;"  /  Act: "&amp;Checks!$Y$30)</f>
        <v/>
      </c>
      <c r="F24" s="115" t="str">
        <f aca="false">IF(AND(LEFT(Checks!$AH$30,10)="N/A – RULE",TRIM(Checks!$S$30&amp;Checks!$Z$30)=""),"","Type: "&amp;IF(TRIM(Checks!$S$30)="","______________ (see cover list)",Checks!$S$30)&amp;CHAR(10)&amp;"ID: "&amp;IF(TRIM(Checks!$Z$30)="","______________ (see cover list)",Checks!$Z$30))&amp;IF(Checks!$AA$30="","",CHAR(10)&amp;"CA: "&amp;Checks!$AA$30)</f>
        <v>Type: ______________ (see cover list)
ID: ______________ (see cover list)</v>
      </c>
      <c r="G24" s="115" t="str">
        <f aca="false">IF(ISNUMBER(Checks!$AD$30),TEXT(Checks!$AD$30,"DD-MMM-YY HH:MM")&amp;" "&amp;Checks!$P$30,"")&amp;IF(Checks!$AE$30="","",CHAR(10)&amp;"Verifier: "&amp;Checks!$AE$30)&amp;IF(Checks!$T$30="","",CHAR(10)&amp;"PIC: "&amp;Checks!$T$30)</f>
        <v/>
      </c>
      <c r="H24" s="116" t="str">
        <f aca="false">IF(Checks!$AH$30="","",Checks!$AH$30)</f>
        <v>OPEN</v>
      </c>
    </row>
    <row r="25" customFormat="false" ht="114" hidden="false" customHeight="true" outlineLevel="0" collapsed="false">
      <c r="A25" s="115" t="str">
        <f aca="false">Checks!$A$31&amp;CHAR(10)&amp;IF(Checks!$I$31="","",Checks!$I$31&amp;": ")&amp;Checks!$J$31</f>
        <v>F02-T7-02
Menu: Printed menu cards confirmed (content, cycle, language, quantity)</v>
      </c>
      <c r="B25" s="115" t="str">
        <f aca="false">Checks!$K$31&amp;IF(Checks!$O$31="","",IF(Checks!$K$31="","",CHAR(10))&amp;"Note: "&amp;Checks!$O$31)</f>
        <v>Menu card matches approved menu for this flight</v>
      </c>
      <c r="C25" s="115" t="str">
        <f aca="false">Checks!$N$31&amp;CHAR(10)&amp;IF(ISNUMBER(Checks!$R$31),TEXT(Checks!$R$31,"DD-MMM-YY HH:MM"),"")&amp;" "&amp;Checks!$P$31</f>
        <v>Required
02-Oct-26 21:50 KUL</v>
      </c>
      <c r="D25" s="115" t="str">
        <f aca="false">IF(Checks!$U$31="","",Checks!$U$31)&amp;IF(Checks!$AB$31="","",CHAR(10)&amp;"CA: "&amp;Checks!$AB$31)</f>
        <v/>
      </c>
      <c r="E25" s="115" t="str">
        <f aca="false">IF(Checks!$V$31="","",Checks!$V$31)&amp;IF(Checks!$AC$31="","",IF(Checks!$V$31="","",CHAR(10))&amp;"N/A just.: "&amp;Checks!$AC$31)&amp;IF(Checks!$W$31="","",CHAR(10)&amp;"Batch: "&amp;Checks!$W$31)&amp;IF(AND(Checks!$X$31="",Checks!$Y$31=""),"",CHAR(10)&amp;"Exp: "&amp;Checks!$X$31&amp;"  /  Act: "&amp;Checks!$Y$31)</f>
        <v/>
      </c>
      <c r="F25" s="115" t="str">
        <f aca="false">IF(AND(LEFT(Checks!$AH$31,10)="N/A – RULE",TRIM(Checks!$S$31&amp;Checks!$Z$31)=""),"","Type: "&amp;IF(TRIM(Checks!$S$31)="","______________ (see cover list)",Checks!$S$31)&amp;CHAR(10)&amp;"ID: "&amp;IF(TRIM(Checks!$Z$31)="","______________ (see cover list)",Checks!$Z$31))&amp;IF(Checks!$AA$31="","",CHAR(10)&amp;"CA: "&amp;Checks!$AA$31)</f>
        <v>Type: ______________ (see cover list)
ID: ______________ (see cover list)</v>
      </c>
      <c r="G25" s="115" t="str">
        <f aca="false">IF(ISNUMBER(Checks!$AD$31),TEXT(Checks!$AD$31,"DD-MMM-YY HH:MM")&amp;" "&amp;Checks!$P$31,"")&amp;IF(Checks!$AE$31="","",CHAR(10)&amp;"Verifier: "&amp;Checks!$AE$31)&amp;IF(Checks!$T$31="","",CHAR(10)&amp;"PIC: "&amp;Checks!$T$31)</f>
        <v/>
      </c>
      <c r="H25" s="116" t="str">
        <f aca="false">IF(Checks!$AH$31="","",Checks!$AH$31)</f>
        <v>OPEN</v>
      </c>
    </row>
    <row r="26" customFormat="false" ht="114" hidden="false" customHeight="true" outlineLevel="0" collapsed="false">
      <c r="A26" s="115" t="str">
        <f aca="false">Checks!$A$32&amp;CHAR(10)&amp;IF(Checks!$I$32="","",Checks!$I$32&amp;": ")&amp;Checks!$J$32</f>
        <v>F02-T7-03
IFE: Digital menu in IFE confirmed (A339 only)</v>
      </c>
      <c r="B26" s="115" t="str">
        <f aca="false">Checks!$K$32&amp;IF(Checks!$O$32="","",IF(Checks!$K$32="","",CHAR(10))&amp;"Note: "&amp;Checks!$O$32)</f>
        <v>Applies when fleet = A339
Note: Digital IFE menu applies to A339 only (user brief). Applicability follows the Fleet cell on Flights.</v>
      </c>
      <c r="C26" s="115" t="str">
        <f aca="false">Checks!$N$32&amp;CHAR(10)&amp;IF(ISNUMBER(Checks!$R$32),TEXT(Checks!$R$32,"DD-MMM-YY HH:MM"),"")&amp;" "&amp;Checks!$P$32</f>
        <v>N/A – rule
02-Oct-26 21:50 KUL</v>
      </c>
      <c r="D26" s="115" t="str">
        <f aca="false">IF(Checks!$U$32="","",Checks!$U$32)&amp;IF(Checks!$AB$32="","",CHAR(10)&amp;"CA: "&amp;Checks!$AB$32)</f>
        <v/>
      </c>
      <c r="E26" s="115" t="str">
        <f aca="false">IF(Checks!$V$32="","",Checks!$V$32)&amp;IF(Checks!$AC$32="","",IF(Checks!$V$32="","",CHAR(10))&amp;"N/A just.: "&amp;Checks!$AC$32)&amp;IF(Checks!$W$32="","",CHAR(10)&amp;"Batch: "&amp;Checks!$W$32)&amp;IF(AND(Checks!$X$32="",Checks!$Y$32=""),"",CHAR(10)&amp;"Exp: "&amp;Checks!$X$32&amp;"  /  Act: "&amp;Checks!$Y$32)</f>
        <v/>
      </c>
      <c r="F26" s="115" t="str">
        <f aca="false">IF(AND(LEFT(Checks!$AH$32,10)="N/A – RULE",TRIM(Checks!$S$32&amp;Checks!$Z$32)=""),"","Type: "&amp;IF(TRIM(Checks!$S$32)="","______________ (see cover list)",Checks!$S$32)&amp;CHAR(10)&amp;"ID: "&amp;IF(TRIM(Checks!$Z$32)="","______________ (see cover list)",Checks!$Z$32))&amp;IF(Checks!$AA$32="","",CHAR(10)&amp;"CA: "&amp;Checks!$AA$32)</f>
        <v/>
      </c>
      <c r="G26" s="115" t="str">
        <f aca="false">IF(ISNUMBER(Checks!$AD$32),TEXT(Checks!$AD$32,"DD-MMM-YY HH:MM")&amp;" "&amp;Checks!$P$32,"")&amp;IF(Checks!$AE$32="","",CHAR(10)&amp;"Verifier: "&amp;Checks!$AE$32)&amp;IF(Checks!$T$32="","",CHAR(10)&amp;"PIC: "&amp;Checks!$T$32)</f>
        <v/>
      </c>
      <c r="H26" s="116" t="str">
        <f aca="false">IF(Checks!$AH$32="","",Checks!$AH$32)</f>
        <v>N/A – RULE</v>
      </c>
    </row>
    <row r="27" customFormat="false" ht="114" hidden="false" customHeight="true" outlineLevel="0" collapsed="false">
      <c r="A27" s="115" t="str">
        <f aca="false">Checks!$A$33&amp;CHAR(10)&amp;IF(Checks!$I$33="","",Checks!$I$33&amp;": ")&amp;Checks!$J$33</f>
        <v>F02-T7-04
Staffing: Experienced catering officer assigned to this flight</v>
      </c>
      <c r="B27" s="115" t="str">
        <f aca="false">Checks!$K$33&amp;IF(Checks!$O$33="","",IF(Checks!$K$33="","",CHAR(10))&amp;"Note: "&amp;Checks!$O$33)</f>
        <v>Record officer name in Result</v>
      </c>
      <c r="C27" s="115" t="str">
        <f aca="false">Checks!$N$33&amp;CHAR(10)&amp;IF(ISNUMBER(Checks!$R$33),TEXT(Checks!$R$33,"DD-MMM-YY HH:MM"),"")&amp;" "&amp;Checks!$P$33</f>
        <v>Required
02-Oct-26 21:50 KUL</v>
      </c>
      <c r="D27" s="115" t="str">
        <f aca="false">IF(Checks!$U$33="","",Checks!$U$33)&amp;IF(Checks!$AB$33="","",CHAR(10)&amp;"CA: "&amp;Checks!$AB$33)</f>
        <v/>
      </c>
      <c r="E27" s="115" t="str">
        <f aca="false">IF(Checks!$V$33="","",Checks!$V$33)&amp;IF(Checks!$AC$33="","",IF(Checks!$V$33="","",CHAR(10))&amp;"N/A just.: "&amp;Checks!$AC$33)&amp;IF(Checks!$W$33="","",CHAR(10)&amp;"Batch: "&amp;Checks!$W$33)&amp;IF(AND(Checks!$X$33="",Checks!$Y$33=""),"",CHAR(10)&amp;"Exp: "&amp;Checks!$X$33&amp;"  /  Act: "&amp;Checks!$Y$33)</f>
        <v/>
      </c>
      <c r="F27" s="115" t="str">
        <f aca="false">IF(AND(LEFT(Checks!$AH$33,10)="N/A – RULE",TRIM(Checks!$S$33&amp;Checks!$Z$33)=""),"","Type: "&amp;IF(TRIM(Checks!$S$33)="","______________ (see cover list)",Checks!$S$33)&amp;CHAR(10)&amp;"ID: "&amp;IF(TRIM(Checks!$Z$33)="","______________ (see cover list)",Checks!$Z$33))&amp;IF(Checks!$AA$33="","",CHAR(10)&amp;"CA: "&amp;Checks!$AA$33)</f>
        <v>Type: ______________ (see cover list)
ID: ______________ (see cover list)</v>
      </c>
      <c r="G27" s="115" t="str">
        <f aca="false">IF(ISNUMBER(Checks!$AD$33),TEXT(Checks!$AD$33,"DD-MMM-YY HH:MM")&amp;" "&amp;Checks!$P$33,"")&amp;IF(Checks!$AE$33="","",CHAR(10)&amp;"Verifier: "&amp;Checks!$AE$33)&amp;IF(Checks!$T$33="","",CHAR(10)&amp;"PIC: "&amp;Checks!$T$33)</f>
        <v/>
      </c>
      <c r="H27" s="116" t="str">
        <f aca="false">IF(Checks!$AH$33="","",Checks!$AH$33)</f>
        <v>OPEN</v>
      </c>
    </row>
    <row r="28" customFormat="false" ht="114" hidden="false" customHeight="true" outlineLevel="0" collapsed="false">
      <c r="A28" s="115" t="str">
        <f aca="false">Checks!$A$34&amp;CHAR(10)&amp;IF(Checks!$I$34="","",Checks!$I$34&amp;": ")&amp;Checks!$J$34</f>
        <v>F02-T7-05
ISOP: All latest applicable ISOP revisions communicated to caterer</v>
      </c>
      <c r="B28" s="115" t="str">
        <f aca="false">Checks!$K$34&amp;IF(Checks!$O$34="","",IF(Checks!$K$34="","",CHAR(10))&amp;"Note: "&amp;Checks!$O$34)</f>
        <v>List revision numbers in Result (see ISOP register)</v>
      </c>
      <c r="C28" s="115" t="str">
        <f aca="false">Checks!$N$34&amp;CHAR(10)&amp;IF(ISNUMBER(Checks!$R$34),TEXT(Checks!$R$34,"DD-MMM-YY HH:MM"),"")&amp;" "&amp;Checks!$P$34</f>
        <v>Required
02-Oct-26 21:50 KUL</v>
      </c>
      <c r="D28" s="115" t="str">
        <f aca="false">IF(Checks!$U$34="","",Checks!$U$34)&amp;IF(Checks!$AB$34="","",CHAR(10)&amp;"CA: "&amp;Checks!$AB$34)</f>
        <v/>
      </c>
      <c r="E28" s="115" t="str">
        <f aca="false">IF(Checks!$V$34="","",Checks!$V$34)&amp;IF(Checks!$AC$34="","",IF(Checks!$V$34="","",CHAR(10))&amp;"N/A just.: "&amp;Checks!$AC$34)&amp;IF(Checks!$W$34="","",CHAR(10)&amp;"Batch: "&amp;Checks!$W$34)&amp;IF(AND(Checks!$X$34="",Checks!$Y$34=""),"",CHAR(10)&amp;"Exp: "&amp;Checks!$X$34&amp;"  /  Act: "&amp;Checks!$Y$34)</f>
        <v/>
      </c>
      <c r="F28" s="115" t="str">
        <f aca="false">IF(AND(LEFT(Checks!$AH$34,10)="N/A – RULE",TRIM(Checks!$S$34&amp;Checks!$Z$34)=""),"","Type: "&amp;IF(TRIM(Checks!$S$34)="","______________ (see cover list)",Checks!$S$34)&amp;CHAR(10)&amp;"ID: "&amp;IF(TRIM(Checks!$Z$34)="","______________ (see cover list)",Checks!$Z$34))&amp;IF(Checks!$AA$34="","",CHAR(10)&amp;"CA: "&amp;Checks!$AA$34)</f>
        <v>Type: ______________ (see cover list)
ID: ______________ (see cover list)</v>
      </c>
      <c r="G28" s="115" t="str">
        <f aca="false">IF(ISNUMBER(Checks!$AD$34),TEXT(Checks!$AD$34,"DD-MMM-YY HH:MM")&amp;" "&amp;Checks!$P$34,"")&amp;IF(Checks!$AE$34="","",CHAR(10)&amp;"Verifier: "&amp;Checks!$AE$34)&amp;IF(Checks!$T$34="","",CHAR(10)&amp;"PIC: "&amp;Checks!$T$34)</f>
        <v/>
      </c>
      <c r="H28" s="116" t="str">
        <f aca="false">IF(Checks!$AH$34="","",Checks!$AH$34)</f>
        <v>OPEN</v>
      </c>
    </row>
    <row r="29" customFormat="false" ht="114" hidden="false" customHeight="true" outlineLevel="0" collapsed="false">
      <c r="A29" s="115" t="str">
        <f aca="false">Checks!$A$35&amp;CHAR(10)&amp;IF(Checks!$I$35="","",Checks!$I$35&amp;": ")&amp;Checks!$J$35</f>
        <v>F02-T7-06
ISOP: Caterer acknowledgement of ISOP revisions recorded</v>
      </c>
      <c r="B29" s="115" t="str">
        <f aca="false">Checks!$K$35&amp;IF(Checks!$O$35="","",IF(Checks!$K$35="","",CHAR(10))&amp;"Note: "&amp;Checks!$O$35)</f>
        <v>Record acknowledgement ref in Evidence</v>
      </c>
      <c r="C29" s="115" t="str">
        <f aca="false">Checks!$N$35&amp;CHAR(10)&amp;IF(ISNUMBER(Checks!$R$35),TEXT(Checks!$R$35,"DD-MMM-YY HH:MM"),"")&amp;" "&amp;Checks!$P$35</f>
        <v>Required
02-Oct-26 21:50 KUL</v>
      </c>
      <c r="D29" s="115" t="str">
        <f aca="false">IF(Checks!$U$35="","",Checks!$U$35)&amp;IF(Checks!$AB$35="","",CHAR(10)&amp;"CA: "&amp;Checks!$AB$35)</f>
        <v/>
      </c>
      <c r="E29" s="115" t="str">
        <f aca="false">IF(Checks!$V$35="","",Checks!$V$35)&amp;IF(Checks!$AC$35="","",IF(Checks!$V$35="","",CHAR(10))&amp;"N/A just.: "&amp;Checks!$AC$35)&amp;IF(Checks!$W$35="","",CHAR(10)&amp;"Batch: "&amp;Checks!$W$35)&amp;IF(AND(Checks!$X$35="",Checks!$Y$35=""),"",CHAR(10)&amp;"Exp: "&amp;Checks!$X$35&amp;"  /  Act: "&amp;Checks!$Y$35)</f>
        <v/>
      </c>
      <c r="F29" s="115" t="str">
        <f aca="false">IF(AND(LEFT(Checks!$AH$35,10)="N/A – RULE",TRIM(Checks!$S$35&amp;Checks!$Z$35)=""),"","Type: "&amp;IF(TRIM(Checks!$S$35)="","______________ (see cover list)",Checks!$S$35)&amp;CHAR(10)&amp;"ID: "&amp;IF(TRIM(Checks!$Z$35)="","______________ (see cover list)",Checks!$Z$35))&amp;IF(Checks!$AA$35="","",CHAR(10)&amp;"CA: "&amp;Checks!$AA$35)</f>
        <v>Type: ______________ (see cover list)
ID: ______________ (see cover list)</v>
      </c>
      <c r="G29" s="115" t="str">
        <f aca="false">IF(ISNUMBER(Checks!$AD$35),TEXT(Checks!$AD$35,"DD-MMM-YY HH:MM")&amp;" "&amp;Checks!$P$35,"")&amp;IF(Checks!$AE$35="","",CHAR(10)&amp;"Verifier: "&amp;Checks!$AE$35)&amp;IF(Checks!$T$35="","",CHAR(10)&amp;"PIC: "&amp;Checks!$T$35)</f>
        <v/>
      </c>
      <c r="H29" s="116" t="str">
        <f aca="false">IF(Checks!$AH$35="","",Checks!$AH$35)</f>
        <v>OPEN</v>
      </c>
    </row>
    <row r="30" customFormat="false" ht="114" hidden="false" customHeight="true" outlineLevel="0" collapsed="false">
      <c r="A30" s="115" t="str">
        <f aca="false">Checks!$A$36&amp;CHAR(10)&amp;IF(Checks!$I$36="","",Checks!$I$36&amp;": ")&amp;Checks!$J$36</f>
        <v>F02-T7-07
Documents: Galley loading diagram (GLD) received, revision recorded &amp; attached</v>
      </c>
      <c r="B30" s="115" t="str">
        <f aca="false">Checks!$K$36&amp;IF(Checks!$O$36="","",IF(Checks!$K$36="","",CHAR(10))&amp;"Note: "&amp;Checks!$O$36)</f>
        <v>Documents sheet row complete</v>
      </c>
      <c r="C30" s="115" t="str">
        <f aca="false">Checks!$N$36&amp;CHAR(10)&amp;IF(ISNUMBER(Checks!$R$36),TEXT(Checks!$R$36,"DD-MMM-YY HH:MM"),"")&amp;" "&amp;Checks!$P$36</f>
        <v>Required
02-Oct-26 21:50 KUL</v>
      </c>
      <c r="D30" s="115" t="str">
        <f aca="false">IF(Checks!$U$36="","",Checks!$U$36)&amp;IF(Checks!$AB$36="","",CHAR(10)&amp;"CA: "&amp;Checks!$AB$36)</f>
        <v/>
      </c>
      <c r="E30" s="115" t="str">
        <f aca="false">IF(Checks!$V$36="","",Checks!$V$36)&amp;IF(Checks!$AC$36="","",IF(Checks!$V$36="","",CHAR(10))&amp;"N/A just.: "&amp;Checks!$AC$36)&amp;IF(Checks!$W$36="","",CHAR(10)&amp;"Batch: "&amp;Checks!$W$36)&amp;IF(AND(Checks!$X$36="",Checks!$Y$36=""),"",CHAR(10)&amp;"Exp: "&amp;Checks!$X$36&amp;"  /  Act: "&amp;Checks!$Y$36)</f>
        <v/>
      </c>
      <c r="F30" s="115" t="str">
        <f aca="false">IF(AND(LEFT(Checks!$AH$36,10)="N/A – RULE",TRIM(Checks!$S$36&amp;Checks!$Z$36)=""),"","Type: "&amp;IF(TRIM(Checks!$S$36)="","______________ (see cover list)",Checks!$S$36)&amp;CHAR(10)&amp;"ID: "&amp;IF(TRIM(Checks!$Z$36)="","______________ (see cover list)",Checks!$Z$36))&amp;IF(Checks!$AA$36="","",CHAR(10)&amp;"CA: "&amp;Checks!$AA$36)</f>
        <v>Type: ______________ (see cover list)
ID: ______________ (see cover list)</v>
      </c>
      <c r="G30" s="115" t="str">
        <f aca="false">IF(ISNUMBER(Checks!$AD$36),TEXT(Checks!$AD$36,"DD-MMM-YY HH:MM")&amp;" "&amp;Checks!$P$36,"")&amp;IF(Checks!$AE$36="","",CHAR(10)&amp;"Verifier: "&amp;Checks!$AE$36)&amp;IF(Checks!$T$36="","",CHAR(10)&amp;"PIC: "&amp;Checks!$T$36)</f>
        <v/>
      </c>
      <c r="H30" s="116" t="str">
        <f aca="false">IF(Checks!$AH$36="","",Checks!$AH$36)</f>
        <v>OPEN</v>
      </c>
    </row>
    <row r="31" customFormat="false" ht="114" hidden="false" customHeight="true" outlineLevel="0" collapsed="false">
      <c r="A31" s="115" t="str">
        <f aca="false">Checks!$A$37&amp;CHAR(10)&amp;IF(Checks!$I$37="","",Checks!$I$37&amp;": ")&amp;Checks!$J$37</f>
        <v>F02-T7-08
Documents: Menu checklist received, revision recorded &amp; attached</v>
      </c>
      <c r="B31" s="115" t="str">
        <f aca="false">Checks!$K$37&amp;IF(Checks!$O$37="","",IF(Checks!$K$37="","",CHAR(10))&amp;"Note: "&amp;Checks!$O$37)</f>
        <v>Documents sheet row complete</v>
      </c>
      <c r="C31" s="115" t="str">
        <f aca="false">Checks!$N$37&amp;CHAR(10)&amp;IF(ISNUMBER(Checks!$R$37),TEXT(Checks!$R$37,"DD-MMM-YY HH:MM"),"")&amp;" "&amp;Checks!$P$37</f>
        <v>Required
02-Oct-26 21:50 KUL</v>
      </c>
      <c r="D31" s="115" t="str">
        <f aca="false">IF(Checks!$U$37="","",Checks!$U$37)&amp;IF(Checks!$AB$37="","",CHAR(10)&amp;"CA: "&amp;Checks!$AB$37)</f>
        <v/>
      </c>
      <c r="E31" s="115" t="str">
        <f aca="false">IF(Checks!$V$37="","",Checks!$V$37)&amp;IF(Checks!$AC$37="","",IF(Checks!$V$37="","",CHAR(10))&amp;"N/A just.: "&amp;Checks!$AC$37)&amp;IF(Checks!$W$37="","",CHAR(10)&amp;"Batch: "&amp;Checks!$W$37)&amp;IF(AND(Checks!$X$37="",Checks!$Y$37=""),"",CHAR(10)&amp;"Exp: "&amp;Checks!$X$37&amp;"  /  Act: "&amp;Checks!$Y$37)</f>
        <v/>
      </c>
      <c r="F31" s="115" t="str">
        <f aca="false">IF(AND(LEFT(Checks!$AH$37,10)="N/A – RULE",TRIM(Checks!$S$37&amp;Checks!$Z$37)=""),"","Type: "&amp;IF(TRIM(Checks!$S$37)="","______________ (see cover list)",Checks!$S$37)&amp;CHAR(10)&amp;"ID: "&amp;IF(TRIM(Checks!$Z$37)="","______________ (see cover list)",Checks!$Z$37))&amp;IF(Checks!$AA$37="","",CHAR(10)&amp;"CA: "&amp;Checks!$AA$37)</f>
        <v>Type: ______________ (see cover list)
ID: ______________ (see cover list)</v>
      </c>
      <c r="G31" s="115" t="str">
        <f aca="false">IF(ISNUMBER(Checks!$AD$37),TEXT(Checks!$AD$37,"DD-MMM-YY HH:MM")&amp;" "&amp;Checks!$P$37,"")&amp;IF(Checks!$AE$37="","",CHAR(10)&amp;"Verifier: "&amp;Checks!$AE$37)&amp;IF(Checks!$T$37="","",CHAR(10)&amp;"PIC: "&amp;Checks!$T$37)</f>
        <v/>
      </c>
      <c r="H31" s="116" t="str">
        <f aca="false">IF(Checks!$AH$37="","",Checks!$AH$37)</f>
        <v>OPEN</v>
      </c>
    </row>
    <row r="32" customFormat="false" ht="114" hidden="false" customHeight="true" outlineLevel="0" collapsed="false">
      <c r="A32" s="115" t="str">
        <f aca="false">Checks!$A$38&amp;CHAR(10)&amp;IF(Checks!$I$38="","",Checks!$I$38&amp;": ")&amp;Checks!$J$38</f>
        <v>F02-T7-09
Uplift plan: Uplift plan confirmed with caterer vs STD Uplift Information</v>
      </c>
      <c r="B32" s="115" t="str">
        <f aca="false">Checks!$K$38&amp;IF(Checks!$O$38="","",IF(Checks!$K$38="","",CHAR(10))&amp;"Note: "&amp;Checks!$O$38)</f>
        <v>Service: 1 Meal (Meal); meal uplift stn KUL (ref lists KUL/CGK)</v>
      </c>
      <c r="C32" s="115" t="str">
        <f aca="false">Checks!$N$38&amp;CHAR(10)&amp;IF(ISNUMBER(Checks!$R$38),TEXT(Checks!$R$38,"DD-MMM-YY HH:MM"),"")&amp;" "&amp;Checks!$P$38</f>
        <v>Required
02-Oct-26 21:50 KUL</v>
      </c>
      <c r="D32" s="115" t="str">
        <f aca="false">IF(Checks!$U$38="","",Checks!$U$38)&amp;IF(Checks!$AB$38="","",CHAR(10)&amp;"CA: "&amp;Checks!$AB$38)</f>
        <v/>
      </c>
      <c r="E32" s="115" t="str">
        <f aca="false">IF(Checks!$V$38="","",Checks!$V$38)&amp;IF(Checks!$AC$38="","",IF(Checks!$V$38="","",CHAR(10))&amp;"N/A just.: "&amp;Checks!$AC$38)&amp;IF(Checks!$W$38="","",CHAR(10)&amp;"Batch: "&amp;Checks!$W$38)&amp;IF(AND(Checks!$X$38="",Checks!$Y$38=""),"",CHAR(10)&amp;"Exp: "&amp;Checks!$X$38&amp;"  /  Act: "&amp;Checks!$Y$38)</f>
        <v/>
      </c>
      <c r="F32" s="115" t="str">
        <f aca="false">IF(AND(LEFT(Checks!$AH$38,10)="N/A – RULE",TRIM(Checks!$S$38&amp;Checks!$Z$38)=""),"","Type: "&amp;IF(TRIM(Checks!$S$38)="","______________ (see cover list)",Checks!$S$38)&amp;CHAR(10)&amp;"ID: "&amp;IF(TRIM(Checks!$Z$38)="","______________ (see cover list)",Checks!$Z$38))&amp;IF(Checks!$AA$38="","",CHAR(10)&amp;"CA: "&amp;Checks!$AA$38)</f>
        <v>Type: ______________ (see cover list)
ID: ______________ (see cover list)</v>
      </c>
      <c r="G32" s="115" t="str">
        <f aca="false">IF(ISNUMBER(Checks!$AD$38),TEXT(Checks!$AD$38,"DD-MMM-YY HH:MM")&amp;" "&amp;Checks!$P$38,"")&amp;IF(Checks!$AE$38="","",CHAR(10)&amp;"Verifier: "&amp;Checks!$AE$38)&amp;IF(Checks!$T$38="","",CHAR(10)&amp;"PIC: "&amp;Checks!$T$38)</f>
        <v/>
      </c>
      <c r="H32" s="116" t="str">
        <f aca="false">IF(Checks!$AH$38="","",Checks!$AH$38)</f>
        <v>OPEN</v>
      </c>
    </row>
    <row r="33" customFormat="false" ht="25.5" hidden="false" customHeight="true" outlineLevel="0" collapsed="false">
      <c r="A33" s="114"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Checks!$A$39&amp;CHAR(10)&amp;IF(Checks!$I$39="","",Checks!$I$39&amp;": ")&amp;Checks!$J$39</f>
        <v>F02-T24-01
Meal: Sensory test repeated on ACTUAL production batch for this flight</v>
      </c>
      <c r="B34" s="115" t="str">
        <f aca="false">Checks!$K$39&amp;IF(Checks!$O$39="","",IF(Checks!$K$39="","",CHAR(10))&amp;"Note: "&amp;Checks!$O$39)</f>
        <v>Batch ID, result, CA and acceptance mandatory</v>
      </c>
      <c r="C34" s="115" t="str">
        <f aca="false">Checks!$N$39&amp;CHAR(10)&amp;IF(ISNUMBER(Checks!$R$39),TEXT(Checks!$R$39,"DD-MMM-YY HH:MM"),"")&amp;" "&amp;Checks!$P$39</f>
        <v>Required
08-Oct-26 21:50 KUL</v>
      </c>
      <c r="D34" s="115" t="str">
        <f aca="false">IF(Checks!$U$39="","",Checks!$U$39)&amp;IF(Checks!$AB$39="","",CHAR(10)&amp;"CA: "&amp;Checks!$AB$39)</f>
        <v/>
      </c>
      <c r="E34" s="115" t="str">
        <f aca="false">IF(Checks!$V$39="","",Checks!$V$39)&amp;IF(Checks!$AC$39="","",IF(Checks!$V$39="","",CHAR(10))&amp;"N/A just.: "&amp;Checks!$AC$39)&amp;IF(Checks!$W$39="","",CHAR(10)&amp;"Batch: "&amp;Checks!$W$39)&amp;IF(AND(Checks!$X$39="",Checks!$Y$39=""),"",CHAR(10)&amp;"Exp: "&amp;Checks!$X$39&amp;"  /  Act: "&amp;Checks!$Y$39)</f>
        <v/>
      </c>
      <c r="F34" s="115" t="str">
        <f aca="false">IF(AND(LEFT(Checks!$AH$39,10)="N/A – RULE",TRIM(Checks!$S$39&amp;Checks!$Z$39)=""),"","Type: "&amp;IF(TRIM(Checks!$S$39)="","______________ (see cover list)",Checks!$S$39)&amp;CHAR(10)&amp;"ID: "&amp;IF(TRIM(Checks!$Z$39)="","______________ (see cover list)",Checks!$Z$39))&amp;IF(Checks!$AA$39="","",CHAR(10)&amp;"CA: "&amp;Checks!$AA$39)</f>
        <v>Type: ______________ (see cover list)
ID: ______________ (see cover list)</v>
      </c>
      <c r="G34" s="115" t="str">
        <f aca="false">IF(ISNUMBER(Checks!$AD$39),TEXT(Checks!$AD$39,"DD-MMM-YY HH:MM")&amp;" "&amp;Checks!$P$39,"")&amp;IF(Checks!$AE$39="","",CHAR(10)&amp;"Verifier: "&amp;Checks!$AE$39)&amp;IF(Checks!$T$39="","",CHAR(10)&amp;"PIC: "&amp;Checks!$T$39)</f>
        <v/>
      </c>
      <c r="H34" s="116" t="str">
        <f aca="false">IF(Checks!$AH$39="","",Checks!$AH$39)</f>
        <v>OPEN</v>
      </c>
    </row>
    <row r="35" customFormat="false" ht="25.5" hidden="false" customHeight="true" outlineLevel="0" collapsed="false">
      <c r="A35" s="114"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5" s="114"/>
      <c r="C35" s="114"/>
      <c r="D35" s="114"/>
      <c r="E35" s="114"/>
      <c r="F35" s="114"/>
      <c r="G35" s="114"/>
      <c r="H35" s="114"/>
    </row>
    <row r="36" customFormat="false" ht="114" hidden="false" customHeight="true" outlineLevel="0" collapsed="false">
      <c r="A36" s="115" t="str">
        <f aca="false">Checks!$A$40&amp;CHAR(10)&amp;IF(Checks!$I$40="","",Checks!$I$40&amp;": ")&amp;Checks!$J$40</f>
        <v>F02-T12-01
Meal: Meal quality vs menu checklist</v>
      </c>
      <c r="B36" s="115" t="str">
        <f aca="false">Checks!$K$40&amp;IF(Checks!$O$40="","",IF(Checks!$K$40="","",CHAR(10))&amp;"Note: "&amp;Checks!$O$40)</f>
        <v>Note: Preparation check at caterer - does NOT confirm loading.</v>
      </c>
      <c r="C36" s="115" t="str">
        <f aca="false">Checks!$N$40&amp;CHAR(10)&amp;IF(ISNUMBER(Checks!$R$40),TEXT(Checks!$R$40,"DD-MMM-YY HH:MM"),"")&amp;" "&amp;Checks!$P$40</f>
        <v>Required
09-Oct-26 09:50 KUL</v>
      </c>
      <c r="D36" s="115" t="str">
        <f aca="false">IF(Checks!$U$40="","",Checks!$U$40)&amp;IF(Checks!$AB$40="","",CHAR(10)&amp;"CA: "&amp;Checks!$AB$40)</f>
        <v/>
      </c>
      <c r="E36" s="115" t="str">
        <f aca="false">IF(Checks!$V$40="","",Checks!$V$40)&amp;IF(Checks!$AC$40="","",IF(Checks!$V$40="","",CHAR(10))&amp;"N/A just.: "&amp;Checks!$AC$40)&amp;IF(Checks!$W$40="","",CHAR(10)&amp;"Batch: "&amp;Checks!$W$40)&amp;IF(AND(Checks!$X$40="",Checks!$Y$40=""),"",CHAR(10)&amp;"Exp: "&amp;Checks!$X$40&amp;"  /  Act: "&amp;Checks!$Y$40)</f>
        <v/>
      </c>
      <c r="F36" s="115" t="str">
        <f aca="false">IF(AND(LEFT(Checks!$AH$40,10)="N/A – RULE",TRIM(Checks!$S$40&amp;Checks!$Z$40)=""),"","Type: "&amp;IF(TRIM(Checks!$S$40)="","______________ (see cover list)",Checks!$S$40)&amp;CHAR(10)&amp;"ID: "&amp;IF(TRIM(Checks!$Z$40)="","______________ (see cover list)",Checks!$Z$40))&amp;IF(Checks!$AA$40="","",CHAR(10)&amp;"CA: "&amp;Checks!$AA$40)</f>
        <v>Type: ______________ (see cover list)
ID: ______________ (see cover list)</v>
      </c>
      <c r="G36" s="115" t="str">
        <f aca="false">IF(ISNUMBER(Checks!$AD$40),TEXT(Checks!$AD$40,"DD-MMM-YY HH:MM")&amp;" "&amp;Checks!$P$40,"")&amp;IF(Checks!$AE$40="","",CHAR(10)&amp;"Verifier: "&amp;Checks!$AE$40)&amp;IF(Checks!$T$40="","",CHAR(10)&amp;"PIC: "&amp;Checks!$T$40)</f>
        <v/>
      </c>
      <c r="H36" s="116" t="str">
        <f aca="false">IF(Checks!$AH$40="","",Checks!$AH$40)</f>
        <v>OPEN</v>
      </c>
    </row>
    <row r="37" customFormat="false" ht="114" hidden="false" customHeight="true" outlineLevel="0" collapsed="false">
      <c r="A37" s="115" t="str">
        <f aca="false">Checks!$A$41&amp;CHAR(10)&amp;IF(Checks!$I$41="","",Checks!$I$41&amp;": ")&amp;Checks!$J$41</f>
        <v>F02-T12-02
Meal: Meal quantities vs menu checklist</v>
      </c>
      <c r="B37" s="115" t="str">
        <f aca="false">Checks!$K$41&amp;IF(Checks!$O$41="","",IF(Checks!$K$41="","",CHAR(10))&amp;"Note: "&amp;Checks!$O$41)</f>
        <v>Enter expected &amp; actual
Note: Preparation check at caterer - does NOT confirm loading.</v>
      </c>
      <c r="C37" s="115" t="str">
        <f aca="false">Checks!$N$41&amp;CHAR(10)&amp;IF(ISNUMBER(Checks!$R$41),TEXT(Checks!$R$41,"DD-MMM-YY HH:MM"),"")&amp;" "&amp;Checks!$P$41</f>
        <v>Required
09-Oct-26 09:50 KUL</v>
      </c>
      <c r="D37" s="115" t="str">
        <f aca="false">IF(Checks!$U$41="","",Checks!$U$41)&amp;IF(Checks!$AB$41="","",CHAR(10)&amp;"CA: "&amp;Checks!$AB$41)</f>
        <v/>
      </c>
      <c r="E37" s="115" t="str">
        <f aca="false">IF(Checks!$V$41="","",Checks!$V$41)&amp;IF(Checks!$AC$41="","",IF(Checks!$V$41="","",CHAR(10))&amp;"N/A just.: "&amp;Checks!$AC$41)&amp;IF(Checks!$W$41="","",CHAR(10)&amp;"Batch: "&amp;Checks!$W$41)&amp;IF(AND(Checks!$X$41="",Checks!$Y$41=""),"",CHAR(10)&amp;"Exp: "&amp;Checks!$X$41&amp;"  /  Act: "&amp;Checks!$Y$41)</f>
        <v/>
      </c>
      <c r="F37" s="115" t="str">
        <f aca="false">IF(AND(LEFT(Checks!$AH$41,10)="N/A – RULE",TRIM(Checks!$S$41&amp;Checks!$Z$41)=""),"","Type: "&amp;IF(TRIM(Checks!$S$41)="","______________ (see cover list)",Checks!$S$41)&amp;CHAR(10)&amp;"ID: "&amp;IF(TRIM(Checks!$Z$41)="","______________ (see cover list)",Checks!$Z$41))&amp;IF(Checks!$AA$41="","",CHAR(10)&amp;"CA: "&amp;Checks!$AA$41)</f>
        <v>Type: ______________ (see cover list)
ID: ______________ (see cover list)</v>
      </c>
      <c r="G37" s="115" t="str">
        <f aca="false">IF(ISNUMBER(Checks!$AD$41),TEXT(Checks!$AD$41,"DD-MMM-YY HH:MM")&amp;" "&amp;Checks!$P$41,"")&amp;IF(Checks!$AE$41="","",CHAR(10)&amp;"Verifier: "&amp;Checks!$AE$41)&amp;IF(Checks!$T$41="","",CHAR(10)&amp;"PIC: "&amp;Checks!$T$41)</f>
        <v/>
      </c>
      <c r="H37" s="116" t="str">
        <f aca="false">IF(Checks!$AH$41="","",Checks!$AH$41)</f>
        <v>OPEN</v>
      </c>
    </row>
    <row r="38" customFormat="false" ht="114" hidden="false" customHeight="true" outlineLevel="0" collapsed="false">
      <c r="A38" s="115" t="str">
        <f aca="false">Checks!$A$42&amp;CHAR(10)&amp;IF(Checks!$I$42="","",Checks!$I$42&amp;": ")&amp;Checks!$J$42</f>
        <v>F02-T12-03
Equipment: Equipment cleanliness vs GLD</v>
      </c>
      <c r="B38" s="115" t="str">
        <f aca="false">Checks!$K$42&amp;IF(Checks!$O$42="","",IF(Checks!$K$42="","",CHAR(10))&amp;"Note: "&amp;Checks!$O$42)</f>
        <v>Note: Preparation check at caterer - does NOT confirm loading.</v>
      </c>
      <c r="C38" s="115" t="str">
        <f aca="false">Checks!$N$42&amp;CHAR(10)&amp;IF(ISNUMBER(Checks!$R$42),TEXT(Checks!$R$42,"DD-MMM-YY HH:MM"),"")&amp;" "&amp;Checks!$P$42</f>
        <v>Required
09-Oct-26 09:50 KUL</v>
      </c>
      <c r="D38" s="115" t="str">
        <f aca="false">IF(Checks!$U$42="","",Checks!$U$42)&amp;IF(Checks!$AB$42="","",CHAR(10)&amp;"CA: "&amp;Checks!$AB$42)</f>
        <v/>
      </c>
      <c r="E38" s="115" t="str">
        <f aca="false">IF(Checks!$V$42="","",Checks!$V$42)&amp;IF(Checks!$AC$42="","",IF(Checks!$V$42="","",CHAR(10))&amp;"N/A just.: "&amp;Checks!$AC$42)&amp;IF(Checks!$W$42="","",CHAR(10)&amp;"Batch: "&amp;Checks!$W$42)&amp;IF(AND(Checks!$X$42="",Checks!$Y$42=""),"",CHAR(10)&amp;"Exp: "&amp;Checks!$X$42&amp;"  /  Act: "&amp;Checks!$Y$42)</f>
        <v/>
      </c>
      <c r="F38" s="115" t="str">
        <f aca="false">IF(AND(LEFT(Checks!$AH$42,10)="N/A – RULE",TRIM(Checks!$S$42&amp;Checks!$Z$42)=""),"","Type: "&amp;IF(TRIM(Checks!$S$42)="","______________ (see cover list)",Checks!$S$42)&amp;CHAR(10)&amp;"ID: "&amp;IF(TRIM(Checks!$Z$42)="","______________ (see cover list)",Checks!$Z$42))&amp;IF(Checks!$AA$42="","",CHAR(10)&amp;"CA: "&amp;Checks!$AA$42)</f>
        <v>Type: ______________ (see cover list)
ID: ______________ (see cover list)</v>
      </c>
      <c r="G38" s="115" t="str">
        <f aca="false">IF(ISNUMBER(Checks!$AD$42),TEXT(Checks!$AD$42,"DD-MMM-YY HH:MM")&amp;" "&amp;Checks!$P$42,"")&amp;IF(Checks!$AE$42="","",CHAR(10)&amp;"Verifier: "&amp;Checks!$AE$42)&amp;IF(Checks!$T$42="","",CHAR(10)&amp;"PIC: "&amp;Checks!$T$42)</f>
        <v/>
      </c>
      <c r="H38" s="116" t="str">
        <f aca="false">IF(Checks!$AH$42="","",Checks!$AH$42)</f>
        <v>OPEN</v>
      </c>
    </row>
    <row r="39" customFormat="false" ht="114" hidden="false" customHeight="true" outlineLevel="0" collapsed="false">
      <c r="A39" s="115" t="str">
        <f aca="false">Checks!$A$43&amp;CHAR(10)&amp;IF(Checks!$I$43="","",Checks!$I$43&amp;": ")&amp;Checks!$J$43</f>
        <v>F02-T12-04
Equipment: Equipment presentation vs GLD</v>
      </c>
      <c r="B39" s="115" t="str">
        <f aca="false">Checks!$K$43&amp;IF(Checks!$O$43="","",IF(Checks!$K$43="","",CHAR(10))&amp;"Note: "&amp;Checks!$O$43)</f>
        <v>Note: Preparation check at caterer - does NOT confirm loading.</v>
      </c>
      <c r="C39" s="115" t="str">
        <f aca="false">Checks!$N$43&amp;CHAR(10)&amp;IF(ISNUMBER(Checks!$R$43),TEXT(Checks!$R$43,"DD-MMM-YY HH:MM"),"")&amp;" "&amp;Checks!$P$43</f>
        <v>Required
09-Oct-26 09:50 KUL</v>
      </c>
      <c r="D39" s="115" t="str">
        <f aca="false">IF(Checks!$U$43="","",Checks!$U$43)&amp;IF(Checks!$AB$43="","",CHAR(10)&amp;"CA: "&amp;Checks!$AB$43)</f>
        <v/>
      </c>
      <c r="E39" s="115" t="str">
        <f aca="false">IF(Checks!$V$43="","",Checks!$V$43)&amp;IF(Checks!$AC$43="","",IF(Checks!$V$43="","",CHAR(10))&amp;"N/A just.: "&amp;Checks!$AC$43)&amp;IF(Checks!$W$43="","",CHAR(10)&amp;"Batch: "&amp;Checks!$W$43)&amp;IF(AND(Checks!$X$43="",Checks!$Y$43=""),"",CHAR(10)&amp;"Exp: "&amp;Checks!$X$43&amp;"  /  Act: "&amp;Checks!$Y$43)</f>
        <v/>
      </c>
      <c r="F39" s="115" t="str">
        <f aca="false">IF(AND(LEFT(Checks!$AH$43,10)="N/A – RULE",TRIM(Checks!$S$43&amp;Checks!$Z$43)=""),"","Type: "&amp;IF(TRIM(Checks!$S$43)="","______________ (see cover list)",Checks!$S$43)&amp;CHAR(10)&amp;"ID: "&amp;IF(TRIM(Checks!$Z$43)="","______________ (see cover list)",Checks!$Z$43))&amp;IF(Checks!$AA$43="","",CHAR(10)&amp;"CA: "&amp;Checks!$AA$43)</f>
        <v>Type: ______________ (see cover list)
ID: ______________ (see cover list)</v>
      </c>
      <c r="G39" s="115" t="str">
        <f aca="false">IF(ISNUMBER(Checks!$AD$43),TEXT(Checks!$AD$43,"DD-MMM-YY HH:MM")&amp;" "&amp;Checks!$P$43,"")&amp;IF(Checks!$AE$43="","",CHAR(10)&amp;"Verifier: "&amp;Checks!$AE$43)&amp;IF(Checks!$T$43="","",CHAR(10)&amp;"PIC: "&amp;Checks!$T$43)</f>
        <v/>
      </c>
      <c r="H39" s="116" t="str">
        <f aca="false">IF(Checks!$AH$43="","",Checks!$AH$43)</f>
        <v>OPEN</v>
      </c>
    </row>
    <row r="40" customFormat="false" ht="114" hidden="false" customHeight="true" outlineLevel="0" collapsed="false">
      <c r="A40" s="115" t="str">
        <f aca="false">Checks!$A$44&amp;CHAR(10)&amp;IF(Checks!$I$44="","",Checks!$I$44&amp;": ")&amp;Checks!$J$44</f>
        <v>F02-T12-05
Equipment: Equipment serviceability vs GLD</v>
      </c>
      <c r="B40" s="115" t="str">
        <f aca="false">Checks!$K$44&amp;IF(Checks!$O$44="","",IF(Checks!$K$44="","",CHAR(10))&amp;"Note: "&amp;Checks!$O$44)</f>
        <v>Note: Preparation check at caterer - does NOT confirm loading.</v>
      </c>
      <c r="C40" s="115" t="str">
        <f aca="false">Checks!$N$44&amp;CHAR(10)&amp;IF(ISNUMBER(Checks!$R$44),TEXT(Checks!$R$44,"DD-MMM-YY HH:MM"),"")&amp;" "&amp;Checks!$P$44</f>
        <v>Required
09-Oct-26 09:50 KUL</v>
      </c>
      <c r="D40" s="115" t="str">
        <f aca="false">IF(Checks!$U$44="","",Checks!$U$44)&amp;IF(Checks!$AB$44="","",CHAR(10)&amp;"CA: "&amp;Checks!$AB$44)</f>
        <v/>
      </c>
      <c r="E40" s="115" t="str">
        <f aca="false">IF(Checks!$V$44="","",Checks!$V$44)&amp;IF(Checks!$AC$44="","",IF(Checks!$V$44="","",CHAR(10))&amp;"N/A just.: "&amp;Checks!$AC$44)&amp;IF(Checks!$W$44="","",CHAR(10)&amp;"Batch: "&amp;Checks!$W$44)&amp;IF(AND(Checks!$X$44="",Checks!$Y$44=""),"",CHAR(10)&amp;"Exp: "&amp;Checks!$X$44&amp;"  /  Act: "&amp;Checks!$Y$44)</f>
        <v/>
      </c>
      <c r="F40" s="115" t="str">
        <f aca="false">IF(AND(LEFT(Checks!$AH$44,10)="N/A – RULE",TRIM(Checks!$S$44&amp;Checks!$Z$44)=""),"","Type: "&amp;IF(TRIM(Checks!$S$44)="","______________ (see cover list)",Checks!$S$44)&amp;CHAR(10)&amp;"ID: "&amp;IF(TRIM(Checks!$Z$44)="","______________ (see cover list)",Checks!$Z$44))&amp;IF(Checks!$AA$44="","",CHAR(10)&amp;"CA: "&amp;Checks!$AA$44)</f>
        <v>Type: ______________ (see cover list)
ID: ______________ (see cover list)</v>
      </c>
      <c r="G40" s="115" t="str">
        <f aca="false">IF(ISNUMBER(Checks!$AD$44),TEXT(Checks!$AD$44,"DD-MMM-YY HH:MM")&amp;" "&amp;Checks!$P$44,"")&amp;IF(Checks!$AE$44="","",CHAR(10)&amp;"Verifier: "&amp;Checks!$AE$44)&amp;IF(Checks!$T$44="","",CHAR(10)&amp;"PIC: "&amp;Checks!$T$44)</f>
        <v/>
      </c>
      <c r="H40" s="116" t="str">
        <f aca="false">IF(Checks!$AH$44="","",Checks!$AH$44)</f>
        <v>OPEN</v>
      </c>
    </row>
    <row r="41" customFormat="false" ht="180" hidden="false" customHeight="true" outlineLevel="0" collapsed="false">
      <c r="A41" s="115" t="str">
        <f aca="false">Checks!$A$45&amp;CHAR(10)&amp;IF(Checks!$I$45="","",Checks!$I$45&amp;": ")&amp;Checks!$J$45</f>
        <v>F02-T12-06
Equipment: Equipment quantities vs GLD</v>
      </c>
      <c r="B41" s="115" t="str">
        <f aca="false">SUBSTITUTE(SUBSTITUTE(Checks!$K$45&amp;IF(Checks!$O$45="","",IF(Checks!$K$45="","",CHAR(10))&amp;"Note: "&amp;Checks!$O$45)," (AIRCRAFT TYPE!C16:R16)","")," -"," n/a")</f>
        <v>Enter expected &amp; actual. Aircraft galley data: B737-8 (B7M8): carts 10.5, SU 25, ovens 6, warming ovens n/a, fridges n/a, water heaters 3, beverage makers n/a, espresso n/a, folding trolleys n/a, headsets n/a
Note: Preparation check at caterer n/a does NOT confirm loading.</v>
      </c>
      <c r="C41" s="115" t="str">
        <f aca="false">Checks!$N$45&amp;CHAR(10)&amp;IF(ISNUMBER(Checks!$R$45),TEXT(Checks!$R$45,"DD-MMM-YY HH:MM"),"")&amp;" "&amp;Checks!$P$45</f>
        <v>Required
09-Oct-26 09:50 KUL</v>
      </c>
      <c r="D41" s="115" t="str">
        <f aca="false">IF(Checks!$U$45="","",Checks!$U$45)&amp;IF(Checks!$AB$45="","",CHAR(10)&amp;"CA: "&amp;Checks!$AB$45)</f>
        <v/>
      </c>
      <c r="E41" s="115" t="str">
        <f aca="false">IF(Checks!$V$45="","",Checks!$V$45)&amp;IF(Checks!$AC$45="","",IF(Checks!$V$45="","",CHAR(10))&amp;"N/A just.: "&amp;Checks!$AC$45)&amp;IF(Checks!$W$45="","",CHAR(10)&amp;"Batch: "&amp;Checks!$W$45)&amp;IF(AND(Checks!$X$45="",Checks!$Y$45=""),"",CHAR(10)&amp;"Exp: "&amp;Checks!$X$45&amp;"  /  Act: "&amp;Checks!$Y$45)</f>
        <v/>
      </c>
      <c r="F41" s="115" t="str">
        <f aca="false">IF(AND(LEFT(Checks!$AH$45,10)="N/A – RULE",TRIM(Checks!$S$45&amp;Checks!$Z$45)=""),"","Type: "&amp;IF(TRIM(Checks!$S$45)="","______________ (see cover list)",Checks!$S$45)&amp;CHAR(10)&amp;"ID: "&amp;IF(TRIM(Checks!$Z$45)="","______________ (see cover list)",Checks!$Z$45))&amp;IF(Checks!$AA$45="","",CHAR(10)&amp;"CA: "&amp;Checks!$AA$45)</f>
        <v>Type: ______________ (see cover list)
ID: ______________ (see cover list)</v>
      </c>
      <c r="G41" s="115" t="str">
        <f aca="false">IF(ISNUMBER(Checks!$AD$45),TEXT(Checks!$AD$45,"DD-MMM-YY HH:MM")&amp;" "&amp;Checks!$P$45,"")&amp;IF(Checks!$AE$45="","",CHAR(10)&amp;"Verifier: "&amp;Checks!$AE$45)&amp;IF(Checks!$T$45="","",CHAR(10)&amp;"PIC: "&amp;Checks!$T$45)</f>
        <v/>
      </c>
      <c r="H41" s="116" t="str">
        <f aca="false">IF(Checks!$AH$45="","",Checks!$AH$45)</f>
        <v>OPEN</v>
      </c>
    </row>
    <row r="42" customFormat="false" ht="114" hidden="false" customHeight="true" outlineLevel="0" collapsed="false">
      <c r="A42" s="115" t="str">
        <f aca="false">Checks!$A$46&amp;CHAR(10)&amp;IF(Checks!$I$46="","",Checks!$I$46&amp;": ")&amp;Checks!$J$46</f>
        <v>F02-T12-07
Equipment: Loading positions planned vs GLD</v>
      </c>
      <c r="B42" s="115" t="str">
        <f aca="false">Checks!$K$46&amp;IF(Checks!$O$46="","",IF(Checks!$K$46="","",CHAR(10))&amp;"Note: "&amp;Checks!$O$46)</f>
        <v>Note: Preparation check at caterer - does NOT confirm loading.</v>
      </c>
      <c r="C42" s="115" t="str">
        <f aca="false">Checks!$N$46&amp;CHAR(10)&amp;IF(ISNUMBER(Checks!$R$46),TEXT(Checks!$R$46,"DD-MMM-YY HH:MM"),"")&amp;" "&amp;Checks!$P$46</f>
        <v>Required
09-Oct-26 09:50 KUL</v>
      </c>
      <c r="D42" s="115" t="str">
        <f aca="false">IF(Checks!$U$46="","",Checks!$U$46)&amp;IF(Checks!$AB$46="","",CHAR(10)&amp;"CA: "&amp;Checks!$AB$46)</f>
        <v/>
      </c>
      <c r="E42" s="115" t="str">
        <f aca="false">IF(Checks!$V$46="","",Checks!$V$46)&amp;IF(Checks!$AC$46="","",IF(Checks!$V$46="","",CHAR(10))&amp;"N/A just.: "&amp;Checks!$AC$46)&amp;IF(Checks!$W$46="","",CHAR(10)&amp;"Batch: "&amp;Checks!$W$46)&amp;IF(AND(Checks!$X$46="",Checks!$Y$46=""),"",CHAR(10)&amp;"Exp: "&amp;Checks!$X$46&amp;"  /  Act: "&amp;Checks!$Y$46)</f>
        <v/>
      </c>
      <c r="F42" s="115" t="str">
        <f aca="false">IF(AND(LEFT(Checks!$AH$46,10)="N/A – RULE",TRIM(Checks!$S$46&amp;Checks!$Z$46)=""),"","Type: "&amp;IF(TRIM(Checks!$S$46)="","______________ (see cover list)",Checks!$S$46)&amp;CHAR(10)&amp;"ID: "&amp;IF(TRIM(Checks!$Z$46)="","______________ (see cover list)",Checks!$Z$46))&amp;IF(Checks!$AA$46="","",CHAR(10)&amp;"CA: "&amp;Checks!$AA$46)</f>
        <v>Type: ______________ (see cover list)
ID: ______________ (see cover list)</v>
      </c>
      <c r="G42" s="115" t="str">
        <f aca="false">IF(ISNUMBER(Checks!$AD$46),TEXT(Checks!$AD$46,"DD-MMM-YY HH:MM")&amp;" "&amp;Checks!$P$46,"")&amp;IF(Checks!$AE$46="","",CHAR(10)&amp;"Verifier: "&amp;Checks!$AE$46)&amp;IF(Checks!$T$46="","",CHAR(10)&amp;"PIC: "&amp;Checks!$T$46)</f>
        <v/>
      </c>
      <c r="H42" s="116" t="str">
        <f aca="false">IF(Checks!$AH$46="","",Checks!$AH$46)</f>
        <v>OPEN</v>
      </c>
    </row>
    <row r="43" customFormat="false" ht="180" hidden="false" customHeight="true" outlineLevel="0" collapsed="false">
      <c r="A43" s="115" t="str">
        <f aca="false">Checks!$A$47&amp;CHAR(10)&amp;IF(Checks!$I$47="","",Checks!$I$47&amp;": ")&amp;Checks!$J$47</f>
        <v>F02-T12-08
Amenities: Disposable slippers in DAM cart (BC, on request) - prepared</v>
      </c>
      <c r="B43" s="115" t="str">
        <f aca="false">SUBSTITUTE(Checks!$K$47&amp;IF(Checks!$O$47="","",IF(Checks!$K$47="","",CHAR(10))&amp;"Note: "&amp;Checks!$O$47),"note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3" s="115" t="str">
        <f aca="false">Checks!$N$47&amp;CHAR(10)&amp;IF(ISNUMBER(Checks!$R$47),TEXT(Checks!$R$47,"DD-MMM-YY HH:MM"),"")&amp;" "&amp;Checks!$P$47</f>
        <v>Required
09-Oct-26 09:50 KUL</v>
      </c>
      <c r="D43" s="115" t="str">
        <f aca="false">IF(Checks!$U$47="","",Checks!$U$47)&amp;IF(Checks!$AB$47="","",CHAR(10)&amp;"CA: "&amp;Checks!$AB$47)</f>
        <v/>
      </c>
      <c r="E43" s="115" t="str">
        <f aca="false">IF(Checks!$V$47="","",Checks!$V$47)&amp;IF(Checks!$AC$47="","",IF(Checks!$V$47="","",CHAR(10))&amp;"N/A just.: "&amp;Checks!$AC$47)&amp;IF(Checks!$W$47="","",CHAR(10)&amp;"Batch: "&amp;Checks!$W$47)&amp;IF(AND(Checks!$X$47="",Checks!$Y$47=""),"",CHAR(10)&amp;"Exp: "&amp;Checks!$X$47&amp;"  /  Act: "&amp;Checks!$Y$47)</f>
        <v/>
      </c>
      <c r="F43" s="115" t="str">
        <f aca="false">IF(AND(LEFT(Checks!$AH$47,10)="N/A – RULE",TRIM(Checks!$S$47&amp;Checks!$Z$47)=""),"","Type: "&amp;IF(TRIM(Checks!$S$47)="","______________ (see cover list)",Checks!$S$47)&amp;CHAR(10)&amp;"ID: "&amp;IF(TRIM(Checks!$Z$47)="","______________ (see cover list)",Checks!$Z$47))&amp;IF(Checks!$AA$47="","",CHAR(10)&amp;"CA: "&amp;Checks!$AA$47)</f>
        <v>Type: ______________ (see cover list)
ID: ______________ (see cover list)</v>
      </c>
      <c r="G43" s="115" t="str">
        <f aca="false">IF(ISNUMBER(Checks!$AD$47),TEXT(Checks!$AD$47,"DD-MMM-YY HH:MM")&amp;" "&amp;Checks!$P$47,"")&amp;IF(Checks!$AE$47="","",CHAR(10)&amp;"Verifier: "&amp;Checks!$AE$47)&amp;IF(Checks!$T$47="","",CHAR(10)&amp;"PIC: "&amp;Checks!$T$47)</f>
        <v/>
      </c>
      <c r="H43" s="116" t="str">
        <f aca="false">IF(Checks!$AH$47="","",Checks!$AH$47)</f>
        <v>OPEN</v>
      </c>
    </row>
    <row r="44" customFormat="false" ht="114" hidden="false" customHeight="true" outlineLevel="0" collapsed="false">
      <c r="A44" s="115" t="str">
        <f aca="false">Checks!$A$48&amp;CHAR(10)&amp;IF(Checks!$I$48="","",Checks!$I$48&amp;": ")&amp;Checks!$J$48</f>
        <v>F02-T12-09
F&amp;B Linen: Towel - prepared</v>
      </c>
      <c r="B44" s="115" t="str">
        <f aca="false">Checks!$K$48&amp;IF(Checks!$O$48="","",IF(Checks!$K$48="","",CHAR(10))&amp;"Note: "&amp;Checks!$O$48)</f>
        <v>Available (ticked in reference)
Note: Reference gives no uplift stn for this item: preparation checked at the meal uplift stn (KUL) - confirm with caterer.</v>
      </c>
      <c r="C44" s="115" t="str">
        <f aca="false">Checks!$N$48&amp;CHAR(10)&amp;IF(ISNUMBER(Checks!$R$48),TEXT(Checks!$R$48,"DD-MMM-YY HH:MM"),"")&amp;" "&amp;Checks!$P$48</f>
        <v>Required
09-Oct-26 09:50 KUL</v>
      </c>
      <c r="D44" s="115" t="str">
        <f aca="false">IF(Checks!$U$48="","",Checks!$U$48)&amp;IF(Checks!$AB$48="","",CHAR(10)&amp;"CA: "&amp;Checks!$AB$48)</f>
        <v/>
      </c>
      <c r="E44" s="115" t="str">
        <f aca="false">IF(Checks!$V$48="","",Checks!$V$48)&amp;IF(Checks!$AC$48="","",IF(Checks!$V$48="","",CHAR(10))&amp;"N/A just.: "&amp;Checks!$AC$48)&amp;IF(Checks!$W$48="","",CHAR(10)&amp;"Batch: "&amp;Checks!$W$48)&amp;IF(AND(Checks!$X$48="",Checks!$Y$48=""),"",CHAR(10)&amp;"Exp: "&amp;Checks!$X$48&amp;"  /  Act: "&amp;Checks!$Y$48)</f>
        <v/>
      </c>
      <c r="F44" s="115" t="str">
        <f aca="false">IF(AND(LEFT(Checks!$AH$48,10)="N/A – RULE",TRIM(Checks!$S$48&amp;Checks!$Z$48)=""),"","Type: "&amp;IF(TRIM(Checks!$S$48)="","______________ (see cover list)",Checks!$S$48)&amp;CHAR(10)&amp;"ID: "&amp;IF(TRIM(Checks!$Z$48)="","______________ (see cover list)",Checks!$Z$48))&amp;IF(Checks!$AA$48="","",CHAR(10)&amp;"CA: "&amp;Checks!$AA$48)</f>
        <v>Type: ______________ (see cover list)
ID: ______________ (see cover list)</v>
      </c>
      <c r="G44" s="115" t="str">
        <f aca="false">IF(ISNUMBER(Checks!$AD$48),TEXT(Checks!$AD$48,"DD-MMM-YY HH:MM")&amp;" "&amp;Checks!$P$48,"")&amp;IF(Checks!$AE$48="","",CHAR(10)&amp;"Verifier: "&amp;Checks!$AE$48)&amp;IF(Checks!$T$48="","",CHAR(10)&amp;"PIC: "&amp;Checks!$T$48)</f>
        <v/>
      </c>
      <c r="H44" s="116" t="str">
        <f aca="false">IF(Checks!$AH$48="","",Checks!$AH$48)</f>
        <v>OPEN</v>
      </c>
    </row>
    <row r="45" customFormat="false" ht="114" hidden="false" customHeight="true" outlineLevel="0" collapsed="false">
      <c r="A45" s="115" t="str">
        <f aca="false">Checks!$A$49&amp;CHAR(10)&amp;IF(Checks!$I$49="","",Checks!$I$49&amp;": ")&amp;Checks!$J$49</f>
        <v>F02-T12-10
F&amp;B Linen: Tray cloth - prepared</v>
      </c>
      <c r="B45" s="115" t="str">
        <f aca="false">Checks!$K$49&amp;IF(Checks!$O$49="","",IF(Checks!$K$49="","",CHAR(10))&amp;"Note: "&amp;Checks!$O$49)</f>
        <v>Available (ticked in reference)
Note: Reference gives no uplift stn for this item: preparation checked at the meal uplift stn (KUL) - confirm with caterer.</v>
      </c>
      <c r="C45" s="115" t="str">
        <f aca="false">Checks!$N$49&amp;CHAR(10)&amp;IF(ISNUMBER(Checks!$R$49),TEXT(Checks!$R$49,"DD-MMM-YY HH:MM"),"")&amp;" "&amp;Checks!$P$49</f>
        <v>Required
09-Oct-26 09:50 KUL</v>
      </c>
      <c r="D45" s="115" t="str">
        <f aca="false">IF(Checks!$U$49="","",Checks!$U$49)&amp;IF(Checks!$AB$49="","",CHAR(10)&amp;"CA: "&amp;Checks!$AB$49)</f>
        <v/>
      </c>
      <c r="E45" s="115" t="str">
        <f aca="false">IF(Checks!$V$49="","",Checks!$V$49)&amp;IF(Checks!$AC$49="","",IF(Checks!$V$49="","",CHAR(10))&amp;"N/A just.: "&amp;Checks!$AC$49)&amp;IF(Checks!$W$49="","",CHAR(10)&amp;"Batch: "&amp;Checks!$W$49)&amp;IF(AND(Checks!$X$49="",Checks!$Y$49=""),"",CHAR(10)&amp;"Exp: "&amp;Checks!$X$49&amp;"  /  Act: "&amp;Checks!$Y$49)</f>
        <v/>
      </c>
      <c r="F45" s="115" t="str">
        <f aca="false">IF(AND(LEFT(Checks!$AH$49,10)="N/A – RULE",TRIM(Checks!$S$49&amp;Checks!$Z$49)=""),"","Type: "&amp;IF(TRIM(Checks!$S$49)="","______________ (see cover list)",Checks!$S$49)&amp;CHAR(10)&amp;"ID: "&amp;IF(TRIM(Checks!$Z$49)="","______________ (see cover list)",Checks!$Z$49))&amp;IF(Checks!$AA$49="","",CHAR(10)&amp;"CA: "&amp;Checks!$AA$49)</f>
        <v>Type: ______________ (see cover list)
ID: ______________ (see cover list)</v>
      </c>
      <c r="G45" s="115" t="str">
        <f aca="false">IF(ISNUMBER(Checks!$AD$49),TEXT(Checks!$AD$49,"DD-MMM-YY HH:MM")&amp;" "&amp;Checks!$P$49,"")&amp;IF(Checks!$AE$49="","",CHAR(10)&amp;"Verifier: "&amp;Checks!$AE$49)&amp;IF(Checks!$T$49="","",CHAR(10)&amp;"PIC: "&amp;Checks!$T$49)</f>
        <v/>
      </c>
      <c r="H45" s="116" t="str">
        <f aca="false">IF(Checks!$AH$49="","",Checks!$AH$49)</f>
        <v>OPEN</v>
      </c>
    </row>
    <row r="46" customFormat="false" ht="114" hidden="false" customHeight="true" outlineLevel="0" collapsed="false">
      <c r="A46" s="115" t="str">
        <f aca="false">Checks!$A$50&amp;CHAR(10)&amp;IF(Checks!$I$50="","",Checks!$I$50&amp;": ")&amp;Checks!$J$50</f>
        <v>F02-T12-11
F&amp;B Linen: Napkin - prepared</v>
      </c>
      <c r="B46" s="115" t="str">
        <f aca="false">Checks!$K$50&amp;IF(Checks!$O$50="","",IF(Checks!$K$50="","",CHAR(10))&amp;"Note: "&amp;Checks!$O$50)</f>
        <v>Available (ticked in reference)
Note: Reference gives no uplift stn for this item: preparation checked at the meal uplift stn (KUL) - confirm with caterer.</v>
      </c>
      <c r="C46" s="115" t="str">
        <f aca="false">Checks!$N$50&amp;CHAR(10)&amp;IF(ISNUMBER(Checks!$R$50),TEXT(Checks!$R$50,"DD-MMM-YY HH:MM"),"")&amp;" "&amp;Checks!$P$50</f>
        <v>Required
09-Oct-26 09:50 KUL</v>
      </c>
      <c r="D46" s="115" t="str">
        <f aca="false">IF(Checks!$U$50="","",Checks!$U$50)&amp;IF(Checks!$AB$50="","",CHAR(10)&amp;"CA: "&amp;Checks!$AB$50)</f>
        <v/>
      </c>
      <c r="E46" s="115" t="str">
        <f aca="false">IF(Checks!$V$50="","",Checks!$V$50)&amp;IF(Checks!$AC$50="","",IF(Checks!$V$50="","",CHAR(10))&amp;"N/A just.: "&amp;Checks!$AC$50)&amp;IF(Checks!$W$50="","",CHAR(10)&amp;"Batch: "&amp;Checks!$W$50)&amp;IF(AND(Checks!$X$50="",Checks!$Y$50=""),"",CHAR(10)&amp;"Exp: "&amp;Checks!$X$50&amp;"  /  Act: "&amp;Checks!$Y$50)</f>
        <v/>
      </c>
      <c r="F46" s="115" t="str">
        <f aca="false">IF(AND(LEFT(Checks!$AH$50,10)="N/A – RULE",TRIM(Checks!$S$50&amp;Checks!$Z$50)=""),"","Type: "&amp;IF(TRIM(Checks!$S$50)="","______________ (see cover list)",Checks!$S$50)&amp;CHAR(10)&amp;"ID: "&amp;IF(TRIM(Checks!$Z$50)="","______________ (see cover list)",Checks!$Z$50))&amp;IF(Checks!$AA$50="","",CHAR(10)&amp;"CA: "&amp;Checks!$AA$50)</f>
        <v>Type: ______________ (see cover list)
ID: ______________ (see cover list)</v>
      </c>
      <c r="G46" s="115" t="str">
        <f aca="false">IF(ISNUMBER(Checks!$AD$50),TEXT(Checks!$AD$50,"DD-MMM-YY HH:MM")&amp;" "&amp;Checks!$P$50,"")&amp;IF(Checks!$AE$50="","",CHAR(10)&amp;"Verifier: "&amp;Checks!$AE$50)&amp;IF(Checks!$T$50="","",CHAR(10)&amp;"PIC: "&amp;Checks!$T$50)</f>
        <v/>
      </c>
      <c r="H46" s="116" t="str">
        <f aca="false">IF(Checks!$AH$50="","",Checks!$AH$50)</f>
        <v>OPEN</v>
      </c>
    </row>
    <row r="47" customFormat="false" ht="279" hidden="false" customHeight="true" outlineLevel="0" collapsed="false">
      <c r="A47" s="115" t="str">
        <f aca="false">Checks!$A$51&amp;CHAR(10)&amp;IF(Checks!$I$51="","",Checks!$I$51&amp;": ")&amp;Checks!$J$51</f>
        <v>F02-T12-12
F&amp;B Linen: Table cloth - prepared</v>
      </c>
      <c r="B47" s="115" t="str">
        <f aca="false">SUBSTITUTE(Checks!$K$51&amp;IF(Checks!$O$51="","",IF(Checks!$K$51="","",CHAR(10))&amp;"Note: "&amp;Checks!$O$51),"note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5" t="str">
        <f aca="false">Checks!$N$51&amp;CHAR(10)&amp;IF(ISNUMBER(Checks!$R$51),TEXT(Checks!$R$51,"DD-MMM-YY HH:MM"),"")&amp;" "&amp;Checks!$P$51</f>
        <v>Clarification required
09-Oct-26 09:50 KUL</v>
      </c>
      <c r="D47" s="115" t="str">
        <f aca="false">IF(Checks!$U$51="","",Checks!$U$51)&amp;IF(Checks!$AB$51="","",CHAR(10)&amp;"CA: "&amp;Checks!$AB$51)</f>
        <v/>
      </c>
      <c r="E47" s="115" t="str">
        <f aca="false">IF(Checks!$V$51="","",Checks!$V$51)&amp;IF(Checks!$AC$51="","",IF(Checks!$V$51="","",CHAR(10))&amp;"N/A just.: "&amp;Checks!$AC$51)&amp;IF(Checks!$W$51="","",CHAR(10)&amp;"Batch: "&amp;Checks!$W$51)&amp;IF(AND(Checks!$X$51="",Checks!$Y$51=""),"",CHAR(10)&amp;"Exp: "&amp;Checks!$X$51&amp;"  /  Act: "&amp;Checks!$Y$51)</f>
        <v/>
      </c>
      <c r="F47" s="115" t="str">
        <f aca="false">IF(AND(LEFT(Checks!$AH$51,10)="N/A – RULE",TRIM(Checks!$S$51&amp;Checks!$Z$51)=""),"","Type: "&amp;IF(TRIM(Checks!$S$51)="","______________ (see cover list)",Checks!$S$51)&amp;CHAR(10)&amp;"ID: "&amp;IF(TRIM(Checks!$Z$51)="","______________ (see cover list)",Checks!$Z$51))&amp;IF(Checks!$AA$51="","",CHAR(10)&amp;"CA: "&amp;Checks!$AA$51)</f>
        <v>Type: ______________ (see cover list)
ID: ______________ (see cover list)</v>
      </c>
      <c r="G47" s="115" t="str">
        <f aca="false">IF(ISNUMBER(Checks!$AD$51),TEXT(Checks!$AD$51,"DD-MMM-YY HH:MM")&amp;" "&amp;Checks!$P$51,"")&amp;IF(Checks!$AE$51="","",CHAR(10)&amp;"Verifier: "&amp;Checks!$AE$51)&amp;IF(Checks!$T$51="","",CHAR(10)&amp;"PIC: "&amp;Checks!$T$51)</f>
        <v/>
      </c>
      <c r="H47" s="116" t="str">
        <f aca="false">IF(Checks!$AH$51="","",Checks!$AH$51)</f>
        <v>OPEN – CLARIFICATION</v>
      </c>
    </row>
    <row r="48" customFormat="false" ht="279" hidden="false" customHeight="true" outlineLevel="0" collapsed="false">
      <c r="A48" s="115" t="str">
        <f aca="false">Checks!$A$52&amp;CHAR(10)&amp;IF(Checks!$I$52="","",Checks!$I$52&amp;": ")&amp;Checks!$J$52</f>
        <v>F02-T12-13
F&amp;B Linen: Bread linen (using table cloth) - prepared</v>
      </c>
      <c r="B48" s="115" t="str">
        <f aca="false">SUBSTITUTE(Checks!$K$52&amp;IF(Checks!$O$52="","",IF(Checks!$K$52="","",CHAR(10))&amp;"Note: "&amp;Checks!$O$52),"note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(KUL) - confirm with caterer.</v>
      </c>
      <c r="C48" s="115" t="str">
        <f aca="false">Checks!$N$52&amp;CHAR(10)&amp;IF(ISNUMBER(Checks!$R$52),TEXT(Checks!$R$52,"DD-MMM-YY HH:MM"),"")&amp;" "&amp;Checks!$P$52</f>
        <v>Clarification required
09-Oct-26 09:50 KUL</v>
      </c>
      <c r="D48" s="115" t="str">
        <f aca="false">IF(Checks!$U$52="","",Checks!$U$52)&amp;IF(Checks!$AB$52="","",CHAR(10)&amp;"CA: "&amp;Checks!$AB$52)</f>
        <v/>
      </c>
      <c r="E48" s="115" t="str">
        <f aca="false">IF(Checks!$V$52="","",Checks!$V$52)&amp;IF(Checks!$AC$52="","",IF(Checks!$V$52="","",CHAR(10))&amp;"N/A just.: "&amp;Checks!$AC$52)&amp;IF(Checks!$W$52="","",CHAR(10)&amp;"Batch: "&amp;Checks!$W$52)&amp;IF(AND(Checks!$X$52="",Checks!$Y$52=""),"",CHAR(10)&amp;"Exp: "&amp;Checks!$X$52&amp;"  /  Act: "&amp;Checks!$Y$52)</f>
        <v/>
      </c>
      <c r="F48" s="115" t="str">
        <f aca="false">IF(AND(LEFT(Checks!$AH$52,10)="N/A – RULE",TRIM(Checks!$S$52&amp;Checks!$Z$52)=""),"","Type: "&amp;IF(TRIM(Checks!$S$52)="","______________ (see cover list)",Checks!$S$52)&amp;CHAR(10)&amp;"ID: "&amp;IF(TRIM(Checks!$Z$52)="","______________ (see cover list)",Checks!$Z$52))&amp;IF(Checks!$AA$52="","",CHAR(10)&amp;"CA: "&amp;Checks!$AA$52)</f>
        <v>Type: ______________ (see cover list)
ID: ______________ (see cover list)</v>
      </c>
      <c r="G48" s="115" t="str">
        <f aca="false">IF(ISNUMBER(Checks!$AD$52),TEXT(Checks!$AD$52,"DD-MMM-YY HH:MM")&amp;" "&amp;Checks!$P$52,"")&amp;IF(Checks!$AE$52="","",CHAR(10)&amp;"Verifier: "&amp;Checks!$AE$52)&amp;IF(Checks!$T$52="","",CHAR(10)&amp;"PIC: "&amp;Checks!$T$52)</f>
        <v/>
      </c>
      <c r="H48" s="116" t="str">
        <f aca="false">IF(Checks!$AH$52="","",Checks!$AH$52)</f>
        <v>OPEN – CLARIFICATION</v>
      </c>
    </row>
    <row r="49" customFormat="false" ht="124.5" hidden="false" customHeight="true" outlineLevel="0" collapsed="false">
      <c r="A49" s="115" t="str">
        <f aca="false">Checks!$A$53&amp;CHAR(10)&amp;IF(Checks!$I$53="","",Checks!$I$53&amp;": ")&amp;Checks!$J$53</f>
        <v>F02-T12-14
F&amp;B Linen: Trolley cloth - prepared</v>
      </c>
      <c r="B49" s="115" t="str">
        <f aca="false">SUBSTITUTE(SUBSTITUTE(Checks!$K$53&amp;IF(Checks!$O$53="","",IF(Checks!$K$53="","",CHAR(10))&amp;"Note: "&amp;Checks!$O$53),"Per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9" s="115" t="str">
        <f aca="false">Checks!$N$53&amp;CHAR(10)&amp;IF(ISNUMBER(Checks!$R$53),TEXT(Checks!$R$53,"DD-MMM-YY HH:MM"),"")&amp;" "&amp;Checks!$P$53</f>
        <v>Required
09-Oct-26 09:50 KUL</v>
      </c>
      <c r="D49" s="115" t="str">
        <f aca="false">IF(Checks!$U$53="","",Checks!$U$53)&amp;IF(Checks!$AB$53="","",CHAR(10)&amp;"CA: "&amp;Checks!$AB$53)</f>
        <v/>
      </c>
      <c r="E49" s="115" t="str">
        <f aca="false">IF(Checks!$V$53="","",Checks!$V$53)&amp;IF(Checks!$AC$53="","",IF(Checks!$V$53="","",CHAR(10))&amp;"N/A just.: "&amp;Checks!$AC$53)&amp;IF(Checks!$W$53="","",CHAR(10)&amp;"Batch: "&amp;Checks!$W$53)&amp;IF(AND(Checks!$X$53="",Checks!$Y$53=""),"",CHAR(10)&amp;"Exp: "&amp;Checks!$X$53&amp;"  /  Act: "&amp;Checks!$Y$53)</f>
        <v/>
      </c>
      <c r="F49" s="115" t="str">
        <f aca="false">IF(AND(LEFT(Checks!$AH$53,10)="N/A – RULE",TRIM(Checks!$S$53&amp;Checks!$Z$53)=""),"","Type: "&amp;IF(TRIM(Checks!$S$53)="","______________ (see cover list)",Checks!$S$53)&amp;CHAR(10)&amp;"ID: "&amp;IF(TRIM(Checks!$Z$53)="","______________ (see cover list)",Checks!$Z$53))&amp;IF(Checks!$AA$53="","",CHAR(10)&amp;"CA: "&amp;Checks!$AA$53)</f>
        <v>Type: ______________ (see cover list)
ID: ______________ (see cover list)</v>
      </c>
      <c r="G49" s="115" t="str">
        <f aca="false">IF(ISNUMBER(Checks!$AD$53),TEXT(Checks!$AD$53,"DD-MMM-YY HH:MM")&amp;" "&amp;Checks!$P$53,"")&amp;IF(Checks!$AE$53="","",CHAR(10)&amp;"Verifier: "&amp;Checks!$AE$53)&amp;IF(Checks!$T$53="","",CHAR(10)&amp;"PIC: "&amp;Checks!$T$53)</f>
        <v/>
      </c>
      <c r="H49" s="116" t="str">
        <f aca="false">IF(Checks!$AH$53="","",Checks!$AH$53)</f>
        <v>OPEN</v>
      </c>
    </row>
    <row r="50" customFormat="false" ht="114" hidden="false" customHeight="true" outlineLevel="0" collapsed="false">
      <c r="A50" s="115" t="str">
        <f aca="false">Checks!$A$54&amp;CHAR(10)&amp;IF(Checks!$I$54="","",Checks!$I$54&amp;": ")&amp;Checks!$J$54</f>
        <v>F02-T12-15
F&amp;B Linen: Linen bag - prepared</v>
      </c>
      <c r="B50" s="115" t="str">
        <f aca="false">Checks!$K$54&amp;IF(Checks!$O$54="","",IF(Checks!$K$54="","",CHAR(10))&amp;"Note: "&amp;Checks!$O$54)</f>
        <v>Available (ticked in reference)
Note: Reference gives no uplift stn for this item: preparation checked at the meal uplift stn (KUL) - confirm with caterer.</v>
      </c>
      <c r="C50" s="115" t="str">
        <f aca="false">Checks!$N$54&amp;CHAR(10)&amp;IF(ISNUMBER(Checks!$R$54),TEXT(Checks!$R$54,"DD-MMM-YY HH:MM"),"")&amp;" "&amp;Checks!$P$54</f>
        <v>Required
09-Oct-26 09:50 KUL</v>
      </c>
      <c r="D50" s="115" t="str">
        <f aca="false">IF(Checks!$U$54="","",Checks!$U$54)&amp;IF(Checks!$AB$54="","",CHAR(10)&amp;"CA: "&amp;Checks!$AB$54)</f>
        <v/>
      </c>
      <c r="E50" s="115" t="str">
        <f aca="false">IF(Checks!$V$54="","",Checks!$V$54)&amp;IF(Checks!$AC$54="","",IF(Checks!$V$54="","",CHAR(10))&amp;"N/A just.: "&amp;Checks!$AC$54)&amp;IF(Checks!$W$54="","",CHAR(10)&amp;"Batch: "&amp;Checks!$W$54)&amp;IF(AND(Checks!$X$54="",Checks!$Y$54=""),"",CHAR(10)&amp;"Exp: "&amp;Checks!$X$54&amp;"  /  Act: "&amp;Checks!$Y$54)</f>
        <v/>
      </c>
      <c r="F50" s="115" t="str">
        <f aca="false">IF(AND(LEFT(Checks!$AH$54,10)="N/A – RULE",TRIM(Checks!$S$54&amp;Checks!$Z$54)=""),"","Type: "&amp;IF(TRIM(Checks!$S$54)="","______________ (see cover list)",Checks!$S$54)&amp;CHAR(10)&amp;"ID: "&amp;IF(TRIM(Checks!$Z$54)="","______________ (see cover list)",Checks!$Z$54))&amp;IF(Checks!$AA$54="","",CHAR(10)&amp;"CA: "&amp;Checks!$AA$54)</f>
        <v>Type: ______________ (see cover list)
ID: ______________ (see cover list)</v>
      </c>
      <c r="G50" s="115" t="str">
        <f aca="false">IF(ISNUMBER(Checks!$AD$54),TEXT(Checks!$AD$54,"DD-MMM-YY HH:MM")&amp;" "&amp;Checks!$P$54,"")&amp;IF(Checks!$AE$54="","",CHAR(10)&amp;"Verifier: "&amp;Checks!$AE$54)&amp;IF(Checks!$T$54="","",CHAR(10)&amp;"PIC: "&amp;Checks!$T$54)</f>
        <v/>
      </c>
      <c r="H50" s="116" t="str">
        <f aca="false">IF(Checks!$AH$54="","",Checks!$AH$54)</f>
        <v>OPEN</v>
      </c>
    </row>
    <row r="51" customFormat="false" ht="114" hidden="false" customHeight="true" outlineLevel="0" collapsed="false">
      <c r="A51" s="115" t="str">
        <f aca="false">Checks!$A$55&amp;CHAR(10)&amp;IF(Checks!$I$55="","",Checks!$I$55&amp;": ")&amp;Checks!$J$55</f>
        <v>F02-T12-16
Seat Linen: Seat pillow (BS &amp; BC) - prepared</v>
      </c>
      <c r="B51" s="115" t="str">
        <f aca="false">Checks!$K$55&amp;IF(Checks!$O$55="","",IF(Checks!$K$55="","",CHAR(10))&amp;"Note: "&amp;Checks!$O$55)</f>
        <v>Available 100% (ticked in reference)
Note: Reference gives no uplift stn for this item: preparation checked at the meal uplift stn (KUL) - confirm with caterer.</v>
      </c>
      <c r="C51" s="115" t="str">
        <f aca="false">Checks!$N$55&amp;CHAR(10)&amp;IF(ISNUMBER(Checks!$R$55),TEXT(Checks!$R$55,"DD-MMM-YY HH:MM"),"")&amp;" "&amp;Checks!$P$55</f>
        <v>Required
09-Oct-26 09:50 KUL</v>
      </c>
      <c r="D51" s="115" t="str">
        <f aca="false">IF(Checks!$U$55="","",Checks!$U$55)&amp;IF(Checks!$AB$55="","",CHAR(10)&amp;"CA: "&amp;Checks!$AB$55)</f>
        <v/>
      </c>
      <c r="E51" s="115" t="str">
        <f aca="false">IF(Checks!$V$55="","",Checks!$V$55)&amp;IF(Checks!$AC$55="","",IF(Checks!$V$55="","",CHAR(10))&amp;"N/A just.: "&amp;Checks!$AC$55)&amp;IF(Checks!$W$55="","",CHAR(10)&amp;"Batch: "&amp;Checks!$W$55)&amp;IF(AND(Checks!$X$55="",Checks!$Y$55=""),"",CHAR(10)&amp;"Exp: "&amp;Checks!$X$55&amp;"  /  Act: "&amp;Checks!$Y$55)</f>
        <v/>
      </c>
      <c r="F51" s="115" t="str">
        <f aca="false">IF(AND(LEFT(Checks!$AH$55,10)="N/A – RULE",TRIM(Checks!$S$55&amp;Checks!$Z$55)=""),"","Type: "&amp;IF(TRIM(Checks!$S$55)="","______________ (see cover list)",Checks!$S$55)&amp;CHAR(10)&amp;"ID: "&amp;IF(TRIM(Checks!$Z$55)="","______________ (see cover list)",Checks!$Z$55))&amp;IF(Checks!$AA$55="","",CHAR(10)&amp;"CA: "&amp;Checks!$AA$55)</f>
        <v>Type: ______________ (see cover list)
ID: ______________ (see cover list)</v>
      </c>
      <c r="G51" s="115" t="str">
        <f aca="false">IF(ISNUMBER(Checks!$AD$55),TEXT(Checks!$AD$55,"DD-MMM-YY HH:MM")&amp;" "&amp;Checks!$P$55,"")&amp;IF(Checks!$AE$55="","",CHAR(10)&amp;"Verifier: "&amp;Checks!$AE$55)&amp;IF(Checks!$T$55="","",CHAR(10)&amp;"PIC: "&amp;Checks!$T$55)</f>
        <v/>
      </c>
      <c r="H51" s="116" t="str">
        <f aca="false">IF(Checks!$AH$55="","",Checks!$AH$55)</f>
        <v>OPEN</v>
      </c>
    </row>
    <row r="52" customFormat="false" ht="114" hidden="false" customHeight="true" outlineLevel="0" collapsed="false">
      <c r="A52" s="115" t="str">
        <f aca="false">Checks!$A$56&amp;CHAR(10)&amp;IF(Checks!$I$56="","",Checks!$I$56&amp;": ")&amp;Checks!$J$56</f>
        <v>F02-T12-17
Seat Linen: Blanket (BS &amp; BC) - prepared</v>
      </c>
      <c r="B52" s="115" t="str">
        <f aca="false">Checks!$K$56&amp;IF(Checks!$O$56="","",IF(Checks!$K$56="","",CHAR(10))&amp;"Note: "&amp;Checks!$O$56)</f>
        <v>Available 100% (ticked in reference)
Note: Reference gives no uplift stn for this item: preparation checked at the meal uplift stn (KUL) - confirm with caterer.</v>
      </c>
      <c r="C52" s="115" t="str">
        <f aca="false">Checks!$N$56&amp;CHAR(10)&amp;IF(ISNUMBER(Checks!$R$56),TEXT(Checks!$R$56,"DD-MMM-YY HH:MM"),"")&amp;" "&amp;Checks!$P$56</f>
        <v>Required
09-Oct-26 09:50 KUL</v>
      </c>
      <c r="D52" s="115" t="str">
        <f aca="false">IF(Checks!$U$56="","",Checks!$U$56)&amp;IF(Checks!$AB$56="","",CHAR(10)&amp;"CA: "&amp;Checks!$AB$56)</f>
        <v/>
      </c>
      <c r="E52" s="115" t="str">
        <f aca="false">IF(Checks!$V$56="","",Checks!$V$56)&amp;IF(Checks!$AC$56="","",IF(Checks!$V$56="","",CHAR(10))&amp;"N/A just.: "&amp;Checks!$AC$56)&amp;IF(Checks!$W$56="","",CHAR(10)&amp;"Batch: "&amp;Checks!$W$56)&amp;IF(AND(Checks!$X$56="",Checks!$Y$56=""),"",CHAR(10)&amp;"Exp: "&amp;Checks!$X$56&amp;"  /  Act: "&amp;Checks!$Y$56)</f>
        <v/>
      </c>
      <c r="F52" s="115" t="str">
        <f aca="false">IF(AND(LEFT(Checks!$AH$56,10)="N/A – RULE",TRIM(Checks!$S$56&amp;Checks!$Z$56)=""),"","Type: "&amp;IF(TRIM(Checks!$S$56)="","______________ (see cover list)",Checks!$S$56)&amp;CHAR(10)&amp;"ID: "&amp;IF(TRIM(Checks!$Z$56)="","______________ (see cover list)",Checks!$Z$56))&amp;IF(Checks!$AA$56="","",CHAR(10)&amp;"CA: "&amp;Checks!$AA$56)</f>
        <v>Type: ______________ (see cover list)
ID: ______________ (see cover list)</v>
      </c>
      <c r="G52" s="115" t="str">
        <f aca="false">IF(ISNUMBER(Checks!$AD$56),TEXT(Checks!$AD$56,"DD-MMM-YY HH:MM")&amp;" "&amp;Checks!$P$56,"")&amp;IF(Checks!$AE$56="","",CHAR(10)&amp;"Verifier: "&amp;Checks!$AE$56)&amp;IF(Checks!$T$56="","",CHAR(10)&amp;"PIC: "&amp;Checks!$T$56)</f>
        <v/>
      </c>
      <c r="H52" s="116" t="str">
        <f aca="false">IF(Checks!$AH$56="","",Checks!$AH$56)</f>
        <v>OPEN</v>
      </c>
    </row>
    <row r="53" customFormat="false" ht="25.5" hidden="false" customHeight="true" outlineLevel="0" collapsed="false">
      <c r="A53" s="114"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3" s="114"/>
      <c r="C53" s="114"/>
      <c r="D53" s="114"/>
      <c r="E53" s="114"/>
      <c r="F53" s="114"/>
      <c r="G53" s="114"/>
      <c r="H53" s="114"/>
    </row>
    <row r="54" customFormat="false" ht="114" hidden="false" customHeight="true" outlineLevel="0" collapsed="false">
      <c r="A54" s="115" t="str">
        <f aca="false">Checks!$A$57&amp;CHAR(10)&amp;IF(Checks!$I$57="","",Checks!$I$57&amp;": ")&amp;Checks!$J$57</f>
        <v>F02-UPL-01
Meal: Meals physically uplifted on board - quantity vs menu checklist</v>
      </c>
      <c r="B54" s="115" t="str">
        <f aca="false">Checks!$K$57&amp;IF(Checks!$O$57="","",IF(Checks!$K$57="","",CHAR(10))&amp;"Note: "&amp;Checks!$O$57)</f>
        <v>Enter expected &amp; actual
Note: Confirm on board before departure; completion time must fall inside the uplift window.</v>
      </c>
      <c r="C54" s="115" t="str">
        <f aca="false">Checks!$N$57&amp;CHAR(10)&amp;IF(ISNUMBER(Checks!$R$57),TEXT(Checks!$R$57,"DD-MMM-YY HH:MM"),"")&amp;" "&amp;Checks!$P$57</f>
        <v>Required
09-Oct-26 21:50 KUL</v>
      </c>
      <c r="D54" s="115" t="str">
        <f aca="false">IF(Checks!$U$57="","",Checks!$U$57)&amp;IF(Checks!$AB$57="","",CHAR(10)&amp;"CA: "&amp;Checks!$AB$57)</f>
        <v/>
      </c>
      <c r="E54" s="115" t="str">
        <f aca="false">IF(Checks!$V$57="","",Checks!$V$57)&amp;IF(Checks!$AC$57="","",IF(Checks!$V$57="","",CHAR(10))&amp;"N/A just.: "&amp;Checks!$AC$57)&amp;IF(Checks!$W$57="","",CHAR(10)&amp;"Batch: "&amp;Checks!$W$57)&amp;IF(AND(Checks!$X$57="",Checks!$Y$57=""),"",CHAR(10)&amp;"Exp: "&amp;Checks!$X$57&amp;"  /  Act: "&amp;Checks!$Y$57)</f>
        <v/>
      </c>
      <c r="F54" s="115" t="str">
        <f aca="false">IF(AND(LEFT(Checks!$AH$57,10)="N/A – RULE",TRIM(Checks!$S$57&amp;Checks!$Z$57)=""),"","Type: "&amp;IF(TRIM(Checks!$S$57)="","______________ (see cover list)",Checks!$S$57)&amp;CHAR(10)&amp;"ID: "&amp;IF(TRIM(Checks!$Z$57)="","______________ (see cover list)",Checks!$Z$57))&amp;IF(Checks!$AA$57="","",CHAR(10)&amp;"CA: "&amp;Checks!$AA$57)</f>
        <v>Type: ______________ (see cover list)
ID: ______________ (see cover list)</v>
      </c>
      <c r="G54" s="115" t="str">
        <f aca="false">IF(ISNUMBER(Checks!$AD$57),TEXT(Checks!$AD$57,"DD-MMM-YY HH:MM")&amp;" "&amp;Checks!$P$57,"")&amp;IF(Checks!$AE$57="","",CHAR(10)&amp;"Verifier: "&amp;Checks!$AE$57)&amp;IF(Checks!$T$57="","",CHAR(10)&amp;"PIC: "&amp;Checks!$T$57)</f>
        <v/>
      </c>
      <c r="H54" s="116" t="str">
        <f aca="false">IF(Checks!$AH$57="","",Checks!$AH$57)</f>
        <v>OPEN</v>
      </c>
    </row>
    <row r="55" customFormat="false" ht="114" hidden="false" customHeight="true" outlineLevel="0" collapsed="false">
      <c r="A55" s="115" t="str">
        <f aca="false">Checks!$A$58&amp;CHAR(10)&amp;IF(Checks!$I$58="","",Checks!$I$58&amp;": ")&amp;Checks!$J$58</f>
        <v>F02-UPL-02
Equipment: Equipment physically loaded at GLD positions - quantity &amp; positions</v>
      </c>
      <c r="B55" s="115" t="str">
        <f aca="false">Checks!$K$58&amp;IF(Checks!$O$58="","",IF(Checks!$K$58="","",CHAR(10))&amp;"Note: "&amp;Checks!$O$58)</f>
        <v>Enter expected &amp; actual
Note: Confirm on board before departure; completion time must fall inside the uplift window.</v>
      </c>
      <c r="C55" s="115" t="str">
        <f aca="false">Checks!$N$58&amp;CHAR(10)&amp;IF(ISNUMBER(Checks!$R$58),TEXT(Checks!$R$58,"DD-MMM-YY HH:MM"),"")&amp;" "&amp;Checks!$P$58</f>
        <v>Required
09-Oct-26 21:50 KUL</v>
      </c>
      <c r="D55" s="115" t="str">
        <f aca="false">IF(Checks!$U$58="","",Checks!$U$58)&amp;IF(Checks!$AB$58="","",CHAR(10)&amp;"CA: "&amp;Checks!$AB$58)</f>
        <v/>
      </c>
      <c r="E55" s="115" t="str">
        <f aca="false">IF(Checks!$V$58="","",Checks!$V$58)&amp;IF(Checks!$AC$58="","",IF(Checks!$V$58="","",CHAR(10))&amp;"N/A just.: "&amp;Checks!$AC$58)&amp;IF(Checks!$W$58="","",CHAR(10)&amp;"Batch: "&amp;Checks!$W$58)&amp;IF(AND(Checks!$X$58="",Checks!$Y$58=""),"",CHAR(10)&amp;"Exp: "&amp;Checks!$X$58&amp;"  /  Act: "&amp;Checks!$Y$58)</f>
        <v/>
      </c>
      <c r="F55" s="115" t="str">
        <f aca="false">IF(AND(LEFT(Checks!$AH$58,10)="N/A – RULE",TRIM(Checks!$S$58&amp;Checks!$Z$58)=""),"","Type: "&amp;IF(TRIM(Checks!$S$58)="","______________ (see cover list)",Checks!$S$58)&amp;CHAR(10)&amp;"ID: "&amp;IF(TRIM(Checks!$Z$58)="","______________ (see cover list)",Checks!$Z$58))&amp;IF(Checks!$AA$58="","",CHAR(10)&amp;"CA: "&amp;Checks!$AA$58)</f>
        <v>Type: ______________ (see cover list)
ID: ______________ (see cover list)</v>
      </c>
      <c r="G55" s="115" t="str">
        <f aca="false">IF(ISNUMBER(Checks!$AD$58),TEXT(Checks!$AD$58,"DD-MMM-YY HH:MM")&amp;" "&amp;Checks!$P$58,"")&amp;IF(Checks!$AE$58="","",CHAR(10)&amp;"Verifier: "&amp;Checks!$AE$58)&amp;IF(Checks!$T$58="","",CHAR(10)&amp;"PIC: "&amp;Checks!$T$58)</f>
        <v/>
      </c>
      <c r="H55" s="116" t="str">
        <f aca="false">IF(Checks!$AH$58="","",Checks!$AH$58)</f>
        <v>OPEN</v>
      </c>
    </row>
    <row r="56" customFormat="false" ht="114" hidden="false" customHeight="true" outlineLevel="0" collapsed="false">
      <c r="A56" s="115" t="str">
        <f aca="false">Checks!$A$59&amp;CHAR(10)&amp;IF(Checks!$I$59="","",Checks!$I$59&amp;": ")&amp;Checks!$J$59</f>
        <v>F02-UPL-03
Amenities: Disposable slippers in DAM cart (BC, on request) - on board</v>
      </c>
      <c r="B56" s="115" t="str">
        <f aca="false">SUBSTITUTE(Checks!$K$59&amp;IF(Checks!$O$59="","",IF(Checks!$K$59="","",CHAR(10))&amp;"Note: "&amp;Checks!$O$59),"note C83: ","reference note: ")</f>
        <v>Available in DAM cart on request basis
Note: Sector has no BC slippers; reference note: disposable slipper available in DAM cart (on request basis).</v>
      </c>
      <c r="C56" s="115" t="str">
        <f aca="false">Checks!$N$59&amp;CHAR(10)&amp;IF(ISNUMBER(Checks!$R$59),TEXT(Checks!$R$59,"DD-MMM-YY HH:MM"),"")&amp;" "&amp;Checks!$P$59</f>
        <v>Required
09-Oct-26 21:50 KUL</v>
      </c>
      <c r="D56" s="115" t="str">
        <f aca="false">IF(Checks!$U$59="","",Checks!$U$59)&amp;IF(Checks!$AB$59="","",CHAR(10)&amp;"CA: "&amp;Checks!$AB$59)</f>
        <v/>
      </c>
      <c r="E56" s="115" t="str">
        <f aca="false">IF(Checks!$V$59="","",Checks!$V$59)&amp;IF(Checks!$AC$59="","",IF(Checks!$V$59="","",CHAR(10))&amp;"N/A just.: "&amp;Checks!$AC$59)&amp;IF(Checks!$W$59="","",CHAR(10)&amp;"Batch: "&amp;Checks!$W$59)&amp;IF(AND(Checks!$X$59="",Checks!$Y$59=""),"",CHAR(10)&amp;"Exp: "&amp;Checks!$X$59&amp;"  /  Act: "&amp;Checks!$Y$59)</f>
        <v/>
      </c>
      <c r="F56" s="115" t="str">
        <f aca="false">IF(AND(LEFT(Checks!$AH$59,10)="N/A – RULE",TRIM(Checks!$S$59&amp;Checks!$Z$59)=""),"","Type: "&amp;IF(TRIM(Checks!$S$59)="","______________ (see cover list)",Checks!$S$59)&amp;CHAR(10)&amp;"ID: "&amp;IF(TRIM(Checks!$Z$59)="","______________ (see cover list)",Checks!$Z$59))&amp;IF(Checks!$AA$59="","",CHAR(10)&amp;"CA: "&amp;Checks!$AA$59)</f>
        <v>Type: ______________ (see cover list)
ID: ______________ (see cover list)</v>
      </c>
      <c r="G56" s="115" t="str">
        <f aca="false">IF(ISNUMBER(Checks!$AD$59),TEXT(Checks!$AD$59,"DD-MMM-YY HH:MM")&amp;" "&amp;Checks!$P$59,"")&amp;IF(Checks!$AE$59="","",CHAR(10)&amp;"Verifier: "&amp;Checks!$AE$59)&amp;IF(Checks!$T$59="","",CHAR(10)&amp;"PIC: "&amp;Checks!$T$59)</f>
        <v/>
      </c>
      <c r="H56" s="116" t="str">
        <f aca="false">IF(Checks!$AH$59="","",Checks!$AH$59)</f>
        <v>OPEN</v>
      </c>
    </row>
    <row r="57" customFormat="false" ht="114" hidden="false" customHeight="true" outlineLevel="0" collapsed="false">
      <c r="A57" s="115" t="str">
        <f aca="false">Checks!$A$60&amp;CHAR(10)&amp;IF(Checks!$I$60="","",Checks!$I$60&amp;": ")&amp;Checks!$J$60</f>
        <v>F02-UPL-04
F&amp;B Linen: Towel - on board</v>
      </c>
      <c r="B57" s="115" t="str">
        <f aca="false">Checks!$K$60&amp;IF(Checks!$O$60="","",IF(Checks!$K$60="","",CHAR(10))&amp;"Note: "&amp;Checks!$O$60)</f>
        <v>Available (ticked in reference)</v>
      </c>
      <c r="C57" s="115" t="str">
        <f aca="false">Checks!$N$60&amp;CHAR(10)&amp;IF(ISNUMBER(Checks!$R$60),TEXT(Checks!$R$60,"DD-MMM-YY HH:MM"),"")&amp;" "&amp;Checks!$P$60</f>
        <v>Required
09-Oct-26 21:50 KUL</v>
      </c>
      <c r="D57" s="115" t="str">
        <f aca="false">IF(Checks!$U$60="","",Checks!$U$60)&amp;IF(Checks!$AB$60="","",CHAR(10)&amp;"CA: "&amp;Checks!$AB$60)</f>
        <v/>
      </c>
      <c r="E57" s="115" t="str">
        <f aca="false">IF(Checks!$V$60="","",Checks!$V$60)&amp;IF(Checks!$AC$60="","",IF(Checks!$V$60="","",CHAR(10))&amp;"N/A just.: "&amp;Checks!$AC$60)&amp;IF(Checks!$W$60="","",CHAR(10)&amp;"Batch: "&amp;Checks!$W$60)&amp;IF(AND(Checks!$X$60="",Checks!$Y$60=""),"",CHAR(10)&amp;"Exp: "&amp;Checks!$X$60&amp;"  /  Act: "&amp;Checks!$Y$60)</f>
        <v/>
      </c>
      <c r="F57" s="115" t="str">
        <f aca="false">IF(AND(LEFT(Checks!$AH$60,10)="N/A – RULE",TRIM(Checks!$S$60&amp;Checks!$Z$60)=""),"","Type: "&amp;IF(TRIM(Checks!$S$60)="","______________ (see cover list)",Checks!$S$60)&amp;CHAR(10)&amp;"ID: "&amp;IF(TRIM(Checks!$Z$60)="","______________ (see cover list)",Checks!$Z$60))&amp;IF(Checks!$AA$60="","",CHAR(10)&amp;"CA: "&amp;Checks!$AA$60)</f>
        <v>Type: ______________ (see cover list)
ID: ______________ (see cover list)</v>
      </c>
      <c r="G57" s="115" t="str">
        <f aca="false">IF(ISNUMBER(Checks!$AD$60),TEXT(Checks!$AD$60,"DD-MMM-YY HH:MM")&amp;" "&amp;Checks!$P$60,"")&amp;IF(Checks!$AE$60="","",CHAR(10)&amp;"Verifier: "&amp;Checks!$AE$60)&amp;IF(Checks!$T$60="","",CHAR(10)&amp;"PIC: "&amp;Checks!$T$60)</f>
        <v/>
      </c>
      <c r="H57" s="116" t="str">
        <f aca="false">IF(Checks!$AH$60="","",Checks!$AH$60)</f>
        <v>OPEN</v>
      </c>
    </row>
    <row r="58" customFormat="false" ht="114" hidden="false" customHeight="true" outlineLevel="0" collapsed="false">
      <c r="A58" s="115" t="str">
        <f aca="false">Checks!$A$61&amp;CHAR(10)&amp;IF(Checks!$I$61="","",Checks!$I$61&amp;": ")&amp;Checks!$J$61</f>
        <v>F02-UPL-05
F&amp;B Linen: Tray cloth - on board</v>
      </c>
      <c r="B58" s="115" t="str">
        <f aca="false">Checks!$K$61&amp;IF(Checks!$O$61="","",IF(Checks!$K$61="","",CHAR(10))&amp;"Note: "&amp;Checks!$O$61)</f>
        <v>Available (ticked in reference)</v>
      </c>
      <c r="C58" s="115" t="str">
        <f aca="false">Checks!$N$61&amp;CHAR(10)&amp;IF(ISNUMBER(Checks!$R$61),TEXT(Checks!$R$61,"DD-MMM-YY HH:MM"),"")&amp;" "&amp;Checks!$P$61</f>
        <v>Required
09-Oct-26 21:50 KUL</v>
      </c>
      <c r="D58" s="115" t="str">
        <f aca="false">IF(Checks!$U$61="","",Checks!$U$61)&amp;IF(Checks!$AB$61="","",CHAR(10)&amp;"CA: "&amp;Checks!$AB$61)</f>
        <v/>
      </c>
      <c r="E58" s="115" t="str">
        <f aca="false">IF(Checks!$V$61="","",Checks!$V$61)&amp;IF(Checks!$AC$61="","",IF(Checks!$V$61="","",CHAR(10))&amp;"N/A just.: "&amp;Checks!$AC$61)&amp;IF(Checks!$W$61="","",CHAR(10)&amp;"Batch: "&amp;Checks!$W$61)&amp;IF(AND(Checks!$X$61="",Checks!$Y$61=""),"",CHAR(10)&amp;"Exp: "&amp;Checks!$X$61&amp;"  /  Act: "&amp;Checks!$Y$61)</f>
        <v/>
      </c>
      <c r="F58" s="115" t="str">
        <f aca="false">IF(AND(LEFT(Checks!$AH$61,10)="N/A – RULE",TRIM(Checks!$S$61&amp;Checks!$Z$61)=""),"","Type: "&amp;IF(TRIM(Checks!$S$61)="","______________ (see cover list)",Checks!$S$61)&amp;CHAR(10)&amp;"ID: "&amp;IF(TRIM(Checks!$Z$61)="","______________ (see cover list)",Checks!$Z$61))&amp;IF(Checks!$AA$61="","",CHAR(10)&amp;"CA: "&amp;Checks!$AA$61)</f>
        <v>Type: ______________ (see cover list)
ID: ______________ (see cover list)</v>
      </c>
      <c r="G58" s="115" t="str">
        <f aca="false">IF(ISNUMBER(Checks!$AD$61),TEXT(Checks!$AD$61,"DD-MMM-YY HH:MM")&amp;" "&amp;Checks!$P$61,"")&amp;IF(Checks!$AE$61="","",CHAR(10)&amp;"Verifier: "&amp;Checks!$AE$61)&amp;IF(Checks!$T$61="","",CHAR(10)&amp;"PIC: "&amp;Checks!$T$61)</f>
        <v/>
      </c>
      <c r="H58" s="116" t="str">
        <f aca="false">IF(Checks!$AH$61="","",Checks!$AH$61)</f>
        <v>OPEN</v>
      </c>
    </row>
    <row r="59" customFormat="false" ht="114" hidden="false" customHeight="true" outlineLevel="0" collapsed="false">
      <c r="A59" s="115" t="str">
        <f aca="false">Checks!$A$62&amp;CHAR(10)&amp;IF(Checks!$I$62="","",Checks!$I$62&amp;": ")&amp;Checks!$J$62</f>
        <v>F02-UPL-06
F&amp;B Linen: Napkin - on board</v>
      </c>
      <c r="B59" s="115" t="str">
        <f aca="false">Checks!$K$62&amp;IF(Checks!$O$62="","",IF(Checks!$K$62="","",CHAR(10))&amp;"Note: "&amp;Checks!$O$62)</f>
        <v>Available (ticked in reference)</v>
      </c>
      <c r="C59" s="115" t="str">
        <f aca="false">Checks!$N$62&amp;CHAR(10)&amp;IF(ISNUMBER(Checks!$R$62),TEXT(Checks!$R$62,"DD-MMM-YY HH:MM"),"")&amp;" "&amp;Checks!$P$62</f>
        <v>Required
09-Oct-26 21:50 KUL</v>
      </c>
      <c r="D59" s="115" t="str">
        <f aca="false">IF(Checks!$U$62="","",Checks!$U$62)&amp;IF(Checks!$AB$62="","",CHAR(10)&amp;"CA: "&amp;Checks!$AB$62)</f>
        <v/>
      </c>
      <c r="E59" s="115" t="str">
        <f aca="false">IF(Checks!$V$62="","",Checks!$V$62)&amp;IF(Checks!$AC$62="","",IF(Checks!$V$62="","",CHAR(10))&amp;"N/A just.: "&amp;Checks!$AC$62)&amp;IF(Checks!$W$62="","",CHAR(10)&amp;"Batch: "&amp;Checks!$W$62)&amp;IF(AND(Checks!$X$62="",Checks!$Y$62=""),"",CHAR(10)&amp;"Exp: "&amp;Checks!$X$62&amp;"  /  Act: "&amp;Checks!$Y$62)</f>
        <v/>
      </c>
      <c r="F59" s="115" t="str">
        <f aca="false">IF(AND(LEFT(Checks!$AH$62,10)="N/A – RULE",TRIM(Checks!$S$62&amp;Checks!$Z$62)=""),"","Type: "&amp;IF(TRIM(Checks!$S$62)="","______________ (see cover list)",Checks!$S$62)&amp;CHAR(10)&amp;"ID: "&amp;IF(TRIM(Checks!$Z$62)="","______________ (see cover list)",Checks!$Z$62))&amp;IF(Checks!$AA$62="","",CHAR(10)&amp;"CA: "&amp;Checks!$AA$62)</f>
        <v>Type: ______________ (see cover list)
ID: ______________ (see cover list)</v>
      </c>
      <c r="G59" s="115" t="str">
        <f aca="false">IF(ISNUMBER(Checks!$AD$62),TEXT(Checks!$AD$62,"DD-MMM-YY HH:MM")&amp;" "&amp;Checks!$P$62,"")&amp;IF(Checks!$AE$62="","",CHAR(10)&amp;"Verifier: "&amp;Checks!$AE$62)&amp;IF(Checks!$T$62="","",CHAR(10)&amp;"PIC: "&amp;Checks!$T$62)</f>
        <v/>
      </c>
      <c r="H59" s="116" t="str">
        <f aca="false">IF(Checks!$AH$62="","",Checks!$AH$62)</f>
        <v>OPEN</v>
      </c>
    </row>
    <row r="60" customFormat="false" ht="201.75" hidden="false" customHeight="true" outlineLevel="0" collapsed="false">
      <c r="A60" s="115" t="str">
        <f aca="false">Checks!$A$63&amp;CHAR(10)&amp;IF(Checks!$I$63="","",Checks!$I$63&amp;": ")&amp;Checks!$J$63</f>
        <v>F02-UPL-07
F&amp;B Linen: Table cloth - on board</v>
      </c>
      <c r="B60" s="115" t="str">
        <f aca="false">SUBSTITUTE(Checks!$K$63&amp;IF(Checks!$O$63="","",IF(Checks!$K$63="","",CHAR(10))&amp;"Note: "&amp;Checks!$O$63),"note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0" s="115" t="str">
        <f aca="false">Checks!$N$63&amp;CHAR(10)&amp;IF(ISNUMBER(Checks!$R$63),TEXT(Checks!$R$63,"DD-MMM-YY HH:MM"),"")&amp;" "&amp;Checks!$P$63</f>
        <v>Clarification required
09-Oct-26 21:50 KUL</v>
      </c>
      <c r="D60" s="115" t="str">
        <f aca="false">IF(Checks!$U$63="","",Checks!$U$63)&amp;IF(Checks!$AB$63="","",CHAR(10)&amp;"CA: "&amp;Checks!$AB$63)</f>
        <v/>
      </c>
      <c r="E60" s="115" t="str">
        <f aca="false">IF(Checks!$V$63="","",Checks!$V$63)&amp;IF(Checks!$AC$63="","",IF(Checks!$V$63="","",CHAR(10))&amp;"N/A just.: "&amp;Checks!$AC$63)&amp;IF(Checks!$W$63="","",CHAR(10)&amp;"Batch: "&amp;Checks!$W$63)&amp;IF(AND(Checks!$X$63="",Checks!$Y$63=""),"",CHAR(10)&amp;"Exp: "&amp;Checks!$X$63&amp;"  /  Act: "&amp;Checks!$Y$63)</f>
        <v/>
      </c>
      <c r="F60" s="115" t="str">
        <f aca="false">IF(AND(LEFT(Checks!$AH$63,10)="N/A – RULE",TRIM(Checks!$S$63&amp;Checks!$Z$63)=""),"","Type: "&amp;IF(TRIM(Checks!$S$63)="","______________ (see cover list)",Checks!$S$63)&amp;CHAR(10)&amp;"ID: "&amp;IF(TRIM(Checks!$Z$63)="","______________ (see cover list)",Checks!$Z$63))&amp;IF(Checks!$AA$63="","",CHAR(10)&amp;"CA: "&amp;Checks!$AA$63)</f>
        <v>Type: ______________ (see cover list)
ID: ______________ (see cover list)</v>
      </c>
      <c r="G60" s="115" t="str">
        <f aca="false">IF(ISNUMBER(Checks!$AD$63),TEXT(Checks!$AD$63,"DD-MMM-YY HH:MM")&amp;" "&amp;Checks!$P$63,"")&amp;IF(Checks!$AE$63="","",CHAR(10)&amp;"Verifier: "&amp;Checks!$AE$63)&amp;IF(Checks!$T$63="","",CHAR(10)&amp;"PIC: "&amp;Checks!$T$63)</f>
        <v/>
      </c>
      <c r="H60" s="116" t="str">
        <f aca="false">IF(Checks!$AH$63="","",Checks!$AH$63)</f>
        <v>OPEN – CLARIFICATION</v>
      </c>
    </row>
    <row r="61" customFormat="false" ht="201.75" hidden="false" customHeight="true" outlineLevel="0" collapsed="false">
      <c r="A61" s="115" t="str">
        <f aca="false">Checks!$A$64&amp;CHAR(10)&amp;IF(Checks!$I$64="","",Checks!$I$64&amp;": ")&amp;Checks!$J$64</f>
        <v>F02-UPL-08
F&amp;B Linen: Bread linen (using table cloth) - on board</v>
      </c>
      <c r="B61" s="115" t="str">
        <f aca="false">SUBSTITUTE(Checks!$K$64&amp;IF(Checks!$O$64="","",IF(Checks!$K$64="","",CHAR(10))&amp;"Note: "&amp;Checks!$O$64),"note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1" s="115" t="str">
        <f aca="false">Checks!$N$64&amp;CHAR(10)&amp;IF(ISNUMBER(Checks!$R$64),TEXT(Checks!$R$64,"DD-MMM-YY HH:MM"),"")&amp;" "&amp;Checks!$P$64</f>
        <v>Clarification required
09-Oct-26 21:50 KUL</v>
      </c>
      <c r="D61" s="115" t="str">
        <f aca="false">IF(Checks!$U$64="","",Checks!$U$64)&amp;IF(Checks!$AB$64="","",CHAR(10)&amp;"CA: "&amp;Checks!$AB$64)</f>
        <v/>
      </c>
      <c r="E61" s="115" t="str">
        <f aca="false">IF(Checks!$V$64="","",Checks!$V$64)&amp;IF(Checks!$AC$64="","",IF(Checks!$V$64="","",CHAR(10))&amp;"N/A just.: "&amp;Checks!$AC$64)&amp;IF(Checks!$W$64="","",CHAR(10)&amp;"Batch: "&amp;Checks!$W$64)&amp;IF(AND(Checks!$X$64="",Checks!$Y$64=""),"",CHAR(10)&amp;"Exp: "&amp;Checks!$X$64&amp;"  /  Act: "&amp;Checks!$Y$64)</f>
        <v/>
      </c>
      <c r="F61" s="115" t="str">
        <f aca="false">IF(AND(LEFT(Checks!$AH$64,10)="N/A – RULE",TRIM(Checks!$S$64&amp;Checks!$Z$64)=""),"","Type: "&amp;IF(TRIM(Checks!$S$64)="","______________ (see cover list)",Checks!$S$64)&amp;CHAR(10)&amp;"ID: "&amp;IF(TRIM(Checks!$Z$64)="","______________ (see cover list)",Checks!$Z$64))&amp;IF(Checks!$AA$64="","",CHAR(10)&amp;"CA: "&amp;Checks!$AA$64)</f>
        <v>Type: ______________ (see cover list)
ID: ______________ (see cover list)</v>
      </c>
      <c r="G61" s="115" t="str">
        <f aca="false">IF(ISNUMBER(Checks!$AD$64),TEXT(Checks!$AD$64,"DD-MMM-YY HH:MM")&amp;" "&amp;Checks!$P$64,"")&amp;IF(Checks!$AE$64="","",CHAR(10)&amp;"Verifier: "&amp;Checks!$AE$64)&amp;IF(Checks!$T$64="","",CHAR(10)&amp;"PIC: "&amp;Checks!$T$64)</f>
        <v/>
      </c>
      <c r="H61" s="116" t="str">
        <f aca="false">IF(Checks!$AH$64="","",Checks!$AH$64)</f>
        <v>OPEN – CLARIFICATION</v>
      </c>
    </row>
    <row r="62" customFormat="false" ht="114" hidden="false" customHeight="true" outlineLevel="0" collapsed="false">
      <c r="A62" s="115" t="str">
        <f aca="false">Checks!$A$65&amp;CHAR(10)&amp;IF(Checks!$I$65="","",Checks!$I$65&amp;": ")&amp;Checks!$J$65</f>
        <v>F02-UPL-09
F&amp;B Linen: Trolley cloth - on board</v>
      </c>
      <c r="B62" s="115" t="str">
        <f aca="false">SUBSTITUTE(SUBSTITUTE(Checks!$K$65&amp;IF(Checks!$O$65="","",IF(Checks!$K$65="","",CHAR(10))&amp;"Note: "&amp;Checks!$O$65),"Per note F&amp;B LINEN!B79:C80.","Per the F&amp;B LINEN reference note."),"note F&amp;B LINEN!B79:C80","the F&amp;B LINEN reference note")</f>
        <v>Narrow body: Top only
Note: Per the F&amp;B LINEN reference note.</v>
      </c>
      <c r="C62" s="115" t="str">
        <f aca="false">Checks!$N$65&amp;CHAR(10)&amp;IF(ISNUMBER(Checks!$R$65),TEXT(Checks!$R$65,"DD-MMM-YY HH:MM"),"")&amp;" "&amp;Checks!$P$65</f>
        <v>Required
09-Oct-26 21:50 KUL</v>
      </c>
      <c r="D62" s="115" t="str">
        <f aca="false">IF(Checks!$U$65="","",Checks!$U$65)&amp;IF(Checks!$AB$65="","",CHAR(10)&amp;"CA: "&amp;Checks!$AB$65)</f>
        <v/>
      </c>
      <c r="E62" s="115" t="str">
        <f aca="false">IF(Checks!$V$65="","",Checks!$V$65)&amp;IF(Checks!$AC$65="","",IF(Checks!$V$65="","",CHAR(10))&amp;"N/A just.: "&amp;Checks!$AC$65)&amp;IF(Checks!$W$65="","",CHAR(10)&amp;"Batch: "&amp;Checks!$W$65)&amp;IF(AND(Checks!$X$65="",Checks!$Y$65=""),"",CHAR(10)&amp;"Exp: "&amp;Checks!$X$65&amp;"  /  Act: "&amp;Checks!$Y$65)</f>
        <v/>
      </c>
      <c r="F62" s="115" t="str">
        <f aca="false">IF(AND(LEFT(Checks!$AH$65,10)="N/A – RULE",TRIM(Checks!$S$65&amp;Checks!$Z$65)=""),"","Type: "&amp;IF(TRIM(Checks!$S$65)="","______________ (see cover list)",Checks!$S$65)&amp;CHAR(10)&amp;"ID: "&amp;IF(TRIM(Checks!$Z$65)="","______________ (see cover list)",Checks!$Z$65))&amp;IF(Checks!$AA$65="","",CHAR(10)&amp;"CA: "&amp;Checks!$AA$65)</f>
        <v>Type: ______________ (see cover list)
ID: ______________ (see cover list)</v>
      </c>
      <c r="G62" s="115" t="str">
        <f aca="false">IF(ISNUMBER(Checks!$AD$65),TEXT(Checks!$AD$65,"DD-MMM-YY HH:MM")&amp;" "&amp;Checks!$P$65,"")&amp;IF(Checks!$AE$65="","",CHAR(10)&amp;"Verifier: "&amp;Checks!$AE$65)&amp;IF(Checks!$T$65="","",CHAR(10)&amp;"PIC: "&amp;Checks!$T$65)</f>
        <v/>
      </c>
      <c r="H62" s="116" t="str">
        <f aca="false">IF(Checks!$AH$65="","",Checks!$AH$65)</f>
        <v>OPEN</v>
      </c>
    </row>
    <row r="63" customFormat="false" ht="114" hidden="false" customHeight="true" outlineLevel="0" collapsed="false">
      <c r="A63" s="115" t="str">
        <f aca="false">Checks!$A$66&amp;CHAR(10)&amp;IF(Checks!$I$66="","",Checks!$I$66&amp;": ")&amp;Checks!$J$66</f>
        <v>F02-UPL-10
F&amp;B Linen: Linen bag - on board</v>
      </c>
      <c r="B63" s="115" t="str">
        <f aca="false">Checks!$K$66&amp;IF(Checks!$O$66="","",IF(Checks!$K$66="","",CHAR(10))&amp;"Note: "&amp;Checks!$O$66)</f>
        <v>Available (ticked in reference)</v>
      </c>
      <c r="C63" s="115" t="str">
        <f aca="false">Checks!$N$66&amp;CHAR(10)&amp;IF(ISNUMBER(Checks!$R$66),TEXT(Checks!$R$66,"DD-MMM-YY HH:MM"),"")&amp;" "&amp;Checks!$P$66</f>
        <v>Required
09-Oct-26 21:50 KUL</v>
      </c>
      <c r="D63" s="115" t="str">
        <f aca="false">IF(Checks!$U$66="","",Checks!$U$66)&amp;IF(Checks!$AB$66="","",CHAR(10)&amp;"CA: "&amp;Checks!$AB$66)</f>
        <v/>
      </c>
      <c r="E63" s="115" t="str">
        <f aca="false">IF(Checks!$V$66="","",Checks!$V$66)&amp;IF(Checks!$AC$66="","",IF(Checks!$V$66="","",CHAR(10))&amp;"N/A just.: "&amp;Checks!$AC$66)&amp;IF(Checks!$W$66="","",CHAR(10)&amp;"Batch: "&amp;Checks!$W$66)&amp;IF(AND(Checks!$X$66="",Checks!$Y$66=""),"",CHAR(10)&amp;"Exp: "&amp;Checks!$X$66&amp;"  /  Act: "&amp;Checks!$Y$66)</f>
        <v/>
      </c>
      <c r="F63" s="115" t="str">
        <f aca="false">IF(AND(LEFT(Checks!$AH$66,10)="N/A – RULE",TRIM(Checks!$S$66&amp;Checks!$Z$66)=""),"","Type: "&amp;IF(TRIM(Checks!$S$66)="","______________ (see cover list)",Checks!$S$66)&amp;CHAR(10)&amp;"ID: "&amp;IF(TRIM(Checks!$Z$66)="","______________ (see cover list)",Checks!$Z$66))&amp;IF(Checks!$AA$66="","",CHAR(10)&amp;"CA: "&amp;Checks!$AA$66)</f>
        <v>Type: ______________ (see cover list)
ID: ______________ (see cover list)</v>
      </c>
      <c r="G63" s="115" t="str">
        <f aca="false">IF(ISNUMBER(Checks!$AD$66),TEXT(Checks!$AD$66,"DD-MMM-YY HH:MM")&amp;" "&amp;Checks!$P$66,"")&amp;IF(Checks!$AE$66="","",CHAR(10)&amp;"Verifier: "&amp;Checks!$AE$66)&amp;IF(Checks!$T$66="","",CHAR(10)&amp;"PIC: "&amp;Checks!$T$66)</f>
        <v/>
      </c>
      <c r="H63" s="116" t="str">
        <f aca="false">IF(Checks!$AH$66="","",Checks!$AH$66)</f>
        <v>OPEN</v>
      </c>
    </row>
    <row r="64" customFormat="false" ht="114" hidden="false" customHeight="true" outlineLevel="0" collapsed="false">
      <c r="A64" s="115" t="str">
        <f aca="false">Checks!$A$67&amp;CHAR(10)&amp;IF(Checks!$I$67="","",Checks!$I$67&amp;": ")&amp;Checks!$J$67</f>
        <v>F02-UPL-11
Seat Linen: Seat pillow (BS &amp; BC) - on board</v>
      </c>
      <c r="B64" s="115" t="str">
        <f aca="false">Checks!$K$67&amp;IF(Checks!$O$67="","",IF(Checks!$K$67="","",CHAR(10))&amp;"Note: "&amp;Checks!$O$67)</f>
        <v>Available 100% (ticked in reference)</v>
      </c>
      <c r="C64" s="115" t="str">
        <f aca="false">Checks!$N$67&amp;CHAR(10)&amp;IF(ISNUMBER(Checks!$R$67),TEXT(Checks!$R$67,"DD-MMM-YY HH:MM"),"")&amp;" "&amp;Checks!$P$67</f>
        <v>Required
09-Oct-26 21:50 KUL</v>
      </c>
      <c r="D64" s="115" t="str">
        <f aca="false">IF(Checks!$U$67="","",Checks!$U$67)&amp;IF(Checks!$AB$67="","",CHAR(10)&amp;"CA: "&amp;Checks!$AB$67)</f>
        <v/>
      </c>
      <c r="E64" s="115" t="str">
        <f aca="false">IF(Checks!$V$67="","",Checks!$V$67)&amp;IF(Checks!$AC$67="","",IF(Checks!$V$67="","",CHAR(10))&amp;"N/A just.: "&amp;Checks!$AC$67)&amp;IF(Checks!$W$67="","",CHAR(10)&amp;"Batch: "&amp;Checks!$W$67)&amp;IF(AND(Checks!$X$67="",Checks!$Y$67=""),"",CHAR(10)&amp;"Exp: "&amp;Checks!$X$67&amp;"  /  Act: "&amp;Checks!$Y$67)</f>
        <v/>
      </c>
      <c r="F64" s="115" t="str">
        <f aca="false">IF(AND(LEFT(Checks!$AH$67,10)="N/A – RULE",TRIM(Checks!$S$67&amp;Checks!$Z$67)=""),"","Type: "&amp;IF(TRIM(Checks!$S$67)="","______________ (see cover list)",Checks!$S$67)&amp;CHAR(10)&amp;"ID: "&amp;IF(TRIM(Checks!$Z$67)="","______________ (see cover list)",Checks!$Z$67))&amp;IF(Checks!$AA$67="","",CHAR(10)&amp;"CA: "&amp;Checks!$AA$67)</f>
        <v>Type: ______________ (see cover list)
ID: ______________ (see cover list)</v>
      </c>
      <c r="G64" s="115" t="str">
        <f aca="false">IF(ISNUMBER(Checks!$AD$67),TEXT(Checks!$AD$67,"DD-MMM-YY HH:MM")&amp;" "&amp;Checks!$P$67,"")&amp;IF(Checks!$AE$67="","",CHAR(10)&amp;"Verifier: "&amp;Checks!$AE$67)&amp;IF(Checks!$T$67="","",CHAR(10)&amp;"PIC: "&amp;Checks!$T$67)</f>
        <v/>
      </c>
      <c r="H64" s="116" t="str">
        <f aca="false">IF(Checks!$AH$67="","",Checks!$AH$67)</f>
        <v>OPEN</v>
      </c>
    </row>
    <row r="65" customFormat="false" ht="114" hidden="false" customHeight="true" outlineLevel="0" collapsed="false">
      <c r="A65" s="115" t="str">
        <f aca="false">Checks!$A$68&amp;CHAR(10)&amp;IF(Checks!$I$68="","",Checks!$I$68&amp;": ")&amp;Checks!$J$68</f>
        <v>F02-UPL-12
Seat Linen: Blanket (BS &amp; BC) - on board</v>
      </c>
      <c r="B65" s="115" t="str">
        <f aca="false">Checks!$K$68&amp;IF(Checks!$O$68="","",IF(Checks!$K$68="","",CHAR(10))&amp;"Note: "&amp;Checks!$O$68)</f>
        <v>Available 100% (ticked in reference)</v>
      </c>
      <c r="C65" s="115" t="str">
        <f aca="false">Checks!$N$68&amp;CHAR(10)&amp;IF(ISNUMBER(Checks!$R$68),TEXT(Checks!$R$68,"DD-MMM-YY HH:MM"),"")&amp;" "&amp;Checks!$P$68</f>
        <v>Required
09-Oct-26 21:50 KUL</v>
      </c>
      <c r="D65" s="115" t="str">
        <f aca="false">IF(Checks!$U$68="","",Checks!$U$68)&amp;IF(Checks!$AB$68="","",CHAR(10)&amp;"CA: "&amp;Checks!$AB$68)</f>
        <v/>
      </c>
      <c r="E65" s="115" t="str">
        <f aca="false">IF(Checks!$V$68="","",Checks!$V$68)&amp;IF(Checks!$AC$68="","",IF(Checks!$V$68="","",CHAR(10))&amp;"N/A just.: "&amp;Checks!$AC$68)&amp;IF(Checks!$W$68="","",CHAR(10)&amp;"Batch: "&amp;Checks!$W$68)&amp;IF(AND(Checks!$X$68="",Checks!$Y$68=""),"",CHAR(10)&amp;"Exp: "&amp;Checks!$X$68&amp;"  /  Act: "&amp;Checks!$Y$68)</f>
        <v/>
      </c>
      <c r="F65" s="115" t="str">
        <f aca="false">IF(AND(LEFT(Checks!$AH$68,10)="N/A – RULE",TRIM(Checks!$S$68&amp;Checks!$Z$68)=""),"","Type: "&amp;IF(TRIM(Checks!$S$68)="","______________ (see cover list)",Checks!$S$68)&amp;CHAR(10)&amp;"ID: "&amp;IF(TRIM(Checks!$Z$68)="","______________ (see cover list)",Checks!$Z$68))&amp;IF(Checks!$AA$68="","",CHAR(10)&amp;"CA: "&amp;Checks!$AA$68)</f>
        <v>Type: ______________ (see cover list)
ID: ______________ (see cover list)</v>
      </c>
      <c r="G65" s="115" t="str">
        <f aca="false">IF(ISNUMBER(Checks!$AD$68),TEXT(Checks!$AD$68,"DD-MMM-YY HH:MM")&amp;" "&amp;Checks!$P$68,"")&amp;IF(Checks!$AE$68="","",CHAR(10)&amp;"Verifier: "&amp;Checks!$AE$68)&amp;IF(Checks!$T$68="","",CHAR(10)&amp;"PIC: "&amp;Checks!$T$68)</f>
        <v/>
      </c>
      <c r="H65" s="116" t="str">
        <f aca="false">IF(Checks!$AH$68="","",Checks!$AH$68)</f>
        <v>OPEN</v>
      </c>
    </row>
    <row r="67" customFormat="false" ht="24" hidden="false" customHeight="true" outlineLevel="0" collapsed="false">
      <c r="A67" s="117" t="s">
        <v>3480</v>
      </c>
      <c r="B67" s="117"/>
      <c r="C67" s="117"/>
      <c r="D67" s="117"/>
      <c r="E67" s="117" t="s">
        <v>3481</v>
      </c>
      <c r="F67" s="117"/>
      <c r="G67" s="117"/>
      <c r="H67" s="117"/>
    </row>
    <row r="68" customFormat="false" ht="21.75" hidden="false" customHeight="true" outlineLevel="0" collapsed="false">
      <c r="A68" s="118"/>
      <c r="B68" s="118"/>
      <c r="C68" s="118"/>
      <c r="D68" s="118"/>
      <c r="E68" s="118"/>
      <c r="F68" s="118"/>
      <c r="G68" s="118"/>
      <c r="H68" s="118"/>
    </row>
    <row r="69" customFormat="false" ht="21.75" hidden="false" customHeight="true" outlineLevel="0" collapsed="false">
      <c r="A69" s="118"/>
      <c r="B69" s="118"/>
      <c r="C69" s="118"/>
      <c r="D69" s="118"/>
      <c r="E69" s="118"/>
      <c r="F69" s="118"/>
      <c r="G69" s="118"/>
      <c r="H69" s="118"/>
    </row>
    <row r="70" customFormat="false" ht="21.75" hidden="false" customHeight="true" outlineLevel="0" collapsed="false">
      <c r="A70" s="118"/>
      <c r="B70" s="118"/>
      <c r="C70" s="118"/>
      <c r="D70" s="118"/>
      <c r="E70" s="118"/>
      <c r="F70" s="118"/>
      <c r="G70" s="118"/>
      <c r="H70" s="118"/>
    </row>
    <row r="71" customFormat="false" ht="21.75" hidden="false" customHeight="true" outlineLevel="0" collapsed="false">
      <c r="A71" s="118"/>
      <c r="B71" s="118"/>
      <c r="C71" s="118"/>
      <c r="D71" s="118"/>
      <c r="E71" s="118"/>
      <c r="F71" s="118"/>
      <c r="G71" s="118"/>
      <c r="H71" s="118"/>
    </row>
    <row r="72" customFormat="false" ht="21.75" hidden="false" customHeight="true" outlineLevel="0" collapsed="false">
      <c r="A72" s="118"/>
      <c r="B72" s="118"/>
      <c r="C72" s="118"/>
      <c r="D72" s="118"/>
      <c r="E72" s="118"/>
      <c r="F72" s="118"/>
      <c r="G72" s="118"/>
      <c r="H72" s="118"/>
    </row>
    <row r="73" customFormat="false" ht="21.75" hidden="false" customHeight="true" outlineLevel="0" collapsed="false">
      <c r="A73" s="118"/>
      <c r="B73" s="118"/>
      <c r="C73" s="118"/>
      <c r="D73" s="118"/>
      <c r="E73" s="118"/>
      <c r="F73" s="118"/>
      <c r="G73" s="118"/>
      <c r="H73" s="118"/>
    </row>
    <row r="74" customFormat="false" ht="21.75" hidden="false" customHeight="true" outlineLevel="0" collapsed="false">
      <c r="A74" s="118"/>
      <c r="B74" s="118"/>
      <c r="C74" s="118"/>
      <c r="D74" s="118"/>
      <c r="E74" s="118"/>
      <c r="F74" s="118"/>
      <c r="G74" s="118"/>
      <c r="H74" s="118"/>
    </row>
    <row r="75" customFormat="false" ht="21.75" hidden="false" customHeight="true" outlineLevel="0" collapsed="false">
      <c r="A75" s="118"/>
      <c r="B75" s="118"/>
      <c r="C75" s="118"/>
      <c r="D75" s="118"/>
      <c r="E75" s="118"/>
      <c r="F75" s="118"/>
      <c r="G75" s="118"/>
      <c r="H75" s="118"/>
    </row>
    <row r="76" customFormat="false" ht="21.75" hidden="false" customHeight="true" outlineLevel="0" collapsed="false">
      <c r="A76" s="118"/>
      <c r="B76" s="118"/>
      <c r="C76" s="118"/>
      <c r="D76" s="118"/>
      <c r="E76" s="118"/>
      <c r="F76" s="118"/>
      <c r="G76" s="118"/>
      <c r="H76" s="118"/>
    </row>
    <row r="77" customFormat="false" ht="21.75" hidden="false" customHeight="true" outlineLevel="0" collapsed="false">
      <c r="A77" s="118"/>
      <c r="B77" s="118"/>
      <c r="C77" s="118"/>
      <c r="D77" s="118"/>
      <c r="E77" s="118"/>
      <c r="F77" s="118"/>
      <c r="G77" s="118"/>
      <c r="H77"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53:H53"/>
    <mergeCell ref="A67:D67"/>
    <mergeCell ref="E67:H67"/>
    <mergeCell ref="A68:D77"/>
    <mergeCell ref="E68:H7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5">
    <cfRule type="expression" priority="18" aboveAverage="0" equalAverage="0" bottom="0" percent="0" rank="0" text="" dxfId="35">
      <formula>LEFT($H24,3)="N/A"</formula>
    </cfRule>
  </conditionalFormatting>
  <conditionalFormatting sqref="D24:D6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1" man="true" max="16383" min="0"/>
    <brk id="27" man="true" max="16383" min="0"/>
    <brk id="31" man="true" max="16383" min="0"/>
    <brk id="36" man="true" max="16383" min="0"/>
    <brk id="40" man="true" max="16383" min="0"/>
    <brk id="43" man="true" max="16383" min="0"/>
    <brk id="46" man="true" max="16383" min="0"/>
    <brk id="47" man="true" max="16383" min="0"/>
    <brk id="49" man="true" max="16383" min="0"/>
    <brk id="54" man="true" max="16383" min="0"/>
    <brk id="58" man="true" max="16383" min="0"/>
    <brk id="60" man="true" max="16383" min="0"/>
    <brk id="63"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3435</v>
      </c>
      <c r="B2" s="94" t="str">
        <f aca="false">Flights!$F$7&amp;"   "&amp;TEXT(Flights!$D$7,"DD-MMM-YY")&amp;" ("&amp;Flights!$E$7&amp;")"</f>
        <v>MH0720   10-Oct-26 (SAT)</v>
      </c>
      <c r="C2" s="94"/>
      <c r="D2" s="94"/>
      <c r="E2" s="95" t="s">
        <v>3436</v>
      </c>
      <c r="F2" s="96" t="str">
        <f aca="false">Flights!$AT$7</f>
        <v>NOT READY – DOCUMENTS</v>
      </c>
      <c r="G2" s="96"/>
      <c r="H2" s="96"/>
    </row>
    <row r="3" customFormat="false" ht="24" hidden="false" customHeight="true" outlineLevel="0" collapsed="false">
      <c r="A3" s="93" t="s">
        <v>3437</v>
      </c>
      <c r="B3" s="94" t="str">
        <f aca="false">Flights!$G$7&amp;" → "&amp;Flights!$H$7&amp;"   Class "&amp;Flights!$K$7&amp;"   Seat "&amp;Flights!$O$7</f>
        <v>CGK → KUL   Class EY   Seat 11C</v>
      </c>
      <c r="C3" s="94"/>
      <c r="D3" s="94"/>
      <c r="E3" s="95" t="s">
        <v>73</v>
      </c>
      <c r="F3" s="95" t="s">
        <v>3438</v>
      </c>
      <c r="G3" s="95" t="s">
        <v>3439</v>
      </c>
      <c r="H3" s="95"/>
    </row>
    <row r="4" customFormat="false" ht="24" hidden="false" customHeight="true" outlineLevel="0" collapsed="false">
      <c r="A4" s="93" t="s">
        <v>3440</v>
      </c>
      <c r="B4" s="94" t="str">
        <f aca="false">IF(ISNUMBER(Flights!$I$7),TEXT(Flights!$I$7,"DD-MMM-YY HH:MM"),"")&amp;" "&amp;Flights!$G$7&amp;"  →  "&amp;IF(ISNUMBER(Flights!$J$7),TEXT(Flights!$J$7,"DD-MMM-YY HH:MM"),"")&amp;" "&amp;Flights!$H$7</f>
        <v>10-Oct-26 16:05 CGK  →  10-Oct-26 19:25 KUL</v>
      </c>
      <c r="C4" s="94"/>
      <c r="D4" s="94"/>
      <c r="E4" s="93" t="s">
        <v>3441</v>
      </c>
      <c r="F4" s="97" t="str">
        <f aca="false">IF(ISNUMBER(Flights!$AG$7),TEXT(Flights!$AG$7,"DD-MMM-YY HH:MM"),"")&amp;" "&amp;Flights!$V$7</f>
        <v>03-Oct-26 16:05 CGK</v>
      </c>
      <c r="G4" s="98" t="n">
        <f aca="false">Flights!$AJ$7</f>
        <v>0</v>
      </c>
      <c r="H4" s="98"/>
    </row>
    <row r="5" customFormat="false" ht="24" hidden="false" customHeight="true" outlineLevel="0" collapsed="false">
      <c r="A5" s="93" t="s">
        <v>3442</v>
      </c>
      <c r="B5" s="94" t="str">
        <f aca="false">Flights!$L$7&amp;" – "&amp;Flights!$M$7</f>
        <v>A333 – A330-300 (A333)</v>
      </c>
      <c r="C5" s="94"/>
      <c r="D5" s="94"/>
      <c r="E5" s="93" t="s">
        <v>3443</v>
      </c>
      <c r="F5" s="97" t="str">
        <f aca="false">IF(ISNUMBER(Flights!$AH$7),TEXT(Flights!$AH$7,"DD-MMM-YY HH:MM"),"")&amp;" "&amp;Flights!$V$7</f>
        <v>09-Oct-26 16:05 CGK</v>
      </c>
      <c r="G5" s="98" t="n">
        <f aca="false">Flights!$AK$7</f>
        <v>0</v>
      </c>
      <c r="H5" s="98"/>
    </row>
    <row r="6" customFormat="false" ht="24" hidden="false" customHeight="true" outlineLevel="0" collapsed="false">
      <c r="A6" s="93" t="s">
        <v>3444</v>
      </c>
      <c r="B6" s="94" t="str">
        <f aca="false">IF(TRIM(Flights!$N$7)="","__________________",Flights!$N$7)</f>
        <v>__________________</v>
      </c>
      <c r="C6" s="94"/>
      <c r="D6" s="94"/>
      <c r="E6" s="93" t="s">
        <v>3445</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3446</v>
      </c>
      <c r="B7" s="94" t="str">
        <f aca="false">Flights!$T$7</f>
        <v>1 Meal (Meal)</v>
      </c>
      <c r="C7" s="94"/>
      <c r="D7" s="94"/>
      <c r="E7" s="93" t="s">
        <v>3447</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155</v>
      </c>
      <c r="B8" s="94" t="str">
        <f aca="false">Flights!$V$7&amp;"   (reference uplift stns: "&amp;Flights!$U$7&amp;")"</f>
        <v>CGK   (reference uplift stns: KUL/CGK)</v>
      </c>
      <c r="C8" s="94"/>
      <c r="D8" s="94"/>
      <c r="E8" s="93" t="s">
        <v>3448</v>
      </c>
      <c r="F8" s="99" t="s">
        <v>3449</v>
      </c>
      <c r="G8" s="98" t="n">
        <f aca="false">Flights!$AN$7</f>
        <v>0</v>
      </c>
      <c r="H8" s="98"/>
    </row>
    <row r="9" customFormat="false" ht="12.75" hidden="false" customHeight="true" outlineLevel="0" collapsed="false">
      <c r="A9" s="93" t="s">
        <v>3450</v>
      </c>
      <c r="B9" s="94" t="str">
        <f aca="false">TRIM(Flights!$P$7&amp;"  "&amp;Flights!$Q$7)</f>
        <v>-</v>
      </c>
      <c r="C9" s="94"/>
      <c r="D9" s="94"/>
      <c r="E9" s="93" t="s">
        <v>3451</v>
      </c>
      <c r="F9" s="100" t="n">
        <f aca="false">Flights!$AP$7</f>
        <v>0</v>
      </c>
      <c r="G9" s="100" t="n">
        <f aca="false">Flights!$AQ$7</f>
        <v>0</v>
      </c>
      <c r="H9" s="100" t="n">
        <f aca="false">Flights!$AU$7</f>
        <v>0</v>
      </c>
    </row>
    <row r="10" customFormat="false" ht="24" hidden="false" customHeight="true" outlineLevel="0" collapsed="false">
      <c r="A10" s="93" t="s">
        <v>3452</v>
      </c>
      <c r="B10" s="94" t="str">
        <f aca="false">IF(TRIM(Flights!$X$7)="","__________________",Flights!$X$7)</f>
        <v>__________________</v>
      </c>
      <c r="C10" s="94"/>
      <c r="D10" s="94"/>
      <c r="E10" s="93" t="s">
        <v>3453</v>
      </c>
      <c r="F10" s="100" t="n">
        <f aca="false">Flights!$AO$7</f>
        <v>20</v>
      </c>
      <c r="G10" s="100" t="n">
        <f aca="false">Flights!$AS$7</f>
        <v>0</v>
      </c>
      <c r="H10" s="100" t="n">
        <f aca="false">Flights!$AR$7</f>
        <v>2</v>
      </c>
    </row>
    <row r="11" customFormat="false" ht="21" hidden="false" customHeight="true" outlineLevel="0" collapsed="false">
      <c r="A11" s="93" t="s">
        <v>3454</v>
      </c>
      <c r="B11" s="94" t="str">
        <f aca="false">IF(TRIM(Flights!$Y$7)="","__________________",Flights!$Y$7)</f>
        <v>__________________</v>
      </c>
      <c r="C11" s="94"/>
      <c r="D11" s="94"/>
      <c r="E11" s="93" t="s">
        <v>3455</v>
      </c>
      <c r="F11" s="100" t="str">
        <f aca="false">Flights!$AV$7&amp;" / "&amp;Flights!$AW$7</f>
        <v>0 / 20</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IF(Documents!$F$7="","",Documents!$F$7)</f>
        <v/>
      </c>
      <c r="C15" s="99" t="str">
        <f aca="false">IF(Documents!$G$7="","",Documents!$G$7)&amp;IF(ISNUMBER(Documents!$H$7),"  "&amp;TEXT(Documents!$H$7,"DD-MMM-YY"),"")</f>
        <v/>
      </c>
      <c r="D15" s="99"/>
      <c r="E15" s="108" t="str">
        <f aca="false">IF(Documents!$J$7="OUTSTANDING","OUTSTANDING – attach before T-7D (due "&amp;IF(ISNUMBER(Flights!$AG$7),TEXT(Flights!$AG$7,"DD-MMM-YY HH:MM"),"")&amp;" "&amp;Flights!$V$7&amp;")",IF(Documents!$J$7="","Status not recorded",Documents!$J$7))</f>
        <v>OUTSTANDING – attach before T-7D (due 03-Oct-26 16:05 CGK)</v>
      </c>
      <c r="F15" s="109" t="str">
        <f aca="false">"Staple behind this sheet as page A1."&amp;IF(Documents!$I$7="",""," Location: "&amp;Documents!$I$7)</f>
        <v>Staple behind this sheet as page A1.</v>
      </c>
      <c r="G15" s="109"/>
      <c r="H15" s="109"/>
    </row>
    <row r="16" customFormat="false" ht="36" hidden="false" customHeight="true" outlineLevel="0" collapsed="false">
      <c r="A16" s="93" t="s">
        <v>3466</v>
      </c>
      <c r="B16" s="94" t="str">
        <f aca="false">IF(Documents!$K$7="","",Documents!$K$7)</f>
        <v/>
      </c>
      <c r="C16" s="99" t="str">
        <f aca="false">IF(Documents!$L$7="","",Documents!$L$7)&amp;IF(ISNUMBER(Documents!$M$7),"  "&amp;TEXT(Documents!$M$7,"DD-MMM-YY"),"")</f>
        <v/>
      </c>
      <c r="D16" s="99"/>
      <c r="E16" s="108" t="str">
        <f aca="false">IF(Documents!$O$7="OUTSTANDING","OUTSTANDING – attach before T-7D (due "&amp;IF(ISNUMBER(Flights!$AG$7),TEXT(Flights!$AG$7,"DD-MMM-YY HH:MM"),"")&amp;" "&amp;Flights!$V$7&amp;")",IF(Documents!$O$7="","Status not recorded",Documents!$O$7))</f>
        <v>OUTSTANDING – attach before T-7D (due 03-Oct-26 16:05 CGK)</v>
      </c>
      <c r="F16" s="109" t="str">
        <f aca="false">"Staple behind this sheet as page A2."&amp;IF(Documents!$N$7="",""," Location: "&amp;Documents!$N$7)</f>
        <v>Staple behind this sheet as page A2.</v>
      </c>
      <c r="G16" s="109"/>
      <c r="H16" s="109"/>
    </row>
    <row r="17" customFormat="false" ht="22.5" hidden="false" customHeight="true" outlineLevel="0" collapsed="false">
      <c r="A17" s="93" t="s">
        <v>3467</v>
      </c>
      <c r="B17" s="110" t="str">
        <f aca="false">IF(Documents!$Q$7="","",Documents!$Q$7)</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"&amp;IF(TRIM(Flights!$Y$7)="","__________________",Flights!$Y$7)</f>
        <v>Name: __________________</v>
      </c>
      <c r="B19" s="94"/>
      <c r="C19" s="94" t="str">
        <f aca="false">"Name: __________________"</f>
        <v>Name: __________________</v>
      </c>
      <c r="D19" s="94"/>
      <c r="E19" s="94"/>
      <c r="F19" s="94" t="str">
        <f aca="false">"Name: __________________"&amp;"   Station: "&amp;Flights!$V$7</f>
        <v>Name: __________________   Station: CGK</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Checks!$A$69&amp;CHAR(10)&amp;IF(Checks!$I$69="","",Checks!$I$69&amp;": ")&amp;Checks!$J$69</f>
        <v>F03-T7-01
Meal: Meal sensory testing completed for this flight's menu cycle (assessed class)</v>
      </c>
      <c r="B24" s="115" t="str">
        <f aca="false">Checks!$K$69&amp;IF(Checks!$O$69="","",IF(Checks!$K$69="","",CHAR(10))&amp;"Note: "&amp;Checks!$O$69)</f>
        <v>Record panel result / score in Result</v>
      </c>
      <c r="C24" s="115" t="str">
        <f aca="false">Checks!$N$69&amp;CHAR(10)&amp;IF(ISNUMBER(Checks!$R$69),TEXT(Checks!$R$69,"DD-MMM-YY HH:MM"),"")&amp;" "&amp;Checks!$P$69</f>
        <v>Required
03-Oct-26 16:05 CGK</v>
      </c>
      <c r="D24" s="115" t="str">
        <f aca="false">IF(Checks!$U$69="","",Checks!$U$69)&amp;IF(Checks!$AB$69="","",CHAR(10)&amp;"CA: "&amp;Checks!$AB$69)</f>
        <v/>
      </c>
      <c r="E24" s="115" t="str">
        <f aca="false">IF(Checks!$V$69="","",Checks!$V$69)&amp;IF(Checks!$AC$69="","",IF(Checks!$V$69="","",CHAR(10))&amp;"N/A just.: "&amp;Checks!$AC$69)&amp;IF(Checks!$W$69="","",CHAR(10)&amp;"Batch: "&amp;Checks!$W$69)&amp;IF(AND(Checks!$X$69="",Checks!$Y$69=""),"",CHAR(10)&amp;"Exp: "&amp;Checks!$X$69&amp;"  /  Act: "&amp;Checks!$Y$69)</f>
        <v/>
      </c>
      <c r="F24" s="115" t="str">
        <f aca="false">IF(AND(LEFT(Checks!$AH$69,10)="N/A – RULE",TRIM(Checks!$S$69&amp;Checks!$Z$69)=""),"","Type: "&amp;IF(TRIM(Checks!$S$69)="","______________ (see cover list)",Checks!$S$69)&amp;CHAR(10)&amp;"ID: "&amp;IF(TRIM(Checks!$Z$69)="","______________ (see cover list)",Checks!$Z$69))&amp;IF(Checks!$AA$69="","",CHAR(10)&amp;"CA: "&amp;Checks!$AA$69)</f>
        <v>Type: ______________ (see cover list)
ID: ______________ (see cover list)</v>
      </c>
      <c r="G24" s="115" t="str">
        <f aca="false">IF(ISNUMBER(Checks!$AD$69),TEXT(Checks!$AD$69,"DD-MMM-YY HH:MM")&amp;" "&amp;Checks!$P$69,"")&amp;IF(Checks!$AE$69="","",CHAR(10)&amp;"Verifier: "&amp;Checks!$AE$69)&amp;IF(Checks!$T$69="","",CHAR(10)&amp;"PIC: "&amp;Checks!$T$69)</f>
        <v/>
      </c>
      <c r="H24" s="116" t="str">
        <f aca="false">IF(Checks!$AH$69="","",Checks!$AH$69)</f>
        <v>OPEN</v>
      </c>
    </row>
    <row r="25" customFormat="false" ht="114" hidden="false" customHeight="true" outlineLevel="0" collapsed="false">
      <c r="A25" s="115" t="str">
        <f aca="false">Checks!$A$70&amp;CHAR(10)&amp;IF(Checks!$I$70="","",Checks!$I$70&amp;": ")&amp;Checks!$J$70</f>
        <v>F03-T7-02
Menu: Printed menu cards confirmed (content, cycle, language, quantity)</v>
      </c>
      <c r="B25" s="115" t="str">
        <f aca="false">Checks!$K$70&amp;IF(Checks!$O$70="","",IF(Checks!$K$70="","",CHAR(10))&amp;"Note: "&amp;Checks!$O$70)</f>
        <v>Menu card matches approved menu for this flight</v>
      </c>
      <c r="C25" s="115" t="str">
        <f aca="false">Checks!$N$70&amp;CHAR(10)&amp;IF(ISNUMBER(Checks!$R$70),TEXT(Checks!$R$70,"DD-MMM-YY HH:MM"),"")&amp;" "&amp;Checks!$P$70</f>
        <v>Required
03-Oct-26 16:05 CGK</v>
      </c>
      <c r="D25" s="115" t="str">
        <f aca="false">IF(Checks!$U$70="","",Checks!$U$70)&amp;IF(Checks!$AB$70="","",CHAR(10)&amp;"CA: "&amp;Checks!$AB$70)</f>
        <v/>
      </c>
      <c r="E25" s="115" t="str">
        <f aca="false">IF(Checks!$V$70="","",Checks!$V$70)&amp;IF(Checks!$AC$70="","",IF(Checks!$V$70="","",CHAR(10))&amp;"N/A just.: "&amp;Checks!$AC$70)&amp;IF(Checks!$W$70="","",CHAR(10)&amp;"Batch: "&amp;Checks!$W$70)&amp;IF(AND(Checks!$X$70="",Checks!$Y$70=""),"",CHAR(10)&amp;"Exp: "&amp;Checks!$X$70&amp;"  /  Act: "&amp;Checks!$Y$70)</f>
        <v/>
      </c>
      <c r="F25" s="115" t="str">
        <f aca="false">IF(AND(LEFT(Checks!$AH$70,10)="N/A – RULE",TRIM(Checks!$S$70&amp;Checks!$Z$70)=""),"","Type: "&amp;IF(TRIM(Checks!$S$70)="","______________ (see cover list)",Checks!$S$70)&amp;CHAR(10)&amp;"ID: "&amp;IF(TRIM(Checks!$Z$70)="","______________ (see cover list)",Checks!$Z$70))&amp;IF(Checks!$AA$70="","",CHAR(10)&amp;"CA: "&amp;Checks!$AA$70)</f>
        <v>Type: ______________ (see cover list)
ID: ______________ (see cover list)</v>
      </c>
      <c r="G25" s="115" t="str">
        <f aca="false">IF(ISNUMBER(Checks!$AD$70),TEXT(Checks!$AD$70,"DD-MMM-YY HH:MM")&amp;" "&amp;Checks!$P$70,"")&amp;IF(Checks!$AE$70="","",CHAR(10)&amp;"Verifier: "&amp;Checks!$AE$70)&amp;IF(Checks!$T$70="","",CHAR(10)&amp;"PIC: "&amp;Checks!$T$70)</f>
        <v/>
      </c>
      <c r="H25" s="116" t="str">
        <f aca="false">IF(Checks!$AH$70="","",Checks!$AH$70)</f>
        <v>OPEN</v>
      </c>
    </row>
    <row r="26" customFormat="false" ht="114" hidden="false" customHeight="true" outlineLevel="0" collapsed="false">
      <c r="A26" s="115" t="str">
        <f aca="false">Checks!$A$71&amp;CHAR(10)&amp;IF(Checks!$I$71="","",Checks!$I$71&amp;": ")&amp;Checks!$J$71</f>
        <v>F03-T7-03
IFE: Digital menu in IFE confirmed (A339 only)</v>
      </c>
      <c r="B26" s="115" t="str">
        <f aca="false">Checks!$K$71&amp;IF(Checks!$O$71="","",IF(Checks!$K$71="","",CHAR(10))&amp;"Note: "&amp;Checks!$O$71)</f>
        <v>Applies when fleet = A339
Note: Digital IFE menu applies to A339 only (user brief). Applicability follows the Fleet cell on Flights.</v>
      </c>
      <c r="C26" s="115" t="str">
        <f aca="false">Checks!$N$71&amp;CHAR(10)&amp;IF(ISNUMBER(Checks!$R$71),TEXT(Checks!$R$71,"DD-MMM-YY HH:MM"),"")&amp;" "&amp;Checks!$P$71</f>
        <v>N/A – rule
03-Oct-26 16:05 CGK</v>
      </c>
      <c r="D26" s="115" t="str">
        <f aca="false">IF(Checks!$U$71="","",Checks!$U$71)&amp;IF(Checks!$AB$71="","",CHAR(10)&amp;"CA: "&amp;Checks!$AB$71)</f>
        <v/>
      </c>
      <c r="E26" s="115" t="str">
        <f aca="false">IF(Checks!$V$71="","",Checks!$V$71)&amp;IF(Checks!$AC$71="","",IF(Checks!$V$71="","",CHAR(10))&amp;"N/A just.: "&amp;Checks!$AC$71)&amp;IF(Checks!$W$71="","",CHAR(10)&amp;"Batch: "&amp;Checks!$W$71)&amp;IF(AND(Checks!$X$71="",Checks!$Y$71=""),"",CHAR(10)&amp;"Exp: "&amp;Checks!$X$71&amp;"  /  Act: "&amp;Checks!$Y$71)</f>
        <v/>
      </c>
      <c r="F26" s="115" t="str">
        <f aca="false">IF(AND(LEFT(Checks!$AH$71,10)="N/A – RULE",TRIM(Checks!$S$71&amp;Checks!$Z$71)=""),"","Type: "&amp;IF(TRIM(Checks!$S$71)="","______________ (see cover list)",Checks!$S$71)&amp;CHAR(10)&amp;"ID: "&amp;IF(TRIM(Checks!$Z$71)="","______________ (see cover list)",Checks!$Z$71))&amp;IF(Checks!$AA$71="","",CHAR(10)&amp;"CA: "&amp;Checks!$AA$71)</f>
        <v/>
      </c>
      <c r="G26" s="115" t="str">
        <f aca="false">IF(ISNUMBER(Checks!$AD$71),TEXT(Checks!$AD$71,"DD-MMM-YY HH:MM")&amp;" "&amp;Checks!$P$71,"")&amp;IF(Checks!$AE$71="","",CHAR(10)&amp;"Verifier: "&amp;Checks!$AE$71)&amp;IF(Checks!$T$71="","",CHAR(10)&amp;"PIC: "&amp;Checks!$T$71)</f>
        <v/>
      </c>
      <c r="H26" s="116" t="str">
        <f aca="false">IF(Checks!$AH$71="","",Checks!$AH$71)</f>
        <v>N/A – RULE</v>
      </c>
    </row>
    <row r="27" customFormat="false" ht="114" hidden="false" customHeight="true" outlineLevel="0" collapsed="false">
      <c r="A27" s="115" t="str">
        <f aca="false">Checks!$A$72&amp;CHAR(10)&amp;IF(Checks!$I$72="","",Checks!$I$72&amp;": ")&amp;Checks!$J$72</f>
        <v>F03-T7-04
Staffing: Experienced catering officer assigned to this flight</v>
      </c>
      <c r="B27" s="115" t="str">
        <f aca="false">Checks!$K$72&amp;IF(Checks!$O$72="","",IF(Checks!$K$72="","",CHAR(10))&amp;"Note: "&amp;Checks!$O$72)</f>
        <v>Record officer name in Result</v>
      </c>
      <c r="C27" s="115" t="str">
        <f aca="false">Checks!$N$72&amp;CHAR(10)&amp;IF(ISNUMBER(Checks!$R$72),TEXT(Checks!$R$72,"DD-MMM-YY HH:MM"),"")&amp;" "&amp;Checks!$P$72</f>
        <v>Required
03-Oct-26 16:05 CGK</v>
      </c>
      <c r="D27" s="115" t="str">
        <f aca="false">IF(Checks!$U$72="","",Checks!$U$72)&amp;IF(Checks!$AB$72="","",CHAR(10)&amp;"CA: "&amp;Checks!$AB$72)</f>
        <v/>
      </c>
      <c r="E27" s="115" t="str">
        <f aca="false">IF(Checks!$V$72="","",Checks!$V$72)&amp;IF(Checks!$AC$72="","",IF(Checks!$V$72="","",CHAR(10))&amp;"N/A just.: "&amp;Checks!$AC$72)&amp;IF(Checks!$W$72="","",CHAR(10)&amp;"Batch: "&amp;Checks!$W$72)&amp;IF(AND(Checks!$X$72="",Checks!$Y$72=""),"",CHAR(10)&amp;"Exp: "&amp;Checks!$X$72&amp;"  /  Act: "&amp;Checks!$Y$72)</f>
        <v/>
      </c>
      <c r="F27" s="115" t="str">
        <f aca="false">IF(AND(LEFT(Checks!$AH$72,10)="N/A – RULE",TRIM(Checks!$S$72&amp;Checks!$Z$72)=""),"","Type: "&amp;IF(TRIM(Checks!$S$72)="","______________ (see cover list)",Checks!$S$72)&amp;CHAR(10)&amp;"ID: "&amp;IF(TRIM(Checks!$Z$72)="","______________ (see cover list)",Checks!$Z$72))&amp;IF(Checks!$AA$72="","",CHAR(10)&amp;"CA: "&amp;Checks!$AA$72)</f>
        <v>Type: ______________ (see cover list)
ID: ______________ (see cover list)</v>
      </c>
      <c r="G27" s="115" t="str">
        <f aca="false">IF(ISNUMBER(Checks!$AD$72),TEXT(Checks!$AD$72,"DD-MMM-YY HH:MM")&amp;" "&amp;Checks!$P$72,"")&amp;IF(Checks!$AE$72="","",CHAR(10)&amp;"Verifier: "&amp;Checks!$AE$72)&amp;IF(Checks!$T$72="","",CHAR(10)&amp;"PIC: "&amp;Checks!$T$72)</f>
        <v/>
      </c>
      <c r="H27" s="116" t="str">
        <f aca="false">IF(Checks!$AH$72="","",Checks!$AH$72)</f>
        <v>OPEN</v>
      </c>
    </row>
    <row r="28" customFormat="false" ht="114" hidden="false" customHeight="true" outlineLevel="0" collapsed="false">
      <c r="A28" s="115" t="str">
        <f aca="false">Checks!$A$73&amp;CHAR(10)&amp;IF(Checks!$I$73="","",Checks!$I$73&amp;": ")&amp;Checks!$J$73</f>
        <v>F03-T7-05
ISOP: All latest applicable ISOP revisions communicated to caterer</v>
      </c>
      <c r="B28" s="115" t="str">
        <f aca="false">Checks!$K$73&amp;IF(Checks!$O$73="","",IF(Checks!$K$73="","",CHAR(10))&amp;"Note: "&amp;Checks!$O$73)</f>
        <v>List revision numbers in Result (see ISOP register)</v>
      </c>
      <c r="C28" s="115" t="str">
        <f aca="false">Checks!$N$73&amp;CHAR(10)&amp;IF(ISNUMBER(Checks!$R$73),TEXT(Checks!$R$73,"DD-MMM-YY HH:MM"),"")&amp;" "&amp;Checks!$P$73</f>
        <v>Required
03-Oct-26 16:05 CGK</v>
      </c>
      <c r="D28" s="115" t="str">
        <f aca="false">IF(Checks!$U$73="","",Checks!$U$73)&amp;IF(Checks!$AB$73="","",CHAR(10)&amp;"CA: "&amp;Checks!$AB$73)</f>
        <v/>
      </c>
      <c r="E28" s="115" t="str">
        <f aca="false">IF(Checks!$V$73="","",Checks!$V$73)&amp;IF(Checks!$AC$73="","",IF(Checks!$V$73="","",CHAR(10))&amp;"N/A just.: "&amp;Checks!$AC$73)&amp;IF(Checks!$W$73="","",CHAR(10)&amp;"Batch: "&amp;Checks!$W$73)&amp;IF(AND(Checks!$X$73="",Checks!$Y$73=""),"",CHAR(10)&amp;"Exp: "&amp;Checks!$X$73&amp;"  /  Act: "&amp;Checks!$Y$73)</f>
        <v/>
      </c>
      <c r="F28" s="115" t="str">
        <f aca="false">IF(AND(LEFT(Checks!$AH$73,10)="N/A – RULE",TRIM(Checks!$S$73&amp;Checks!$Z$73)=""),"","Type: "&amp;IF(TRIM(Checks!$S$73)="","______________ (see cover list)",Checks!$S$73)&amp;CHAR(10)&amp;"ID: "&amp;IF(TRIM(Checks!$Z$73)="","______________ (see cover list)",Checks!$Z$73))&amp;IF(Checks!$AA$73="","",CHAR(10)&amp;"CA: "&amp;Checks!$AA$73)</f>
        <v>Type: ______________ (see cover list)
ID: ______________ (see cover list)</v>
      </c>
      <c r="G28" s="115" t="str">
        <f aca="false">IF(ISNUMBER(Checks!$AD$73),TEXT(Checks!$AD$73,"DD-MMM-YY HH:MM")&amp;" "&amp;Checks!$P$73,"")&amp;IF(Checks!$AE$73="","",CHAR(10)&amp;"Verifier: "&amp;Checks!$AE$73)&amp;IF(Checks!$T$73="","",CHAR(10)&amp;"PIC: "&amp;Checks!$T$73)</f>
        <v/>
      </c>
      <c r="H28" s="116" t="str">
        <f aca="false">IF(Checks!$AH$73="","",Checks!$AH$73)</f>
        <v>OPEN</v>
      </c>
    </row>
    <row r="29" customFormat="false" ht="114" hidden="false" customHeight="true" outlineLevel="0" collapsed="false">
      <c r="A29" s="115" t="str">
        <f aca="false">Checks!$A$74&amp;CHAR(10)&amp;IF(Checks!$I$74="","",Checks!$I$74&amp;": ")&amp;Checks!$J$74</f>
        <v>F03-T7-06
ISOP: Caterer acknowledgement of ISOP revisions recorded</v>
      </c>
      <c r="B29" s="115" t="str">
        <f aca="false">Checks!$K$74&amp;IF(Checks!$O$74="","",IF(Checks!$K$74="","",CHAR(10))&amp;"Note: "&amp;Checks!$O$74)</f>
        <v>Record acknowledgement ref in Evidence</v>
      </c>
      <c r="C29" s="115" t="str">
        <f aca="false">Checks!$N$74&amp;CHAR(10)&amp;IF(ISNUMBER(Checks!$R$74),TEXT(Checks!$R$74,"DD-MMM-YY HH:MM"),"")&amp;" "&amp;Checks!$P$74</f>
        <v>Required
03-Oct-26 16:05 CGK</v>
      </c>
      <c r="D29" s="115" t="str">
        <f aca="false">IF(Checks!$U$74="","",Checks!$U$74)&amp;IF(Checks!$AB$74="","",CHAR(10)&amp;"CA: "&amp;Checks!$AB$74)</f>
        <v/>
      </c>
      <c r="E29" s="115" t="str">
        <f aca="false">IF(Checks!$V$74="","",Checks!$V$74)&amp;IF(Checks!$AC$74="","",IF(Checks!$V$74="","",CHAR(10))&amp;"N/A just.: "&amp;Checks!$AC$74)&amp;IF(Checks!$W$74="","",CHAR(10)&amp;"Batch: "&amp;Checks!$W$74)&amp;IF(AND(Checks!$X$74="",Checks!$Y$74=""),"",CHAR(10)&amp;"Exp: "&amp;Checks!$X$74&amp;"  /  Act: "&amp;Checks!$Y$74)</f>
        <v/>
      </c>
      <c r="F29" s="115" t="str">
        <f aca="false">IF(AND(LEFT(Checks!$AH$74,10)="N/A – RULE",TRIM(Checks!$S$74&amp;Checks!$Z$74)=""),"","Type: "&amp;IF(TRIM(Checks!$S$74)="","______________ (see cover list)",Checks!$S$74)&amp;CHAR(10)&amp;"ID: "&amp;IF(TRIM(Checks!$Z$74)="","______________ (see cover list)",Checks!$Z$74))&amp;IF(Checks!$AA$74="","",CHAR(10)&amp;"CA: "&amp;Checks!$AA$74)</f>
        <v>Type: ______________ (see cover list)
ID: ______________ (see cover list)</v>
      </c>
      <c r="G29" s="115" t="str">
        <f aca="false">IF(ISNUMBER(Checks!$AD$74),TEXT(Checks!$AD$74,"DD-MMM-YY HH:MM")&amp;" "&amp;Checks!$P$74,"")&amp;IF(Checks!$AE$74="","",CHAR(10)&amp;"Verifier: "&amp;Checks!$AE$74)&amp;IF(Checks!$T$74="","",CHAR(10)&amp;"PIC: "&amp;Checks!$T$74)</f>
        <v/>
      </c>
      <c r="H29" s="116" t="str">
        <f aca="false">IF(Checks!$AH$74="","",Checks!$AH$74)</f>
        <v>OPEN</v>
      </c>
    </row>
    <row r="30" customFormat="false" ht="114" hidden="false" customHeight="true" outlineLevel="0" collapsed="false">
      <c r="A30" s="115" t="str">
        <f aca="false">Checks!$A$75&amp;CHAR(10)&amp;IF(Checks!$I$75="","",Checks!$I$75&amp;": ")&amp;Checks!$J$75</f>
        <v>F03-T7-07
Documents: Galley loading diagram (GLD) received, revision recorded &amp; attached</v>
      </c>
      <c r="B30" s="115" t="str">
        <f aca="false">Checks!$K$75&amp;IF(Checks!$O$75="","",IF(Checks!$K$75="","",CHAR(10))&amp;"Note: "&amp;Checks!$O$75)</f>
        <v>Documents sheet row complete</v>
      </c>
      <c r="C30" s="115" t="str">
        <f aca="false">Checks!$N$75&amp;CHAR(10)&amp;IF(ISNUMBER(Checks!$R$75),TEXT(Checks!$R$75,"DD-MMM-YY HH:MM"),"")&amp;" "&amp;Checks!$P$75</f>
        <v>Required
03-Oct-26 16:05 CGK</v>
      </c>
      <c r="D30" s="115" t="str">
        <f aca="false">IF(Checks!$U$75="","",Checks!$U$75)&amp;IF(Checks!$AB$75="","",CHAR(10)&amp;"CA: "&amp;Checks!$AB$75)</f>
        <v/>
      </c>
      <c r="E30" s="115" t="str">
        <f aca="false">IF(Checks!$V$75="","",Checks!$V$75)&amp;IF(Checks!$AC$75="","",IF(Checks!$V$75="","",CHAR(10))&amp;"N/A just.: "&amp;Checks!$AC$75)&amp;IF(Checks!$W$75="","",CHAR(10)&amp;"Batch: "&amp;Checks!$W$75)&amp;IF(AND(Checks!$X$75="",Checks!$Y$75=""),"",CHAR(10)&amp;"Exp: "&amp;Checks!$X$75&amp;"  /  Act: "&amp;Checks!$Y$75)</f>
        <v/>
      </c>
      <c r="F30" s="115" t="str">
        <f aca="false">IF(AND(LEFT(Checks!$AH$75,10)="N/A – RULE",TRIM(Checks!$S$75&amp;Checks!$Z$75)=""),"","Type: "&amp;IF(TRIM(Checks!$S$75)="","______________ (see cover list)",Checks!$S$75)&amp;CHAR(10)&amp;"ID: "&amp;IF(TRIM(Checks!$Z$75)="","______________ (see cover list)",Checks!$Z$75))&amp;IF(Checks!$AA$75="","",CHAR(10)&amp;"CA: "&amp;Checks!$AA$75)</f>
        <v>Type: ______________ (see cover list)
ID: ______________ (see cover list)</v>
      </c>
      <c r="G30" s="115" t="str">
        <f aca="false">IF(ISNUMBER(Checks!$AD$75),TEXT(Checks!$AD$75,"DD-MMM-YY HH:MM")&amp;" "&amp;Checks!$P$75,"")&amp;IF(Checks!$AE$75="","",CHAR(10)&amp;"Verifier: "&amp;Checks!$AE$75)&amp;IF(Checks!$T$75="","",CHAR(10)&amp;"PIC: "&amp;Checks!$T$75)</f>
        <v/>
      </c>
      <c r="H30" s="116" t="str">
        <f aca="false">IF(Checks!$AH$75="","",Checks!$AH$75)</f>
        <v>OPEN</v>
      </c>
    </row>
    <row r="31" customFormat="false" ht="114" hidden="false" customHeight="true" outlineLevel="0" collapsed="false">
      <c r="A31" s="115" t="str">
        <f aca="false">Checks!$A$76&amp;CHAR(10)&amp;IF(Checks!$I$76="","",Checks!$I$76&amp;": ")&amp;Checks!$J$76</f>
        <v>F03-T7-08
Documents: Menu checklist received, revision recorded &amp; attached</v>
      </c>
      <c r="B31" s="115" t="str">
        <f aca="false">Checks!$K$76&amp;IF(Checks!$O$76="","",IF(Checks!$K$76="","",CHAR(10))&amp;"Note: "&amp;Checks!$O$76)</f>
        <v>Documents sheet row complete</v>
      </c>
      <c r="C31" s="115" t="str">
        <f aca="false">Checks!$N$76&amp;CHAR(10)&amp;IF(ISNUMBER(Checks!$R$76),TEXT(Checks!$R$76,"DD-MMM-YY HH:MM"),"")&amp;" "&amp;Checks!$P$76</f>
        <v>Required
03-Oct-26 16:05 CGK</v>
      </c>
      <c r="D31" s="115" t="str">
        <f aca="false">IF(Checks!$U$76="","",Checks!$U$76)&amp;IF(Checks!$AB$76="","",CHAR(10)&amp;"CA: "&amp;Checks!$AB$76)</f>
        <v/>
      </c>
      <c r="E31" s="115" t="str">
        <f aca="false">IF(Checks!$V$76="","",Checks!$V$76)&amp;IF(Checks!$AC$76="","",IF(Checks!$V$76="","",CHAR(10))&amp;"N/A just.: "&amp;Checks!$AC$76)&amp;IF(Checks!$W$76="","",CHAR(10)&amp;"Batch: "&amp;Checks!$W$76)&amp;IF(AND(Checks!$X$76="",Checks!$Y$76=""),"",CHAR(10)&amp;"Exp: "&amp;Checks!$X$76&amp;"  /  Act: "&amp;Checks!$Y$76)</f>
        <v/>
      </c>
      <c r="F31" s="115" t="str">
        <f aca="false">IF(AND(LEFT(Checks!$AH$76,10)="N/A – RULE",TRIM(Checks!$S$76&amp;Checks!$Z$76)=""),"","Type: "&amp;IF(TRIM(Checks!$S$76)="","______________ (see cover list)",Checks!$S$76)&amp;CHAR(10)&amp;"ID: "&amp;IF(TRIM(Checks!$Z$76)="","______________ (see cover list)",Checks!$Z$76))&amp;IF(Checks!$AA$76="","",CHAR(10)&amp;"CA: "&amp;Checks!$AA$76)</f>
        <v>Type: ______________ (see cover list)
ID: ______________ (see cover list)</v>
      </c>
      <c r="G31" s="115" t="str">
        <f aca="false">IF(ISNUMBER(Checks!$AD$76),TEXT(Checks!$AD$76,"DD-MMM-YY HH:MM")&amp;" "&amp;Checks!$P$76,"")&amp;IF(Checks!$AE$76="","",CHAR(10)&amp;"Verifier: "&amp;Checks!$AE$76)&amp;IF(Checks!$T$76="","",CHAR(10)&amp;"PIC: "&amp;Checks!$T$76)</f>
        <v/>
      </c>
      <c r="H31" s="116" t="str">
        <f aca="false">IF(Checks!$AH$76="","",Checks!$AH$76)</f>
        <v>OPEN</v>
      </c>
    </row>
    <row r="32" customFormat="false" ht="114" hidden="false" customHeight="true" outlineLevel="0" collapsed="false">
      <c r="A32" s="115" t="str">
        <f aca="false">Checks!$A$77&amp;CHAR(10)&amp;IF(Checks!$I$77="","",Checks!$I$77&amp;": ")&amp;Checks!$J$77</f>
        <v>F03-T7-09
Uplift plan: Uplift plan confirmed with caterer vs STD Uplift Information</v>
      </c>
      <c r="B32" s="115" t="str">
        <f aca="false">Checks!$K$77&amp;IF(Checks!$O$77="","",IF(Checks!$K$77="","",CHAR(10))&amp;"Note: "&amp;Checks!$O$77)</f>
        <v>Service: 1 Meal (Meal); meal uplift stn CGK (ref lists KUL/CGK)</v>
      </c>
      <c r="C32" s="115" t="str">
        <f aca="false">Checks!$N$77&amp;CHAR(10)&amp;IF(ISNUMBER(Checks!$R$77),TEXT(Checks!$R$77,"DD-MMM-YY HH:MM"),"")&amp;" "&amp;Checks!$P$77</f>
        <v>Required
03-Oct-26 16:05 CGK</v>
      </c>
      <c r="D32" s="115" t="str">
        <f aca="false">IF(Checks!$U$77="","",Checks!$U$77)&amp;IF(Checks!$AB$77="","",CHAR(10)&amp;"CA: "&amp;Checks!$AB$77)</f>
        <v/>
      </c>
      <c r="E32" s="115" t="str">
        <f aca="false">IF(Checks!$V$77="","",Checks!$V$77)&amp;IF(Checks!$AC$77="","",IF(Checks!$V$77="","",CHAR(10))&amp;"N/A just.: "&amp;Checks!$AC$77)&amp;IF(Checks!$W$77="","",CHAR(10)&amp;"Batch: "&amp;Checks!$W$77)&amp;IF(AND(Checks!$X$77="",Checks!$Y$77=""),"",CHAR(10)&amp;"Exp: "&amp;Checks!$X$77&amp;"  /  Act: "&amp;Checks!$Y$77)</f>
        <v/>
      </c>
      <c r="F32" s="115" t="str">
        <f aca="false">IF(AND(LEFT(Checks!$AH$77,10)="N/A – RULE",TRIM(Checks!$S$77&amp;Checks!$Z$77)=""),"","Type: "&amp;IF(TRIM(Checks!$S$77)="","______________ (see cover list)",Checks!$S$77)&amp;CHAR(10)&amp;"ID: "&amp;IF(TRIM(Checks!$Z$77)="","______________ (see cover list)",Checks!$Z$77))&amp;IF(Checks!$AA$77="","",CHAR(10)&amp;"CA: "&amp;Checks!$AA$77)</f>
        <v>Type: ______________ (see cover list)
ID: ______________ (see cover list)</v>
      </c>
      <c r="G32" s="115" t="str">
        <f aca="false">IF(ISNUMBER(Checks!$AD$77),TEXT(Checks!$AD$77,"DD-MMM-YY HH:MM")&amp;" "&amp;Checks!$P$77,"")&amp;IF(Checks!$AE$77="","",CHAR(10)&amp;"Verifier: "&amp;Checks!$AE$77)&amp;IF(Checks!$T$77="","",CHAR(10)&amp;"PIC: "&amp;Checks!$T$77)</f>
        <v/>
      </c>
      <c r="H32" s="116" t="str">
        <f aca="false">IF(Checks!$AH$77="","",Checks!$AH$77)</f>
        <v>OPEN</v>
      </c>
    </row>
    <row r="33" customFormat="false" ht="25.5" hidden="false" customHeight="true" outlineLevel="0" collapsed="false">
      <c r="A33" s="114"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Checks!$A$78&amp;CHAR(10)&amp;IF(Checks!$I$78="","",Checks!$I$78&amp;": ")&amp;Checks!$J$78</f>
        <v>F03-T24-01
Meal: Sensory test repeated on ACTUAL production batch for this flight</v>
      </c>
      <c r="B34" s="115" t="str">
        <f aca="false">Checks!$K$78&amp;IF(Checks!$O$78="","",IF(Checks!$K$78="","",CHAR(10))&amp;"Note: "&amp;Checks!$O$78)</f>
        <v>Batch ID, result, CA and acceptance mandatory</v>
      </c>
      <c r="C34" s="115" t="str">
        <f aca="false">Checks!$N$78&amp;CHAR(10)&amp;IF(ISNUMBER(Checks!$R$78),TEXT(Checks!$R$78,"DD-MMM-YY HH:MM"),"")&amp;" "&amp;Checks!$P$78</f>
        <v>Required
09-Oct-26 16:05 CGK</v>
      </c>
      <c r="D34" s="115" t="str">
        <f aca="false">IF(Checks!$U$78="","",Checks!$U$78)&amp;IF(Checks!$AB$78="","",CHAR(10)&amp;"CA: "&amp;Checks!$AB$78)</f>
        <v/>
      </c>
      <c r="E34" s="115" t="str">
        <f aca="false">IF(Checks!$V$78="","",Checks!$V$78)&amp;IF(Checks!$AC$78="","",IF(Checks!$V$78="","",CHAR(10))&amp;"N/A just.: "&amp;Checks!$AC$78)&amp;IF(Checks!$W$78="","",CHAR(10)&amp;"Batch: "&amp;Checks!$W$78)&amp;IF(AND(Checks!$X$78="",Checks!$Y$78=""),"",CHAR(10)&amp;"Exp: "&amp;Checks!$X$78&amp;"  /  Act: "&amp;Checks!$Y$78)</f>
        <v/>
      </c>
      <c r="F34" s="115" t="str">
        <f aca="false">IF(AND(LEFT(Checks!$AH$78,10)="N/A – RULE",TRIM(Checks!$S$78&amp;Checks!$Z$78)=""),"","Type: "&amp;IF(TRIM(Checks!$S$78)="","______________ (see cover list)",Checks!$S$78)&amp;CHAR(10)&amp;"ID: "&amp;IF(TRIM(Checks!$Z$78)="","______________ (see cover list)",Checks!$Z$78))&amp;IF(Checks!$AA$78="","",CHAR(10)&amp;"CA: "&amp;Checks!$AA$78)</f>
        <v>Type: ______________ (see cover list)
ID: ______________ (see cover list)</v>
      </c>
      <c r="G34" s="115" t="str">
        <f aca="false">IF(ISNUMBER(Checks!$AD$78),TEXT(Checks!$AD$78,"DD-MMM-YY HH:MM")&amp;" "&amp;Checks!$P$78,"")&amp;IF(Checks!$AE$78="","",CHAR(10)&amp;"Verifier: "&amp;Checks!$AE$78)&amp;IF(Checks!$T$78="","",CHAR(10)&amp;"PIC: "&amp;Checks!$T$78)</f>
        <v/>
      </c>
      <c r="H34" s="116" t="str">
        <f aca="false">IF(Checks!$AH$78="","",Checks!$AH$78)</f>
        <v>OPEN</v>
      </c>
    </row>
    <row r="35" customFormat="false" ht="25.5" hidden="false" customHeight="true" outlineLevel="0" collapsed="false">
      <c r="A35" s="114"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5" s="114"/>
      <c r="C35" s="114"/>
      <c r="D35" s="114"/>
      <c r="E35" s="114"/>
      <c r="F35" s="114"/>
      <c r="G35" s="114"/>
      <c r="H35" s="114"/>
    </row>
    <row r="36" customFormat="false" ht="114" hidden="false" customHeight="true" outlineLevel="0" collapsed="false">
      <c r="A36" s="115" t="str">
        <f aca="false">Checks!$A$79&amp;CHAR(10)&amp;IF(Checks!$I$79="","",Checks!$I$79&amp;": ")&amp;Checks!$J$79</f>
        <v>F03-T12-01
Meal: Meal quality vs menu checklist</v>
      </c>
      <c r="B36" s="115" t="str">
        <f aca="false">Checks!$K$79&amp;IF(Checks!$O$79="","",IF(Checks!$K$79="","",CHAR(10))&amp;"Note: "&amp;Checks!$O$79)</f>
        <v>Note: Preparation check at caterer - does NOT confirm loading.</v>
      </c>
      <c r="C36" s="115" t="str">
        <f aca="false">Checks!$N$79&amp;CHAR(10)&amp;IF(ISNUMBER(Checks!$R$79),TEXT(Checks!$R$79,"DD-MMM-YY HH:MM"),"")&amp;" "&amp;Checks!$P$79</f>
        <v>Required
10-Oct-26 04:05 CGK</v>
      </c>
      <c r="D36" s="115" t="str">
        <f aca="false">IF(Checks!$U$79="","",Checks!$U$79)&amp;IF(Checks!$AB$79="","",CHAR(10)&amp;"CA: "&amp;Checks!$AB$79)</f>
        <v/>
      </c>
      <c r="E36" s="115" t="str">
        <f aca="false">IF(Checks!$V$79="","",Checks!$V$79)&amp;IF(Checks!$AC$79="","",IF(Checks!$V$79="","",CHAR(10))&amp;"N/A just.: "&amp;Checks!$AC$79)&amp;IF(Checks!$W$79="","",CHAR(10)&amp;"Batch: "&amp;Checks!$W$79)&amp;IF(AND(Checks!$X$79="",Checks!$Y$79=""),"",CHAR(10)&amp;"Exp: "&amp;Checks!$X$79&amp;"  /  Act: "&amp;Checks!$Y$79)</f>
        <v/>
      </c>
      <c r="F36" s="115" t="str">
        <f aca="false">IF(AND(LEFT(Checks!$AH$79,10)="N/A – RULE",TRIM(Checks!$S$79&amp;Checks!$Z$79)=""),"","Type: "&amp;IF(TRIM(Checks!$S$79)="","______________ (see cover list)",Checks!$S$79)&amp;CHAR(10)&amp;"ID: "&amp;IF(TRIM(Checks!$Z$79)="","______________ (see cover list)",Checks!$Z$79))&amp;IF(Checks!$AA$79="","",CHAR(10)&amp;"CA: "&amp;Checks!$AA$79)</f>
        <v>Type: ______________ (see cover list)
ID: ______________ (see cover list)</v>
      </c>
      <c r="G36" s="115" t="str">
        <f aca="false">IF(ISNUMBER(Checks!$AD$79),TEXT(Checks!$AD$79,"DD-MMM-YY HH:MM")&amp;" "&amp;Checks!$P$79,"")&amp;IF(Checks!$AE$79="","",CHAR(10)&amp;"Verifier: "&amp;Checks!$AE$79)&amp;IF(Checks!$T$79="","",CHAR(10)&amp;"PIC: "&amp;Checks!$T$79)</f>
        <v/>
      </c>
      <c r="H36" s="116" t="str">
        <f aca="false">IF(Checks!$AH$79="","",Checks!$AH$79)</f>
        <v>OPEN</v>
      </c>
    </row>
    <row r="37" customFormat="false" ht="114" hidden="false" customHeight="true" outlineLevel="0" collapsed="false">
      <c r="A37" s="115" t="str">
        <f aca="false">Checks!$A$80&amp;CHAR(10)&amp;IF(Checks!$I$80="","",Checks!$I$80&amp;": ")&amp;Checks!$J$80</f>
        <v>F03-T12-02
Meal: Meal quantities vs menu checklist</v>
      </c>
      <c r="B37" s="115" t="str">
        <f aca="false">Checks!$K$80&amp;IF(Checks!$O$80="","",IF(Checks!$K$80="","",CHAR(10))&amp;"Note: "&amp;Checks!$O$80)</f>
        <v>Enter expected &amp; actual
Note: Preparation check at caterer - does NOT confirm loading.</v>
      </c>
      <c r="C37" s="115" t="str">
        <f aca="false">Checks!$N$80&amp;CHAR(10)&amp;IF(ISNUMBER(Checks!$R$80),TEXT(Checks!$R$80,"DD-MMM-YY HH:MM"),"")&amp;" "&amp;Checks!$P$80</f>
        <v>Required
10-Oct-26 04:05 CGK</v>
      </c>
      <c r="D37" s="115" t="str">
        <f aca="false">IF(Checks!$U$80="","",Checks!$U$80)&amp;IF(Checks!$AB$80="","",CHAR(10)&amp;"CA: "&amp;Checks!$AB$80)</f>
        <v/>
      </c>
      <c r="E37" s="115" t="str">
        <f aca="false">IF(Checks!$V$80="","",Checks!$V$80)&amp;IF(Checks!$AC$80="","",IF(Checks!$V$80="","",CHAR(10))&amp;"N/A just.: "&amp;Checks!$AC$80)&amp;IF(Checks!$W$80="","",CHAR(10)&amp;"Batch: "&amp;Checks!$W$80)&amp;IF(AND(Checks!$X$80="",Checks!$Y$80=""),"",CHAR(10)&amp;"Exp: "&amp;Checks!$X$80&amp;"  /  Act: "&amp;Checks!$Y$80)</f>
        <v/>
      </c>
      <c r="F37" s="115" t="str">
        <f aca="false">IF(AND(LEFT(Checks!$AH$80,10)="N/A – RULE",TRIM(Checks!$S$80&amp;Checks!$Z$80)=""),"","Type: "&amp;IF(TRIM(Checks!$S$80)="","______________ (see cover list)",Checks!$S$80)&amp;CHAR(10)&amp;"ID: "&amp;IF(TRIM(Checks!$Z$80)="","______________ (see cover list)",Checks!$Z$80))&amp;IF(Checks!$AA$80="","",CHAR(10)&amp;"CA: "&amp;Checks!$AA$80)</f>
        <v>Type: ______________ (see cover list)
ID: ______________ (see cover list)</v>
      </c>
      <c r="G37" s="115" t="str">
        <f aca="false">IF(ISNUMBER(Checks!$AD$80),TEXT(Checks!$AD$80,"DD-MMM-YY HH:MM")&amp;" "&amp;Checks!$P$80,"")&amp;IF(Checks!$AE$80="","",CHAR(10)&amp;"Verifier: "&amp;Checks!$AE$80)&amp;IF(Checks!$T$80="","",CHAR(10)&amp;"PIC: "&amp;Checks!$T$80)</f>
        <v/>
      </c>
      <c r="H37" s="116" t="str">
        <f aca="false">IF(Checks!$AH$80="","",Checks!$AH$80)</f>
        <v>OPEN</v>
      </c>
    </row>
    <row r="38" customFormat="false" ht="114" hidden="false" customHeight="true" outlineLevel="0" collapsed="false">
      <c r="A38" s="115" t="str">
        <f aca="false">Checks!$A$81&amp;CHAR(10)&amp;IF(Checks!$I$81="","",Checks!$I$81&amp;": ")&amp;Checks!$J$81</f>
        <v>F03-T12-03
Equipment: Equipment cleanliness vs GLD</v>
      </c>
      <c r="B38" s="115" t="str">
        <f aca="false">Checks!$K$81&amp;IF(Checks!$O$81="","",IF(Checks!$K$81="","",CHAR(10))&amp;"Note: "&amp;Checks!$O$81)</f>
        <v>Note: Preparation check at caterer - does NOT confirm loading.</v>
      </c>
      <c r="C38" s="115" t="str">
        <f aca="false">Checks!$N$81&amp;CHAR(10)&amp;IF(ISNUMBER(Checks!$R$81),TEXT(Checks!$R$81,"DD-MMM-YY HH:MM"),"")&amp;" "&amp;Checks!$P$81</f>
        <v>Required
10-Oct-26 04:05 CGK</v>
      </c>
      <c r="D38" s="115" t="str">
        <f aca="false">IF(Checks!$U$81="","",Checks!$U$81)&amp;IF(Checks!$AB$81="","",CHAR(10)&amp;"CA: "&amp;Checks!$AB$81)</f>
        <v/>
      </c>
      <c r="E38" s="115" t="str">
        <f aca="false">IF(Checks!$V$81="","",Checks!$V$81)&amp;IF(Checks!$AC$81="","",IF(Checks!$V$81="","",CHAR(10))&amp;"N/A just.: "&amp;Checks!$AC$81)&amp;IF(Checks!$W$81="","",CHAR(10)&amp;"Batch: "&amp;Checks!$W$81)&amp;IF(AND(Checks!$X$81="",Checks!$Y$81=""),"",CHAR(10)&amp;"Exp: "&amp;Checks!$X$81&amp;"  /  Act: "&amp;Checks!$Y$81)</f>
        <v/>
      </c>
      <c r="F38" s="115" t="str">
        <f aca="false">IF(AND(LEFT(Checks!$AH$81,10)="N/A – RULE",TRIM(Checks!$S$81&amp;Checks!$Z$81)=""),"","Type: "&amp;IF(TRIM(Checks!$S$81)="","______________ (see cover list)",Checks!$S$81)&amp;CHAR(10)&amp;"ID: "&amp;IF(TRIM(Checks!$Z$81)="","______________ (see cover list)",Checks!$Z$81))&amp;IF(Checks!$AA$81="","",CHAR(10)&amp;"CA: "&amp;Checks!$AA$81)</f>
        <v>Type: ______________ (see cover list)
ID: ______________ (see cover list)</v>
      </c>
      <c r="G38" s="115" t="str">
        <f aca="false">IF(ISNUMBER(Checks!$AD$81),TEXT(Checks!$AD$81,"DD-MMM-YY HH:MM")&amp;" "&amp;Checks!$P$81,"")&amp;IF(Checks!$AE$81="","",CHAR(10)&amp;"Verifier: "&amp;Checks!$AE$81)&amp;IF(Checks!$T$81="","",CHAR(10)&amp;"PIC: "&amp;Checks!$T$81)</f>
        <v/>
      </c>
      <c r="H38" s="116" t="str">
        <f aca="false">IF(Checks!$AH$81="","",Checks!$AH$81)</f>
        <v>OPEN</v>
      </c>
    </row>
    <row r="39" customFormat="false" ht="114" hidden="false" customHeight="true" outlineLevel="0" collapsed="false">
      <c r="A39" s="115" t="str">
        <f aca="false">Checks!$A$82&amp;CHAR(10)&amp;IF(Checks!$I$82="","",Checks!$I$82&amp;": ")&amp;Checks!$J$82</f>
        <v>F03-T12-04
Equipment: Equipment presentation vs GLD</v>
      </c>
      <c r="B39" s="115" t="str">
        <f aca="false">Checks!$K$82&amp;IF(Checks!$O$82="","",IF(Checks!$K$82="","",CHAR(10))&amp;"Note: "&amp;Checks!$O$82)</f>
        <v>Note: Preparation check at caterer - does NOT confirm loading.</v>
      </c>
      <c r="C39" s="115" t="str">
        <f aca="false">Checks!$N$82&amp;CHAR(10)&amp;IF(ISNUMBER(Checks!$R$82),TEXT(Checks!$R$82,"DD-MMM-YY HH:MM"),"")&amp;" "&amp;Checks!$P$82</f>
        <v>Required
10-Oct-26 04:05 CGK</v>
      </c>
      <c r="D39" s="115" t="str">
        <f aca="false">IF(Checks!$U$82="","",Checks!$U$82)&amp;IF(Checks!$AB$82="","",CHAR(10)&amp;"CA: "&amp;Checks!$AB$82)</f>
        <v/>
      </c>
      <c r="E39" s="115" t="str">
        <f aca="false">IF(Checks!$V$82="","",Checks!$V$82)&amp;IF(Checks!$AC$82="","",IF(Checks!$V$82="","",CHAR(10))&amp;"N/A just.: "&amp;Checks!$AC$82)&amp;IF(Checks!$W$82="","",CHAR(10)&amp;"Batch: "&amp;Checks!$W$82)&amp;IF(AND(Checks!$X$82="",Checks!$Y$82=""),"",CHAR(10)&amp;"Exp: "&amp;Checks!$X$82&amp;"  /  Act: "&amp;Checks!$Y$82)</f>
        <v/>
      </c>
      <c r="F39" s="115" t="str">
        <f aca="false">IF(AND(LEFT(Checks!$AH$82,10)="N/A – RULE",TRIM(Checks!$S$82&amp;Checks!$Z$82)=""),"","Type: "&amp;IF(TRIM(Checks!$S$82)="","______________ (see cover list)",Checks!$S$82)&amp;CHAR(10)&amp;"ID: "&amp;IF(TRIM(Checks!$Z$82)="","______________ (see cover list)",Checks!$Z$82))&amp;IF(Checks!$AA$82="","",CHAR(10)&amp;"CA: "&amp;Checks!$AA$82)</f>
        <v>Type: ______________ (see cover list)
ID: ______________ (see cover list)</v>
      </c>
      <c r="G39" s="115" t="str">
        <f aca="false">IF(ISNUMBER(Checks!$AD$82),TEXT(Checks!$AD$82,"DD-MMM-YY HH:MM")&amp;" "&amp;Checks!$P$82,"")&amp;IF(Checks!$AE$82="","",CHAR(10)&amp;"Verifier: "&amp;Checks!$AE$82)&amp;IF(Checks!$T$82="","",CHAR(10)&amp;"PIC: "&amp;Checks!$T$82)</f>
        <v/>
      </c>
      <c r="H39" s="116" t="str">
        <f aca="false">IF(Checks!$AH$82="","",Checks!$AH$82)</f>
        <v>OPEN</v>
      </c>
    </row>
    <row r="40" customFormat="false" ht="114" hidden="false" customHeight="true" outlineLevel="0" collapsed="false">
      <c r="A40" s="115" t="str">
        <f aca="false">Checks!$A$83&amp;CHAR(10)&amp;IF(Checks!$I$83="","",Checks!$I$83&amp;": ")&amp;Checks!$J$83</f>
        <v>F03-T12-05
Equipment: Equipment serviceability vs GLD</v>
      </c>
      <c r="B40" s="115" t="str">
        <f aca="false">Checks!$K$83&amp;IF(Checks!$O$83="","",IF(Checks!$K$83="","",CHAR(10))&amp;"Note: "&amp;Checks!$O$83)</f>
        <v>Note: Preparation check at caterer - does NOT confirm loading.</v>
      </c>
      <c r="C40" s="115" t="str">
        <f aca="false">Checks!$N$83&amp;CHAR(10)&amp;IF(ISNUMBER(Checks!$R$83),TEXT(Checks!$R$83,"DD-MMM-YY HH:MM"),"")&amp;" "&amp;Checks!$P$83</f>
        <v>Required
10-Oct-26 04:05 CGK</v>
      </c>
      <c r="D40" s="115" t="str">
        <f aca="false">IF(Checks!$U$83="","",Checks!$U$83)&amp;IF(Checks!$AB$83="","",CHAR(10)&amp;"CA: "&amp;Checks!$AB$83)</f>
        <v/>
      </c>
      <c r="E40" s="115" t="str">
        <f aca="false">IF(Checks!$V$83="","",Checks!$V$83)&amp;IF(Checks!$AC$83="","",IF(Checks!$V$83="","",CHAR(10))&amp;"N/A just.: "&amp;Checks!$AC$83)&amp;IF(Checks!$W$83="","",CHAR(10)&amp;"Batch: "&amp;Checks!$W$83)&amp;IF(AND(Checks!$X$83="",Checks!$Y$83=""),"",CHAR(10)&amp;"Exp: "&amp;Checks!$X$83&amp;"  /  Act: "&amp;Checks!$Y$83)</f>
        <v/>
      </c>
      <c r="F40" s="115" t="str">
        <f aca="false">IF(AND(LEFT(Checks!$AH$83,10)="N/A – RULE",TRIM(Checks!$S$83&amp;Checks!$Z$83)=""),"","Type: "&amp;IF(TRIM(Checks!$S$83)="","______________ (see cover list)",Checks!$S$83)&amp;CHAR(10)&amp;"ID: "&amp;IF(TRIM(Checks!$Z$83)="","______________ (see cover list)",Checks!$Z$83))&amp;IF(Checks!$AA$83="","",CHAR(10)&amp;"CA: "&amp;Checks!$AA$83)</f>
        <v>Type: ______________ (see cover list)
ID: ______________ (see cover list)</v>
      </c>
      <c r="G40" s="115" t="str">
        <f aca="false">IF(ISNUMBER(Checks!$AD$83),TEXT(Checks!$AD$83,"DD-MMM-YY HH:MM")&amp;" "&amp;Checks!$P$83,"")&amp;IF(Checks!$AE$83="","",CHAR(10)&amp;"Verifier: "&amp;Checks!$AE$83)&amp;IF(Checks!$T$83="","",CHAR(10)&amp;"PIC: "&amp;Checks!$T$83)</f>
        <v/>
      </c>
      <c r="H40" s="116" t="str">
        <f aca="false">IF(Checks!$AH$83="","",Checks!$AH$83)</f>
        <v>OPEN</v>
      </c>
    </row>
    <row r="41" customFormat="false" ht="190.5" hidden="false" customHeight="true" outlineLevel="0" collapsed="false">
      <c r="A41" s="115" t="str">
        <f aca="false">Checks!$A$84&amp;CHAR(10)&amp;IF(Checks!$I$84="","",Checks!$I$84&amp;": ")&amp;Checks!$J$84</f>
        <v>F03-T12-06
Equipment: Equipment quantities vs GLD</v>
      </c>
      <c r="B41" s="115" t="str">
        <f aca="false">SUBSTITUTE(SUBSTITUTE(Checks!$K$84&amp;IF(Checks!$O$84="","",IF(Checks!$K$84="","",CHAR(10))&amp;"Note: "&amp;Checks!$O$84)," (AIRCRAFT TYPE!C9:R9)","")," -"," n/a")</f>
        <v>Enter expected &amp; actual. Aircraft galley data: A330-300 (A333): carts 42.5, SU 100, ovens 12, warming ovens 4, fridges 4, water heaters 6, beverage makers n/a, espresso n/a, folding trolleys 4, headsets BC &amp; EY: Dual Pin
Note: Preparation check at caterer n/a does NOT confirm loading.</v>
      </c>
      <c r="C41" s="115" t="str">
        <f aca="false">Checks!$N$84&amp;CHAR(10)&amp;IF(ISNUMBER(Checks!$R$84),TEXT(Checks!$R$84,"DD-MMM-YY HH:MM"),"")&amp;" "&amp;Checks!$P$84</f>
        <v>Required
10-Oct-26 04:05 CGK</v>
      </c>
      <c r="D41" s="115" t="str">
        <f aca="false">IF(Checks!$U$84="","",Checks!$U$84)&amp;IF(Checks!$AB$84="","",CHAR(10)&amp;"CA: "&amp;Checks!$AB$84)</f>
        <v/>
      </c>
      <c r="E41" s="115" t="str">
        <f aca="false">IF(Checks!$V$84="","",Checks!$V$84)&amp;IF(Checks!$AC$84="","",IF(Checks!$V$84="","",CHAR(10))&amp;"N/A just.: "&amp;Checks!$AC$84)&amp;IF(Checks!$W$84="","",CHAR(10)&amp;"Batch: "&amp;Checks!$W$84)&amp;IF(AND(Checks!$X$84="",Checks!$Y$84=""),"",CHAR(10)&amp;"Exp: "&amp;Checks!$X$84&amp;"  /  Act: "&amp;Checks!$Y$84)</f>
        <v/>
      </c>
      <c r="F41" s="115" t="str">
        <f aca="false">IF(AND(LEFT(Checks!$AH$84,10)="N/A – RULE",TRIM(Checks!$S$84&amp;Checks!$Z$84)=""),"","Type: "&amp;IF(TRIM(Checks!$S$84)="","______________ (see cover list)",Checks!$S$84)&amp;CHAR(10)&amp;"ID: "&amp;IF(TRIM(Checks!$Z$84)="","______________ (see cover list)",Checks!$Z$84))&amp;IF(Checks!$AA$84="","",CHAR(10)&amp;"CA: "&amp;Checks!$AA$84)</f>
        <v>Type: ______________ (see cover list)
ID: ______________ (see cover list)</v>
      </c>
      <c r="G41" s="115" t="str">
        <f aca="false">IF(ISNUMBER(Checks!$AD$84),TEXT(Checks!$AD$84,"DD-MMM-YY HH:MM")&amp;" "&amp;Checks!$P$84,"")&amp;IF(Checks!$AE$84="","",CHAR(10)&amp;"Verifier: "&amp;Checks!$AE$84)&amp;IF(Checks!$T$84="","",CHAR(10)&amp;"PIC: "&amp;Checks!$T$84)</f>
        <v/>
      </c>
      <c r="H41" s="116" t="str">
        <f aca="false">IF(Checks!$AH$84="","",Checks!$AH$84)</f>
        <v>OPEN</v>
      </c>
    </row>
    <row r="42" customFormat="false" ht="114" hidden="false" customHeight="true" outlineLevel="0" collapsed="false">
      <c r="A42" s="115" t="str">
        <f aca="false">Checks!$A$85&amp;CHAR(10)&amp;IF(Checks!$I$85="","",Checks!$I$85&amp;": ")&amp;Checks!$J$85</f>
        <v>F03-T12-07
Equipment: Loading positions planned vs GLD</v>
      </c>
      <c r="B42" s="115" t="str">
        <f aca="false">Checks!$K$85&amp;IF(Checks!$O$85="","",IF(Checks!$K$85="","",CHAR(10))&amp;"Note: "&amp;Checks!$O$85)</f>
        <v>Note: Preparation check at caterer - does NOT confirm loading.</v>
      </c>
      <c r="C42" s="115" t="str">
        <f aca="false">Checks!$N$85&amp;CHAR(10)&amp;IF(ISNUMBER(Checks!$R$85),TEXT(Checks!$R$85,"DD-MMM-YY HH:MM"),"")&amp;" "&amp;Checks!$P$85</f>
        <v>Required
10-Oct-26 04:05 CGK</v>
      </c>
      <c r="D42" s="115" t="str">
        <f aca="false">IF(Checks!$U$85="","",Checks!$U$85)&amp;IF(Checks!$AB$85="","",CHAR(10)&amp;"CA: "&amp;Checks!$AB$85)</f>
        <v/>
      </c>
      <c r="E42" s="115" t="str">
        <f aca="false">IF(Checks!$V$85="","",Checks!$V$85)&amp;IF(Checks!$AC$85="","",IF(Checks!$V$85="","",CHAR(10))&amp;"N/A just.: "&amp;Checks!$AC$85)&amp;IF(Checks!$W$85="","",CHAR(10)&amp;"Batch: "&amp;Checks!$W$85)&amp;IF(AND(Checks!$X$85="",Checks!$Y$85=""),"",CHAR(10)&amp;"Exp: "&amp;Checks!$X$85&amp;"  /  Act: "&amp;Checks!$Y$85)</f>
        <v/>
      </c>
      <c r="F42" s="115" t="str">
        <f aca="false">IF(AND(LEFT(Checks!$AH$85,10)="N/A – RULE",TRIM(Checks!$S$85&amp;Checks!$Z$85)=""),"","Type: "&amp;IF(TRIM(Checks!$S$85)="","______________ (see cover list)",Checks!$S$85)&amp;CHAR(10)&amp;"ID: "&amp;IF(TRIM(Checks!$Z$85)="","______________ (see cover list)",Checks!$Z$85))&amp;IF(Checks!$AA$85="","",CHAR(10)&amp;"CA: "&amp;Checks!$AA$85)</f>
        <v>Type: ______________ (see cover list)
ID: ______________ (see cover list)</v>
      </c>
      <c r="G42" s="115" t="str">
        <f aca="false">IF(ISNUMBER(Checks!$AD$85),TEXT(Checks!$AD$85,"DD-MMM-YY HH:MM")&amp;" "&amp;Checks!$P$85,"")&amp;IF(Checks!$AE$85="","",CHAR(10)&amp;"Verifier: "&amp;Checks!$AE$85)&amp;IF(Checks!$T$85="","",CHAR(10)&amp;"PIC: "&amp;Checks!$T$85)</f>
        <v/>
      </c>
      <c r="H42" s="116" t="str">
        <f aca="false">IF(Checks!$AH$85="","",Checks!$AH$85)</f>
        <v>OPEN</v>
      </c>
    </row>
    <row r="43" customFormat="false" ht="114" hidden="false" customHeight="true" outlineLevel="0" collapsed="false">
      <c r="A43" s="115" t="str">
        <f aca="false">Checks!$A$86&amp;CHAR(10)&amp;IF(Checks!$I$86="","",Checks!$I$86&amp;": ")&amp;Checks!$J$86</f>
        <v>F03-T12-08
Seat Linen: Seat pillow (EY) - prepared</v>
      </c>
      <c r="B43" s="115" t="str">
        <f aca="false">Checks!$K$86&amp;IF(Checks!$O$86="","",IF(Checks!$K$86="","",CHAR(10))&amp;"Note: "&amp;Checks!$O$86)</f>
        <v>Available 100% (ticked in reference)
Note: Reference gives no uplift stn for this item: preparation checked at the meal uplift stn (CGK) - confirm with caterer.</v>
      </c>
      <c r="C43" s="115" t="str">
        <f aca="false">Checks!$N$86&amp;CHAR(10)&amp;IF(ISNUMBER(Checks!$R$86),TEXT(Checks!$R$86,"DD-MMM-YY HH:MM"),"")&amp;" "&amp;Checks!$P$86</f>
        <v>Required
10-Oct-26 04:05 CGK</v>
      </c>
      <c r="D43" s="115" t="str">
        <f aca="false">IF(Checks!$U$86="","",Checks!$U$86)&amp;IF(Checks!$AB$86="","",CHAR(10)&amp;"CA: "&amp;Checks!$AB$86)</f>
        <v/>
      </c>
      <c r="E43" s="115" t="str">
        <f aca="false">IF(Checks!$V$86="","",Checks!$V$86)&amp;IF(Checks!$AC$86="","",IF(Checks!$V$86="","",CHAR(10))&amp;"N/A just.: "&amp;Checks!$AC$86)&amp;IF(Checks!$W$86="","",CHAR(10)&amp;"Batch: "&amp;Checks!$W$86)&amp;IF(AND(Checks!$X$86="",Checks!$Y$86=""),"",CHAR(10)&amp;"Exp: "&amp;Checks!$X$86&amp;"  /  Act: "&amp;Checks!$Y$86)</f>
        <v/>
      </c>
      <c r="F43" s="115" t="str">
        <f aca="false">IF(AND(LEFT(Checks!$AH$86,10)="N/A – RULE",TRIM(Checks!$S$86&amp;Checks!$Z$86)=""),"","Type: "&amp;IF(TRIM(Checks!$S$86)="","______________ (see cover list)",Checks!$S$86)&amp;CHAR(10)&amp;"ID: "&amp;IF(TRIM(Checks!$Z$86)="","______________ (see cover list)",Checks!$Z$86))&amp;IF(Checks!$AA$86="","",CHAR(10)&amp;"CA: "&amp;Checks!$AA$86)</f>
        <v>Type: ______________ (see cover list)
ID: ______________ (see cover list)</v>
      </c>
      <c r="G43" s="115" t="str">
        <f aca="false">IF(ISNUMBER(Checks!$AD$86),TEXT(Checks!$AD$86,"DD-MMM-YY HH:MM")&amp;" "&amp;Checks!$P$86,"")&amp;IF(Checks!$AE$86="","",CHAR(10)&amp;"Verifier: "&amp;Checks!$AE$86)&amp;IF(Checks!$T$86="","",CHAR(10)&amp;"PIC: "&amp;Checks!$T$86)</f>
        <v/>
      </c>
      <c r="H43" s="116" t="str">
        <f aca="false">IF(Checks!$AH$86="","",Checks!$AH$86)</f>
        <v>OPEN</v>
      </c>
    </row>
    <row r="44" customFormat="false" ht="25.5" hidden="false" customHeight="true" outlineLevel="0" collapsed="false">
      <c r="A44" s="114"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4" s="114"/>
      <c r="C44" s="114"/>
      <c r="D44" s="114"/>
      <c r="E44" s="114"/>
      <c r="F44" s="114"/>
      <c r="G44" s="114"/>
      <c r="H44" s="114"/>
    </row>
    <row r="45" customFormat="false" ht="114" hidden="false" customHeight="true" outlineLevel="0" collapsed="false">
      <c r="A45" s="115" t="str">
        <f aca="false">Checks!$A$87&amp;CHAR(10)&amp;IF(Checks!$I$87="","",Checks!$I$87&amp;": ")&amp;Checks!$J$87</f>
        <v>F03-UPL-01
Meal: Meals physically uplifted on board - quantity vs menu checklist</v>
      </c>
      <c r="B45" s="115" t="str">
        <f aca="false">Checks!$K$87&amp;IF(Checks!$O$87="","",IF(Checks!$K$87="","",CHAR(10))&amp;"Note: "&amp;Checks!$O$87)</f>
        <v>Enter expected &amp; actual
Note: Confirm on board before departure; completion time must fall inside the uplift window.</v>
      </c>
      <c r="C45" s="115" t="str">
        <f aca="false">Checks!$N$87&amp;CHAR(10)&amp;IF(ISNUMBER(Checks!$R$87),TEXT(Checks!$R$87,"DD-MMM-YY HH:MM"),"")&amp;" "&amp;Checks!$P$87</f>
        <v>Required
10-Oct-26 16:05 CGK</v>
      </c>
      <c r="D45" s="115" t="str">
        <f aca="false">IF(Checks!$U$87="","",Checks!$U$87)&amp;IF(Checks!$AB$87="","",CHAR(10)&amp;"CA: "&amp;Checks!$AB$87)</f>
        <v/>
      </c>
      <c r="E45" s="115" t="str">
        <f aca="false">IF(Checks!$V$87="","",Checks!$V$87)&amp;IF(Checks!$AC$87="","",IF(Checks!$V$87="","",CHAR(10))&amp;"N/A just.: "&amp;Checks!$AC$87)&amp;IF(Checks!$W$87="","",CHAR(10)&amp;"Batch: "&amp;Checks!$W$87)&amp;IF(AND(Checks!$X$87="",Checks!$Y$87=""),"",CHAR(10)&amp;"Exp: "&amp;Checks!$X$87&amp;"  /  Act: "&amp;Checks!$Y$87)</f>
        <v/>
      </c>
      <c r="F45" s="115" t="str">
        <f aca="false">IF(AND(LEFT(Checks!$AH$87,10)="N/A – RULE",TRIM(Checks!$S$87&amp;Checks!$Z$87)=""),"","Type: "&amp;IF(TRIM(Checks!$S$87)="","______________ (see cover list)",Checks!$S$87)&amp;CHAR(10)&amp;"ID: "&amp;IF(TRIM(Checks!$Z$87)="","______________ (see cover list)",Checks!$Z$87))&amp;IF(Checks!$AA$87="","",CHAR(10)&amp;"CA: "&amp;Checks!$AA$87)</f>
        <v>Type: ______________ (see cover list)
ID: ______________ (see cover list)</v>
      </c>
      <c r="G45" s="115" t="str">
        <f aca="false">IF(ISNUMBER(Checks!$AD$87),TEXT(Checks!$AD$87,"DD-MMM-YY HH:MM")&amp;" "&amp;Checks!$P$87,"")&amp;IF(Checks!$AE$87="","",CHAR(10)&amp;"Verifier: "&amp;Checks!$AE$87)&amp;IF(Checks!$T$87="","",CHAR(10)&amp;"PIC: "&amp;Checks!$T$87)</f>
        <v/>
      </c>
      <c r="H45" s="116" t="str">
        <f aca="false">IF(Checks!$AH$87="","",Checks!$AH$87)</f>
        <v>OPEN</v>
      </c>
    </row>
    <row r="46" customFormat="false" ht="114" hidden="false" customHeight="true" outlineLevel="0" collapsed="false">
      <c r="A46" s="115" t="str">
        <f aca="false">Checks!$A$88&amp;CHAR(10)&amp;IF(Checks!$I$88="","",Checks!$I$88&amp;": ")&amp;Checks!$J$88</f>
        <v>F03-UPL-02
Equipment: Equipment physically loaded at GLD positions - quantity &amp; positions</v>
      </c>
      <c r="B46" s="115" t="str">
        <f aca="false">Checks!$K$88&amp;IF(Checks!$O$88="","",IF(Checks!$K$88="","",CHAR(10))&amp;"Note: "&amp;Checks!$O$88)</f>
        <v>Enter expected &amp; actual
Note: Confirm on board before departure; completion time must fall inside the uplift window.</v>
      </c>
      <c r="C46" s="115" t="str">
        <f aca="false">Checks!$N$88&amp;CHAR(10)&amp;IF(ISNUMBER(Checks!$R$88),TEXT(Checks!$R$88,"DD-MMM-YY HH:MM"),"")&amp;" "&amp;Checks!$P$88</f>
        <v>Required
10-Oct-26 16:05 CGK</v>
      </c>
      <c r="D46" s="115" t="str">
        <f aca="false">IF(Checks!$U$88="","",Checks!$U$88)&amp;IF(Checks!$AB$88="","",CHAR(10)&amp;"CA: "&amp;Checks!$AB$88)</f>
        <v/>
      </c>
      <c r="E46" s="115" t="str">
        <f aca="false">IF(Checks!$V$88="","",Checks!$V$88)&amp;IF(Checks!$AC$88="","",IF(Checks!$V$88="","",CHAR(10))&amp;"N/A just.: "&amp;Checks!$AC$88)&amp;IF(Checks!$W$88="","",CHAR(10)&amp;"Batch: "&amp;Checks!$W$88)&amp;IF(AND(Checks!$X$88="",Checks!$Y$88=""),"",CHAR(10)&amp;"Exp: "&amp;Checks!$X$88&amp;"  /  Act: "&amp;Checks!$Y$88)</f>
        <v/>
      </c>
      <c r="F46" s="115" t="str">
        <f aca="false">IF(AND(LEFT(Checks!$AH$88,10)="N/A – RULE",TRIM(Checks!$S$88&amp;Checks!$Z$88)=""),"","Type: "&amp;IF(TRIM(Checks!$S$88)="","______________ (see cover list)",Checks!$S$88)&amp;CHAR(10)&amp;"ID: "&amp;IF(TRIM(Checks!$Z$88)="","______________ (see cover list)",Checks!$Z$88))&amp;IF(Checks!$AA$88="","",CHAR(10)&amp;"CA: "&amp;Checks!$AA$88)</f>
        <v>Type: ______________ (see cover list)
ID: ______________ (see cover list)</v>
      </c>
      <c r="G46" s="115" t="str">
        <f aca="false">IF(ISNUMBER(Checks!$AD$88),TEXT(Checks!$AD$88,"DD-MMM-YY HH:MM")&amp;" "&amp;Checks!$P$88,"")&amp;IF(Checks!$AE$88="","",CHAR(10)&amp;"Verifier: "&amp;Checks!$AE$88)&amp;IF(Checks!$T$88="","",CHAR(10)&amp;"PIC: "&amp;Checks!$T$88)</f>
        <v/>
      </c>
      <c r="H46" s="116" t="str">
        <f aca="false">IF(Checks!$AH$88="","",Checks!$AH$88)</f>
        <v>OPEN</v>
      </c>
    </row>
    <row r="47" customFormat="false" ht="114" hidden="false" customHeight="true" outlineLevel="0" collapsed="false">
      <c r="A47" s="115" t="str">
        <f aca="false">Checks!$A$89&amp;CHAR(10)&amp;IF(Checks!$I$89="","",Checks!$I$89&amp;": ")&amp;Checks!$J$89</f>
        <v>F03-UPL-03
Seat Linen: Seat pillow (EY) - on board</v>
      </c>
      <c r="B47" s="115" t="str">
        <f aca="false">Checks!$K$89&amp;IF(Checks!$O$89="","",IF(Checks!$K$89="","",CHAR(10))&amp;"Note: "&amp;Checks!$O$89)</f>
        <v>Available 100% (ticked in reference)</v>
      </c>
      <c r="C47" s="115" t="str">
        <f aca="false">Checks!$N$89&amp;CHAR(10)&amp;IF(ISNUMBER(Checks!$R$89),TEXT(Checks!$R$89,"DD-MMM-YY HH:MM"),"")&amp;" "&amp;Checks!$P$89</f>
        <v>Required
10-Oct-26 16:05 CGK</v>
      </c>
      <c r="D47" s="115" t="str">
        <f aca="false">IF(Checks!$U$89="","",Checks!$U$89)&amp;IF(Checks!$AB$89="","",CHAR(10)&amp;"CA: "&amp;Checks!$AB$89)</f>
        <v/>
      </c>
      <c r="E47" s="115" t="str">
        <f aca="false">IF(Checks!$V$89="","",Checks!$V$89)&amp;IF(Checks!$AC$89="","",IF(Checks!$V$89="","",CHAR(10))&amp;"N/A just.: "&amp;Checks!$AC$89)&amp;IF(Checks!$W$89="","",CHAR(10)&amp;"Batch: "&amp;Checks!$W$89)&amp;IF(AND(Checks!$X$89="",Checks!$Y$89=""),"",CHAR(10)&amp;"Exp: "&amp;Checks!$X$89&amp;"  /  Act: "&amp;Checks!$Y$89)</f>
        <v/>
      </c>
      <c r="F47" s="115" t="str">
        <f aca="false">IF(AND(LEFT(Checks!$AH$89,10)="N/A – RULE",TRIM(Checks!$S$89&amp;Checks!$Z$89)=""),"","Type: "&amp;IF(TRIM(Checks!$S$89)="","______________ (see cover list)",Checks!$S$89)&amp;CHAR(10)&amp;"ID: "&amp;IF(TRIM(Checks!$Z$89)="","______________ (see cover list)",Checks!$Z$89))&amp;IF(Checks!$AA$89="","",CHAR(10)&amp;"CA: "&amp;Checks!$AA$89)</f>
        <v>Type: ______________ (see cover list)
ID: ______________ (see cover list)</v>
      </c>
      <c r="G47" s="115" t="str">
        <f aca="false">IF(ISNUMBER(Checks!$AD$89),TEXT(Checks!$AD$89,"DD-MMM-YY HH:MM")&amp;" "&amp;Checks!$P$89,"")&amp;IF(Checks!$AE$89="","",CHAR(10)&amp;"Verifier: "&amp;Checks!$AE$89)&amp;IF(Checks!$T$89="","",CHAR(10)&amp;"PIC: "&amp;Checks!$T$89)</f>
        <v/>
      </c>
      <c r="H47" s="116" t="str">
        <f aca="false">IF(Checks!$AH$89="","",Checks!$AH$89)</f>
        <v>OPEN</v>
      </c>
    </row>
    <row r="49" customFormat="false" ht="24" hidden="false" customHeight="true" outlineLevel="0" collapsed="false">
      <c r="A49" s="117" t="s">
        <v>3480</v>
      </c>
      <c r="B49" s="117"/>
      <c r="C49" s="117"/>
      <c r="D49" s="117"/>
      <c r="E49" s="117" t="s">
        <v>3481</v>
      </c>
      <c r="F49" s="117"/>
      <c r="G49" s="117"/>
      <c r="H49" s="117"/>
    </row>
    <row r="50" customFormat="false" ht="21.75" hidden="false" customHeight="true" outlineLevel="0" collapsed="false">
      <c r="A50" s="118"/>
      <c r="B50" s="118"/>
      <c r="C50" s="118"/>
      <c r="D50" s="118"/>
      <c r="E50" s="118"/>
      <c r="F50" s="118"/>
      <c r="G50" s="118"/>
      <c r="H50" s="118"/>
    </row>
    <row r="51" customFormat="false" ht="21.75" hidden="false" customHeight="true" outlineLevel="0" collapsed="false">
      <c r="A51" s="118"/>
      <c r="B51" s="118"/>
      <c r="C51" s="118"/>
      <c r="D51" s="118"/>
      <c r="E51" s="118"/>
      <c r="F51" s="118"/>
      <c r="G51" s="118"/>
      <c r="H51" s="118"/>
    </row>
    <row r="52" customFormat="false" ht="21.75" hidden="false" customHeight="true" outlineLevel="0" collapsed="false">
      <c r="A52" s="118"/>
      <c r="B52" s="118"/>
      <c r="C52" s="118"/>
      <c r="D52" s="118"/>
      <c r="E52" s="118"/>
      <c r="F52" s="118"/>
      <c r="G52" s="118"/>
      <c r="H52" s="118"/>
    </row>
    <row r="53" customFormat="false" ht="21.75" hidden="false" customHeight="true" outlineLevel="0" collapsed="false">
      <c r="A53" s="118"/>
      <c r="B53" s="118"/>
      <c r="C53" s="118"/>
      <c r="D53" s="118"/>
      <c r="E53" s="118"/>
      <c r="F53" s="118"/>
      <c r="G53" s="118"/>
      <c r="H53" s="118"/>
    </row>
    <row r="54" customFormat="false" ht="21.75" hidden="false" customHeight="true" outlineLevel="0" collapsed="false">
      <c r="A54" s="118"/>
      <c r="B54" s="118"/>
      <c r="C54" s="118"/>
      <c r="D54" s="118"/>
      <c r="E54" s="118"/>
      <c r="F54" s="118"/>
      <c r="G54" s="118"/>
      <c r="H54" s="118"/>
    </row>
    <row r="55" customFormat="false" ht="21.75" hidden="false" customHeight="true" outlineLevel="0" collapsed="false">
      <c r="A55" s="118"/>
      <c r="B55" s="118"/>
      <c r="C55" s="118"/>
      <c r="D55" s="118"/>
      <c r="E55" s="118"/>
      <c r="F55" s="118"/>
      <c r="G55" s="118"/>
      <c r="H55" s="118"/>
    </row>
    <row r="56" customFormat="false" ht="21.75" hidden="false" customHeight="true" outlineLevel="0" collapsed="false">
      <c r="A56" s="118"/>
      <c r="B56" s="118"/>
      <c r="C56" s="118"/>
      <c r="D56" s="118"/>
      <c r="E56" s="118"/>
      <c r="F56" s="118"/>
      <c r="G56" s="118"/>
      <c r="H56" s="118"/>
    </row>
    <row r="57" customFormat="false" ht="21.75" hidden="false" customHeight="true" outlineLevel="0" collapsed="false">
      <c r="A57" s="118"/>
      <c r="B57" s="118"/>
      <c r="C57" s="118"/>
      <c r="D57" s="118"/>
      <c r="E57" s="118"/>
      <c r="F57" s="118"/>
      <c r="G57" s="118"/>
      <c r="H57" s="118"/>
    </row>
    <row r="58" customFormat="false" ht="21.75" hidden="false" customHeight="true" outlineLevel="0" collapsed="false">
      <c r="A58" s="118"/>
      <c r="B58" s="118"/>
      <c r="C58" s="118"/>
      <c r="D58" s="118"/>
      <c r="E58" s="118"/>
      <c r="F58" s="118"/>
      <c r="G58" s="118"/>
      <c r="H58" s="118"/>
    </row>
    <row r="59" customFormat="false" ht="21.75" hidden="false" customHeight="true" outlineLevel="0" collapsed="false">
      <c r="A59" s="118"/>
      <c r="B59" s="118"/>
      <c r="C59" s="118"/>
      <c r="D59" s="118"/>
      <c r="E59" s="118"/>
      <c r="F59" s="118"/>
      <c r="G59" s="118"/>
      <c r="H59"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44:H44"/>
    <mergeCell ref="A49:D49"/>
    <mergeCell ref="E49:H49"/>
    <mergeCell ref="A50:D59"/>
    <mergeCell ref="E50:H59"/>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7">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7">
    <cfRule type="expression" priority="18" aboveAverage="0" equalAverage="0" bottom="0" percent="0" rank="0" text="" dxfId="35">
      <formula>LEFT($H24,3)="N/A"</formula>
    </cfRule>
  </conditionalFormatting>
  <conditionalFormatting sqref="D24:D47">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1" man="true" max="16383" min="0"/>
    <brk id="27" man="true" max="16383" min="0"/>
    <brk id="31" man="true" max="16383" min="0"/>
    <brk id="36" man="true" max="16383" min="0"/>
    <brk id="40" man="true" max="16383" min="0"/>
    <brk id="43"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3435</v>
      </c>
      <c r="B2" s="94" t="str">
        <f aca="false">Flights!$F$8&amp;"   "&amp;TEXT(Flights!$D$8,"DD-MMM-YY")&amp;" ("&amp;Flights!$E$8&amp;")"</f>
        <v>MH0088   10-Oct-26 (SAT)</v>
      </c>
      <c r="C2" s="94"/>
      <c r="D2" s="94"/>
      <c r="E2" s="95" t="s">
        <v>3436</v>
      </c>
      <c r="F2" s="96" t="str">
        <f aca="false">Flights!$AT$8</f>
        <v>NOT READY – DOCUMENTS</v>
      </c>
      <c r="G2" s="96"/>
      <c r="H2" s="96"/>
    </row>
    <row r="3" customFormat="false" ht="24" hidden="false" customHeight="true" outlineLevel="0" collapsed="false">
      <c r="A3" s="93" t="s">
        <v>3437</v>
      </c>
      <c r="B3" s="94" t="str">
        <f aca="false">Flights!$G$8&amp;" → "&amp;Flights!$H$8&amp;"   Class "&amp;Flights!$K$8&amp;"   Seat "&amp;Flights!$O$8</f>
        <v>KUL → NRT   Class BC   Seat 1A</v>
      </c>
      <c r="C3" s="94"/>
      <c r="D3" s="94"/>
      <c r="E3" s="95" t="s">
        <v>73</v>
      </c>
      <c r="F3" s="95" t="s">
        <v>3438</v>
      </c>
      <c r="G3" s="95" t="s">
        <v>3439</v>
      </c>
      <c r="H3" s="95"/>
    </row>
    <row r="4" customFormat="false" ht="24" hidden="false" customHeight="true" outlineLevel="0" collapsed="false">
      <c r="A4" s="93" t="s">
        <v>3440</v>
      </c>
      <c r="B4" s="94" t="str">
        <f aca="false">IF(ISNUMBER(Flights!$I$8),TEXT(Flights!$I$8,"DD-MMM-YY HH:MM"),"")&amp;" "&amp;Flights!$G$8&amp;"  →  "&amp;IF(ISNUMBER(Flights!$J$8),TEXT(Flights!$J$8,"DD-MMM-YY HH:MM"),"")&amp;" "&amp;Flights!$H$8</f>
        <v>10-Oct-26 23:30 KUL  →  11-Oct-26 07:40 NRT</v>
      </c>
      <c r="C4" s="94"/>
      <c r="D4" s="94"/>
      <c r="E4" s="93" t="s">
        <v>3441</v>
      </c>
      <c r="F4" s="97" t="str">
        <f aca="false">IF(ISNUMBER(Flights!$AG$8),TEXT(Flights!$AG$8,"DD-MMM-YY HH:MM"),"")&amp;" "&amp;Flights!$V$8</f>
        <v>03-Oct-26 23:30 KUL</v>
      </c>
      <c r="G4" s="98" t="n">
        <f aca="false">Flights!$AJ$8</f>
        <v>0</v>
      </c>
      <c r="H4" s="98"/>
    </row>
    <row r="5" customFormat="false" ht="24" hidden="false" customHeight="true" outlineLevel="0" collapsed="false">
      <c r="A5" s="93" t="s">
        <v>3442</v>
      </c>
      <c r="B5" s="94" t="str">
        <f aca="false">Flights!$L$8&amp;" – "&amp;Flights!$M$8</f>
        <v>A350 – A350-900: A359 (9M-MAB..MAG, row 6) or A350 9M-MAH (row 7) - tail to confirm</v>
      </c>
      <c r="C5" s="94"/>
      <c r="D5" s="94"/>
      <c r="E5" s="93" t="s">
        <v>3443</v>
      </c>
      <c r="F5" s="97" t="str">
        <f aca="false">IF(ISNUMBER(Flights!$AH$8),TEXT(Flights!$AH$8,"DD-MMM-YY HH:MM"),"")&amp;" "&amp;Flights!$V$8</f>
        <v>09-Oct-26 23:30 KUL</v>
      </c>
      <c r="G5" s="98" t="n">
        <f aca="false">Flights!$AK$8</f>
        <v>0</v>
      </c>
      <c r="H5" s="98"/>
    </row>
    <row r="6" customFormat="false" ht="24" hidden="false" customHeight="true" outlineLevel="0" collapsed="false">
      <c r="A6" s="93" t="s">
        <v>3444</v>
      </c>
      <c r="B6" s="94" t="str">
        <f aca="false">IF(TRIM(Flights!$N$8)="","__________________",Flights!$N$8)</f>
        <v>__________________</v>
      </c>
      <c r="C6" s="94"/>
      <c r="D6" s="94"/>
      <c r="E6" s="93" t="s">
        <v>3445</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3446</v>
      </c>
      <c r="B7" s="94" t="str">
        <f aca="false">Flights!$T$8</f>
        <v>1.5 Meal (Meal)</v>
      </c>
      <c r="C7" s="94"/>
      <c r="D7" s="94"/>
      <c r="E7" s="93" t="s">
        <v>3447</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155</v>
      </c>
      <c r="B8" s="94" t="str">
        <f aca="false">Flights!$V$8&amp;"   (reference uplift stns: "&amp;Flights!$U$8&amp;")"</f>
        <v>KUL   (reference uplift stns: KUL/NRT)</v>
      </c>
      <c r="C8" s="94"/>
      <c r="D8" s="94"/>
      <c r="E8" s="93" t="s">
        <v>3448</v>
      </c>
      <c r="F8" s="99" t="s">
        <v>3449</v>
      </c>
      <c r="G8" s="98" t="n">
        <f aca="false">Flights!$AN$8</f>
        <v>0</v>
      </c>
      <c r="H8" s="98"/>
    </row>
    <row r="9" customFormat="false" ht="12.75" hidden="false" customHeight="true" outlineLevel="0" collapsed="false">
      <c r="A9" s="93" t="s">
        <v>3450</v>
      </c>
      <c r="B9" s="94" t="str">
        <f aca="false">TRIM(Flights!$P$8&amp;"  "&amp;Flights!$Q$8)</f>
        <v>4H 05M Overnight NRT</v>
      </c>
      <c r="C9" s="94"/>
      <c r="D9" s="94"/>
      <c r="E9" s="93" t="s">
        <v>3451</v>
      </c>
      <c r="F9" s="100" t="n">
        <f aca="false">Flights!$AP$8</f>
        <v>0</v>
      </c>
      <c r="G9" s="100" t="n">
        <f aca="false">Flights!$AQ$8</f>
        <v>0</v>
      </c>
      <c r="H9" s="100" t="n">
        <f aca="false">Flights!$AU$8</f>
        <v>0</v>
      </c>
    </row>
    <row r="10" customFormat="false" ht="24" hidden="false" customHeight="true" outlineLevel="0" collapsed="false">
      <c r="A10" s="93" t="s">
        <v>3452</v>
      </c>
      <c r="B10" s="94" t="str">
        <f aca="false">IF(TRIM(Flights!$X$8)="","__________________",Flights!$X$8)</f>
        <v>__________________</v>
      </c>
      <c r="C10" s="94"/>
      <c r="D10" s="94"/>
      <c r="E10" s="93" t="s">
        <v>3453</v>
      </c>
      <c r="F10" s="100" t="n">
        <f aca="false">Flights!$AO$8</f>
        <v>46</v>
      </c>
      <c r="G10" s="100" t="n">
        <f aca="false">Flights!$AS$8</f>
        <v>0</v>
      </c>
      <c r="H10" s="100" t="n">
        <f aca="false">Flights!$AR$8</f>
        <v>2</v>
      </c>
    </row>
    <row r="11" customFormat="false" ht="21" hidden="false" customHeight="true" outlineLevel="0" collapsed="false">
      <c r="A11" s="93" t="s">
        <v>3454</v>
      </c>
      <c r="B11" s="94" t="str">
        <f aca="false">IF(TRIM(Flights!$Y$8)="","__________________",Flights!$Y$8)</f>
        <v>__________________</v>
      </c>
      <c r="C11" s="94"/>
      <c r="D11" s="94"/>
      <c r="E11" s="93" t="s">
        <v>3455</v>
      </c>
      <c r="F11" s="100" t="str">
        <f aca="false">Flights!$AV$8&amp;" / "&amp;Flights!$AW$8</f>
        <v>0 / 46</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IF(Documents!$F$8="","",Documents!$F$8)</f>
        <v/>
      </c>
      <c r="C15" s="99" t="str">
        <f aca="false">IF(Documents!$G$8="","",Documents!$G$8)&amp;IF(ISNUMBER(Documents!$H$8),"  "&amp;TEXT(Documents!$H$8,"DD-MMM-YY"),"")</f>
        <v/>
      </c>
      <c r="D15" s="99"/>
      <c r="E15" s="108" t="str">
        <f aca="false">IF(Documents!$J$8="OUTSTANDING","OUTSTANDING – attach before T-7D (due "&amp;IF(ISNUMBER(Flights!$AG$8),TEXT(Flights!$AG$8,"DD-MMM-YY HH:MM"),"")&amp;" "&amp;Flights!$V$8&amp;")",IF(Documents!$J$8="","Status not recorded",Documents!$J$8))</f>
        <v>OUTSTANDING – attach before T-7D (due 03-Oct-26 23:30 KUL)</v>
      </c>
      <c r="F15" s="109" t="str">
        <f aca="false">"Staple behind this sheet as page A1."&amp;IF(Documents!$I$8="",""," Location: "&amp;Documents!$I$8)</f>
        <v>Staple behind this sheet as page A1.</v>
      </c>
      <c r="G15" s="109"/>
      <c r="H15" s="109"/>
    </row>
    <row r="16" customFormat="false" ht="36" hidden="false" customHeight="true" outlineLevel="0" collapsed="false">
      <c r="A16" s="93" t="s">
        <v>3466</v>
      </c>
      <c r="B16" s="94" t="str">
        <f aca="false">IF(Documents!$K$8="","",Documents!$K$8)</f>
        <v/>
      </c>
      <c r="C16" s="99" t="str">
        <f aca="false">IF(Documents!$L$8="","",Documents!$L$8)&amp;IF(ISNUMBER(Documents!$M$8),"  "&amp;TEXT(Documents!$M$8,"DD-MMM-YY"),"")</f>
        <v/>
      </c>
      <c r="D16" s="99"/>
      <c r="E16" s="108" t="str">
        <f aca="false">IF(Documents!$O$8="OUTSTANDING","OUTSTANDING – attach before T-7D (due "&amp;IF(ISNUMBER(Flights!$AG$8),TEXT(Flights!$AG$8,"DD-MMM-YY HH:MM"),"")&amp;" "&amp;Flights!$V$8&amp;")",IF(Documents!$O$8="","Status not recorded",Documents!$O$8))</f>
        <v>OUTSTANDING – attach before T-7D (due 03-Oct-26 23:30 KUL)</v>
      </c>
      <c r="F16" s="109" t="str">
        <f aca="false">"Staple behind this sheet as page A2."&amp;IF(Documents!$N$8="",""," Location: "&amp;Documents!$N$8)</f>
        <v>Staple behind this sheet as page A2.</v>
      </c>
      <c r="G16" s="109"/>
      <c r="H16" s="109"/>
    </row>
    <row r="17" customFormat="false" ht="22.5" hidden="false" customHeight="true" outlineLevel="0" collapsed="false">
      <c r="A17" s="93" t="s">
        <v>3467</v>
      </c>
      <c r="B17" s="110" t="str">
        <f aca="false">IF(Documents!$Q$8="","",Documents!$Q$8)</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"&amp;IF(TRIM(Flights!$Y$8)="","__________________",Flights!$Y$8)</f>
        <v>Name: __________________</v>
      </c>
      <c r="B19" s="94"/>
      <c r="C19" s="94" t="str">
        <f aca="false">"Name: __________________"</f>
        <v>Name: __________________</v>
      </c>
      <c r="D19" s="94"/>
      <c r="E19" s="94"/>
      <c r="F19" s="94" t="str">
        <f aca="false">"Name: __________________"&amp;"   Station: "&amp;Flights!$V$8</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Checks!$A$90&amp;CHAR(10)&amp;IF(Checks!$I$90="","",Checks!$I$90&amp;": ")&amp;Checks!$J$90</f>
        <v>F04-T7-01
Meal: Meal sensory testing completed for this flight's menu cycle (assessed class)</v>
      </c>
      <c r="B24" s="115" t="str">
        <f aca="false">Checks!$K$90&amp;IF(Checks!$O$90="","",IF(Checks!$K$90="","",CHAR(10))&amp;"Note: "&amp;Checks!$O$90)</f>
        <v>Record panel result / score in Result</v>
      </c>
      <c r="C24" s="115" t="str">
        <f aca="false">Checks!$N$90&amp;CHAR(10)&amp;IF(ISNUMBER(Checks!$R$90),TEXT(Checks!$R$90,"DD-MMM-YY HH:MM"),"")&amp;" "&amp;Checks!$P$90</f>
        <v>Required
03-Oct-26 23:30 KUL</v>
      </c>
      <c r="D24" s="115" t="str">
        <f aca="false">IF(Checks!$U$90="","",Checks!$U$90)&amp;IF(Checks!$AB$90="","",CHAR(10)&amp;"CA: "&amp;Checks!$AB$90)</f>
        <v/>
      </c>
      <c r="E24" s="115" t="str">
        <f aca="false">IF(Checks!$V$90="","",Checks!$V$90)&amp;IF(Checks!$AC$90="","",IF(Checks!$V$90="","",CHAR(10))&amp;"N/A just.: "&amp;Checks!$AC$90)&amp;IF(Checks!$W$90="","",CHAR(10)&amp;"Batch: "&amp;Checks!$W$90)&amp;IF(AND(Checks!$X$90="",Checks!$Y$90=""),"",CHAR(10)&amp;"Exp: "&amp;Checks!$X$90&amp;"  /  Act: "&amp;Checks!$Y$90)</f>
        <v/>
      </c>
      <c r="F24" s="115" t="str">
        <f aca="false">IF(AND(LEFT(Checks!$AH$90,10)="N/A – RULE",TRIM(Checks!$S$90&amp;Checks!$Z$90)=""),"","Type: "&amp;IF(TRIM(Checks!$S$90)="","______________ (see cover list)",Checks!$S$90)&amp;CHAR(10)&amp;"ID: "&amp;IF(TRIM(Checks!$Z$90)="","______________ (see cover list)",Checks!$Z$90))&amp;IF(Checks!$AA$90="","",CHAR(10)&amp;"CA: "&amp;Checks!$AA$90)</f>
        <v>Type: ______________ (see cover list)
ID: ______________ (see cover list)</v>
      </c>
      <c r="G24" s="115" t="str">
        <f aca="false">IF(ISNUMBER(Checks!$AD$90),TEXT(Checks!$AD$90,"DD-MMM-YY HH:MM")&amp;" "&amp;Checks!$P$90,"")&amp;IF(Checks!$AE$90="","",CHAR(10)&amp;"Verifier: "&amp;Checks!$AE$90)&amp;IF(Checks!$T$90="","",CHAR(10)&amp;"PIC: "&amp;Checks!$T$90)</f>
        <v/>
      </c>
      <c r="H24" s="116" t="str">
        <f aca="false">IF(Checks!$AH$90="","",Checks!$AH$90)</f>
        <v>OPEN</v>
      </c>
    </row>
    <row r="25" customFormat="false" ht="114" hidden="false" customHeight="true" outlineLevel="0" collapsed="false">
      <c r="A25" s="115" t="str">
        <f aca="false">Checks!$A$91&amp;CHAR(10)&amp;IF(Checks!$I$91="","",Checks!$I$91&amp;": ")&amp;Checks!$J$91</f>
        <v>F04-T7-02
Menu: Printed menu cards confirmed (content, cycle, language, quantity)</v>
      </c>
      <c r="B25" s="115" t="str">
        <f aca="false">Checks!$K$91&amp;IF(Checks!$O$91="","",IF(Checks!$K$91="","",CHAR(10))&amp;"Note: "&amp;Checks!$O$91)</f>
        <v>Menu card matches approved menu for this flight</v>
      </c>
      <c r="C25" s="115" t="str">
        <f aca="false">Checks!$N$91&amp;CHAR(10)&amp;IF(ISNUMBER(Checks!$R$91),TEXT(Checks!$R$91,"DD-MMM-YY HH:MM"),"")&amp;" "&amp;Checks!$P$91</f>
        <v>Required
03-Oct-26 23:30 KUL</v>
      </c>
      <c r="D25" s="115" t="str">
        <f aca="false">IF(Checks!$U$91="","",Checks!$U$91)&amp;IF(Checks!$AB$91="","",CHAR(10)&amp;"CA: "&amp;Checks!$AB$91)</f>
        <v/>
      </c>
      <c r="E25" s="115" t="str">
        <f aca="false">IF(Checks!$V$91="","",Checks!$V$91)&amp;IF(Checks!$AC$91="","",IF(Checks!$V$91="","",CHAR(10))&amp;"N/A just.: "&amp;Checks!$AC$91)&amp;IF(Checks!$W$91="","",CHAR(10)&amp;"Batch: "&amp;Checks!$W$91)&amp;IF(AND(Checks!$X$91="",Checks!$Y$91=""),"",CHAR(10)&amp;"Exp: "&amp;Checks!$X$91&amp;"  /  Act: "&amp;Checks!$Y$91)</f>
        <v/>
      </c>
      <c r="F25" s="115" t="str">
        <f aca="false">IF(AND(LEFT(Checks!$AH$91,10)="N/A – RULE",TRIM(Checks!$S$91&amp;Checks!$Z$91)=""),"","Type: "&amp;IF(TRIM(Checks!$S$91)="","______________ (see cover list)",Checks!$S$91)&amp;CHAR(10)&amp;"ID: "&amp;IF(TRIM(Checks!$Z$91)="","______________ (see cover list)",Checks!$Z$91))&amp;IF(Checks!$AA$91="","",CHAR(10)&amp;"CA: "&amp;Checks!$AA$91)</f>
        <v>Type: ______________ (see cover list)
ID: ______________ (see cover list)</v>
      </c>
      <c r="G25" s="115" t="str">
        <f aca="false">IF(ISNUMBER(Checks!$AD$91),TEXT(Checks!$AD$91,"DD-MMM-YY HH:MM")&amp;" "&amp;Checks!$P$91,"")&amp;IF(Checks!$AE$91="","",CHAR(10)&amp;"Verifier: "&amp;Checks!$AE$91)&amp;IF(Checks!$T$91="","",CHAR(10)&amp;"PIC: "&amp;Checks!$T$91)</f>
        <v/>
      </c>
      <c r="H25" s="116" t="str">
        <f aca="false">IF(Checks!$AH$91="","",Checks!$AH$91)</f>
        <v>OPEN</v>
      </c>
    </row>
    <row r="26" customFormat="false" ht="114" hidden="false" customHeight="true" outlineLevel="0" collapsed="false">
      <c r="A26" s="115" t="str">
        <f aca="false">Checks!$A$92&amp;CHAR(10)&amp;IF(Checks!$I$92="","",Checks!$I$92&amp;": ")&amp;Checks!$J$92</f>
        <v>F04-T7-03
IFE: Digital menu in IFE confirmed (A339 only)</v>
      </c>
      <c r="B26" s="115" t="str">
        <f aca="false">Checks!$K$92&amp;IF(Checks!$O$92="","",IF(Checks!$K$92="","",CHAR(10))&amp;"Note: "&amp;Checks!$O$92)</f>
        <v>Applies when fleet = A339
Note: Digital IFE menu applies to A339 only (user brief). Applicability follows the Fleet cell on Flights.</v>
      </c>
      <c r="C26" s="115" t="str">
        <f aca="false">Checks!$N$92&amp;CHAR(10)&amp;IF(ISNUMBER(Checks!$R$92),TEXT(Checks!$R$92,"DD-MMM-YY HH:MM"),"")&amp;" "&amp;Checks!$P$92</f>
        <v>N/A – rule
03-Oct-26 23:30 KUL</v>
      </c>
      <c r="D26" s="115" t="str">
        <f aca="false">IF(Checks!$U$92="","",Checks!$U$92)&amp;IF(Checks!$AB$92="","",CHAR(10)&amp;"CA: "&amp;Checks!$AB$92)</f>
        <v/>
      </c>
      <c r="E26" s="115" t="str">
        <f aca="false">IF(Checks!$V$92="","",Checks!$V$92)&amp;IF(Checks!$AC$92="","",IF(Checks!$V$92="","",CHAR(10))&amp;"N/A just.: "&amp;Checks!$AC$92)&amp;IF(Checks!$W$92="","",CHAR(10)&amp;"Batch: "&amp;Checks!$W$92)&amp;IF(AND(Checks!$X$92="",Checks!$Y$92=""),"",CHAR(10)&amp;"Exp: "&amp;Checks!$X$92&amp;"  /  Act: "&amp;Checks!$Y$92)</f>
        <v/>
      </c>
      <c r="F26" s="115" t="str">
        <f aca="false">IF(AND(LEFT(Checks!$AH$92,10)="N/A – RULE",TRIM(Checks!$S$92&amp;Checks!$Z$92)=""),"","Type: "&amp;IF(TRIM(Checks!$S$92)="","______________ (see cover list)",Checks!$S$92)&amp;CHAR(10)&amp;"ID: "&amp;IF(TRIM(Checks!$Z$92)="","______________ (see cover list)",Checks!$Z$92))&amp;IF(Checks!$AA$92="","",CHAR(10)&amp;"CA: "&amp;Checks!$AA$92)</f>
        <v/>
      </c>
      <c r="G26" s="115" t="str">
        <f aca="false">IF(ISNUMBER(Checks!$AD$92),TEXT(Checks!$AD$92,"DD-MMM-YY HH:MM")&amp;" "&amp;Checks!$P$92,"")&amp;IF(Checks!$AE$92="","",CHAR(10)&amp;"Verifier: "&amp;Checks!$AE$92)&amp;IF(Checks!$T$92="","",CHAR(10)&amp;"PIC: "&amp;Checks!$T$92)</f>
        <v/>
      </c>
      <c r="H26" s="116" t="str">
        <f aca="false">IF(Checks!$AH$92="","",Checks!$AH$92)</f>
        <v>N/A – RULE</v>
      </c>
    </row>
    <row r="27" customFormat="false" ht="114" hidden="false" customHeight="true" outlineLevel="0" collapsed="false">
      <c r="A27" s="115" t="str">
        <f aca="false">Checks!$A$93&amp;CHAR(10)&amp;IF(Checks!$I$93="","",Checks!$I$93&amp;": ")&amp;Checks!$J$93</f>
        <v>F04-T7-04
Staffing: Experienced catering officer assigned to this flight</v>
      </c>
      <c r="B27" s="115" t="str">
        <f aca="false">Checks!$K$93&amp;IF(Checks!$O$93="","",IF(Checks!$K$93="","",CHAR(10))&amp;"Note: "&amp;Checks!$O$93)</f>
        <v>Record officer name in Result</v>
      </c>
      <c r="C27" s="115" t="str">
        <f aca="false">Checks!$N$93&amp;CHAR(10)&amp;IF(ISNUMBER(Checks!$R$93),TEXT(Checks!$R$93,"DD-MMM-YY HH:MM"),"")&amp;" "&amp;Checks!$P$93</f>
        <v>Required
03-Oct-26 23:30 KUL</v>
      </c>
      <c r="D27" s="115" t="str">
        <f aca="false">IF(Checks!$U$93="","",Checks!$U$93)&amp;IF(Checks!$AB$93="","",CHAR(10)&amp;"CA: "&amp;Checks!$AB$93)</f>
        <v/>
      </c>
      <c r="E27" s="115" t="str">
        <f aca="false">IF(Checks!$V$93="","",Checks!$V$93)&amp;IF(Checks!$AC$93="","",IF(Checks!$V$93="","",CHAR(10))&amp;"N/A just.: "&amp;Checks!$AC$93)&amp;IF(Checks!$W$93="","",CHAR(10)&amp;"Batch: "&amp;Checks!$W$93)&amp;IF(AND(Checks!$X$93="",Checks!$Y$93=""),"",CHAR(10)&amp;"Exp: "&amp;Checks!$X$93&amp;"  /  Act: "&amp;Checks!$Y$93)</f>
        <v/>
      </c>
      <c r="F27" s="115" t="str">
        <f aca="false">IF(AND(LEFT(Checks!$AH$93,10)="N/A – RULE",TRIM(Checks!$S$93&amp;Checks!$Z$93)=""),"","Type: "&amp;IF(TRIM(Checks!$S$93)="","______________ (see cover list)",Checks!$S$93)&amp;CHAR(10)&amp;"ID: "&amp;IF(TRIM(Checks!$Z$93)="","______________ (see cover list)",Checks!$Z$93))&amp;IF(Checks!$AA$93="","",CHAR(10)&amp;"CA: "&amp;Checks!$AA$93)</f>
        <v>Type: ______________ (see cover list)
ID: ______________ (see cover list)</v>
      </c>
      <c r="G27" s="115" t="str">
        <f aca="false">IF(ISNUMBER(Checks!$AD$93),TEXT(Checks!$AD$93,"DD-MMM-YY HH:MM")&amp;" "&amp;Checks!$P$93,"")&amp;IF(Checks!$AE$93="","",CHAR(10)&amp;"Verifier: "&amp;Checks!$AE$93)&amp;IF(Checks!$T$93="","",CHAR(10)&amp;"PIC: "&amp;Checks!$T$93)</f>
        <v/>
      </c>
      <c r="H27" s="116" t="str">
        <f aca="false">IF(Checks!$AH$93="","",Checks!$AH$93)</f>
        <v>OPEN</v>
      </c>
    </row>
    <row r="28" customFormat="false" ht="114" hidden="false" customHeight="true" outlineLevel="0" collapsed="false">
      <c r="A28" s="115" t="str">
        <f aca="false">Checks!$A$94&amp;CHAR(10)&amp;IF(Checks!$I$94="","",Checks!$I$94&amp;": ")&amp;Checks!$J$94</f>
        <v>F04-T7-05
ISOP: All latest applicable ISOP revisions communicated to caterer</v>
      </c>
      <c r="B28" s="115" t="str">
        <f aca="false">Checks!$K$94&amp;IF(Checks!$O$94="","",IF(Checks!$K$94="","",CHAR(10))&amp;"Note: "&amp;Checks!$O$94)</f>
        <v>List revision numbers in Result (see ISOP register)</v>
      </c>
      <c r="C28" s="115" t="str">
        <f aca="false">Checks!$N$94&amp;CHAR(10)&amp;IF(ISNUMBER(Checks!$R$94),TEXT(Checks!$R$94,"DD-MMM-YY HH:MM"),"")&amp;" "&amp;Checks!$P$94</f>
        <v>Required
03-Oct-26 23:30 KUL</v>
      </c>
      <c r="D28" s="115" t="str">
        <f aca="false">IF(Checks!$U$94="","",Checks!$U$94)&amp;IF(Checks!$AB$94="","",CHAR(10)&amp;"CA: "&amp;Checks!$AB$94)</f>
        <v/>
      </c>
      <c r="E28" s="115" t="str">
        <f aca="false">IF(Checks!$V$94="","",Checks!$V$94)&amp;IF(Checks!$AC$94="","",IF(Checks!$V$94="","",CHAR(10))&amp;"N/A just.: "&amp;Checks!$AC$94)&amp;IF(Checks!$W$94="","",CHAR(10)&amp;"Batch: "&amp;Checks!$W$94)&amp;IF(AND(Checks!$X$94="",Checks!$Y$94=""),"",CHAR(10)&amp;"Exp: "&amp;Checks!$X$94&amp;"  /  Act: "&amp;Checks!$Y$94)</f>
        <v/>
      </c>
      <c r="F28" s="115" t="str">
        <f aca="false">IF(AND(LEFT(Checks!$AH$94,10)="N/A – RULE",TRIM(Checks!$S$94&amp;Checks!$Z$94)=""),"","Type: "&amp;IF(TRIM(Checks!$S$94)="","______________ (see cover list)",Checks!$S$94)&amp;CHAR(10)&amp;"ID: "&amp;IF(TRIM(Checks!$Z$94)="","______________ (see cover list)",Checks!$Z$94))&amp;IF(Checks!$AA$94="","",CHAR(10)&amp;"CA: "&amp;Checks!$AA$94)</f>
        <v>Type: ______________ (see cover list)
ID: ______________ (see cover list)</v>
      </c>
      <c r="G28" s="115" t="str">
        <f aca="false">IF(ISNUMBER(Checks!$AD$94),TEXT(Checks!$AD$94,"DD-MMM-YY HH:MM")&amp;" "&amp;Checks!$P$94,"")&amp;IF(Checks!$AE$94="","",CHAR(10)&amp;"Verifier: "&amp;Checks!$AE$94)&amp;IF(Checks!$T$94="","",CHAR(10)&amp;"PIC: "&amp;Checks!$T$94)</f>
        <v/>
      </c>
      <c r="H28" s="116" t="str">
        <f aca="false">IF(Checks!$AH$94="","",Checks!$AH$94)</f>
        <v>OPEN</v>
      </c>
    </row>
    <row r="29" customFormat="false" ht="114" hidden="false" customHeight="true" outlineLevel="0" collapsed="false">
      <c r="A29" s="115" t="str">
        <f aca="false">Checks!$A$95&amp;CHAR(10)&amp;IF(Checks!$I$95="","",Checks!$I$95&amp;": ")&amp;Checks!$J$95</f>
        <v>F04-T7-06
ISOP: Caterer acknowledgement of ISOP revisions recorded</v>
      </c>
      <c r="B29" s="115" t="str">
        <f aca="false">Checks!$K$95&amp;IF(Checks!$O$95="","",IF(Checks!$K$95="","",CHAR(10))&amp;"Note: "&amp;Checks!$O$95)</f>
        <v>Record acknowledgement ref in Evidence</v>
      </c>
      <c r="C29" s="115" t="str">
        <f aca="false">Checks!$N$95&amp;CHAR(10)&amp;IF(ISNUMBER(Checks!$R$95),TEXT(Checks!$R$95,"DD-MMM-YY HH:MM"),"")&amp;" "&amp;Checks!$P$95</f>
        <v>Required
03-Oct-26 23:30 KUL</v>
      </c>
      <c r="D29" s="115" t="str">
        <f aca="false">IF(Checks!$U$95="","",Checks!$U$95)&amp;IF(Checks!$AB$95="","",CHAR(10)&amp;"CA: "&amp;Checks!$AB$95)</f>
        <v/>
      </c>
      <c r="E29" s="115" t="str">
        <f aca="false">IF(Checks!$V$95="","",Checks!$V$95)&amp;IF(Checks!$AC$95="","",IF(Checks!$V$95="","",CHAR(10))&amp;"N/A just.: "&amp;Checks!$AC$95)&amp;IF(Checks!$W$95="","",CHAR(10)&amp;"Batch: "&amp;Checks!$W$95)&amp;IF(AND(Checks!$X$95="",Checks!$Y$95=""),"",CHAR(10)&amp;"Exp: "&amp;Checks!$X$95&amp;"  /  Act: "&amp;Checks!$Y$95)</f>
        <v/>
      </c>
      <c r="F29" s="115" t="str">
        <f aca="false">IF(AND(LEFT(Checks!$AH$95,10)="N/A – RULE",TRIM(Checks!$S$95&amp;Checks!$Z$95)=""),"","Type: "&amp;IF(TRIM(Checks!$S$95)="","______________ (see cover list)",Checks!$S$95)&amp;CHAR(10)&amp;"ID: "&amp;IF(TRIM(Checks!$Z$95)="","______________ (see cover list)",Checks!$Z$95))&amp;IF(Checks!$AA$95="","",CHAR(10)&amp;"CA: "&amp;Checks!$AA$95)</f>
        <v>Type: ______________ (see cover list)
ID: ______________ (see cover list)</v>
      </c>
      <c r="G29" s="115" t="str">
        <f aca="false">IF(ISNUMBER(Checks!$AD$95),TEXT(Checks!$AD$95,"DD-MMM-YY HH:MM")&amp;" "&amp;Checks!$P$95,"")&amp;IF(Checks!$AE$95="","",CHAR(10)&amp;"Verifier: "&amp;Checks!$AE$95)&amp;IF(Checks!$T$95="","",CHAR(10)&amp;"PIC: "&amp;Checks!$T$95)</f>
        <v/>
      </c>
      <c r="H29" s="116" t="str">
        <f aca="false">IF(Checks!$AH$95="","",Checks!$AH$95)</f>
        <v>OPEN</v>
      </c>
    </row>
    <row r="30" customFormat="false" ht="114" hidden="false" customHeight="true" outlineLevel="0" collapsed="false">
      <c r="A30" s="115" t="str">
        <f aca="false">Checks!$A$96&amp;CHAR(10)&amp;IF(Checks!$I$96="","",Checks!$I$96&amp;": ")&amp;Checks!$J$96</f>
        <v>F04-T7-07
Documents: Galley loading diagram (GLD) received, revision recorded &amp; attached</v>
      </c>
      <c r="B30" s="115" t="str">
        <f aca="false">Checks!$K$96&amp;IF(Checks!$O$96="","",IF(Checks!$K$96="","",CHAR(10))&amp;"Note: "&amp;Checks!$O$96)</f>
        <v>Documents sheet row complete</v>
      </c>
      <c r="C30" s="115" t="str">
        <f aca="false">Checks!$N$96&amp;CHAR(10)&amp;IF(ISNUMBER(Checks!$R$96),TEXT(Checks!$R$96,"DD-MMM-YY HH:MM"),"")&amp;" "&amp;Checks!$P$96</f>
        <v>Required
03-Oct-26 23:30 KUL</v>
      </c>
      <c r="D30" s="115" t="str">
        <f aca="false">IF(Checks!$U$96="","",Checks!$U$96)&amp;IF(Checks!$AB$96="","",CHAR(10)&amp;"CA: "&amp;Checks!$AB$96)</f>
        <v/>
      </c>
      <c r="E30" s="115" t="str">
        <f aca="false">IF(Checks!$V$96="","",Checks!$V$96)&amp;IF(Checks!$AC$96="","",IF(Checks!$V$96="","",CHAR(10))&amp;"N/A just.: "&amp;Checks!$AC$96)&amp;IF(Checks!$W$96="","",CHAR(10)&amp;"Batch: "&amp;Checks!$W$96)&amp;IF(AND(Checks!$X$96="",Checks!$Y$96=""),"",CHAR(10)&amp;"Exp: "&amp;Checks!$X$96&amp;"  /  Act: "&amp;Checks!$Y$96)</f>
        <v/>
      </c>
      <c r="F30" s="115" t="str">
        <f aca="false">IF(AND(LEFT(Checks!$AH$96,10)="N/A – RULE",TRIM(Checks!$S$96&amp;Checks!$Z$96)=""),"","Type: "&amp;IF(TRIM(Checks!$S$96)="","______________ (see cover list)",Checks!$S$96)&amp;CHAR(10)&amp;"ID: "&amp;IF(TRIM(Checks!$Z$96)="","______________ (see cover list)",Checks!$Z$96))&amp;IF(Checks!$AA$96="","",CHAR(10)&amp;"CA: "&amp;Checks!$AA$96)</f>
        <v>Type: ______________ (see cover list)
ID: ______________ (see cover list)</v>
      </c>
      <c r="G30" s="115" t="str">
        <f aca="false">IF(ISNUMBER(Checks!$AD$96),TEXT(Checks!$AD$96,"DD-MMM-YY HH:MM")&amp;" "&amp;Checks!$P$96,"")&amp;IF(Checks!$AE$96="","",CHAR(10)&amp;"Verifier: "&amp;Checks!$AE$96)&amp;IF(Checks!$T$96="","",CHAR(10)&amp;"PIC: "&amp;Checks!$T$96)</f>
        <v/>
      </c>
      <c r="H30" s="116" t="str">
        <f aca="false">IF(Checks!$AH$96="","",Checks!$AH$96)</f>
        <v>OPEN</v>
      </c>
    </row>
    <row r="31" customFormat="false" ht="114" hidden="false" customHeight="true" outlineLevel="0" collapsed="false">
      <c r="A31" s="115" t="str">
        <f aca="false">Checks!$A$97&amp;CHAR(10)&amp;IF(Checks!$I$97="","",Checks!$I$97&amp;": ")&amp;Checks!$J$97</f>
        <v>F04-T7-08
Documents: Menu checklist received, revision recorded &amp; attached</v>
      </c>
      <c r="B31" s="115" t="str">
        <f aca="false">Checks!$K$97&amp;IF(Checks!$O$97="","",IF(Checks!$K$97="","",CHAR(10))&amp;"Note: "&amp;Checks!$O$97)</f>
        <v>Documents sheet row complete</v>
      </c>
      <c r="C31" s="115" t="str">
        <f aca="false">Checks!$N$97&amp;CHAR(10)&amp;IF(ISNUMBER(Checks!$R$97),TEXT(Checks!$R$97,"DD-MMM-YY HH:MM"),"")&amp;" "&amp;Checks!$P$97</f>
        <v>Required
03-Oct-26 23:30 KUL</v>
      </c>
      <c r="D31" s="115" t="str">
        <f aca="false">IF(Checks!$U$97="","",Checks!$U$97)&amp;IF(Checks!$AB$97="","",CHAR(10)&amp;"CA: "&amp;Checks!$AB$97)</f>
        <v/>
      </c>
      <c r="E31" s="115" t="str">
        <f aca="false">IF(Checks!$V$97="","",Checks!$V$97)&amp;IF(Checks!$AC$97="","",IF(Checks!$V$97="","",CHAR(10))&amp;"N/A just.: "&amp;Checks!$AC$97)&amp;IF(Checks!$W$97="","",CHAR(10)&amp;"Batch: "&amp;Checks!$W$97)&amp;IF(AND(Checks!$X$97="",Checks!$Y$97=""),"",CHAR(10)&amp;"Exp: "&amp;Checks!$X$97&amp;"  /  Act: "&amp;Checks!$Y$97)</f>
        <v/>
      </c>
      <c r="F31" s="115" t="str">
        <f aca="false">IF(AND(LEFT(Checks!$AH$97,10)="N/A – RULE",TRIM(Checks!$S$97&amp;Checks!$Z$97)=""),"","Type: "&amp;IF(TRIM(Checks!$S$97)="","______________ (see cover list)",Checks!$S$97)&amp;CHAR(10)&amp;"ID: "&amp;IF(TRIM(Checks!$Z$97)="","______________ (see cover list)",Checks!$Z$97))&amp;IF(Checks!$AA$97="","",CHAR(10)&amp;"CA: "&amp;Checks!$AA$97)</f>
        <v>Type: ______________ (see cover list)
ID: ______________ (see cover list)</v>
      </c>
      <c r="G31" s="115" t="str">
        <f aca="false">IF(ISNUMBER(Checks!$AD$97),TEXT(Checks!$AD$97,"DD-MMM-YY HH:MM")&amp;" "&amp;Checks!$P$97,"")&amp;IF(Checks!$AE$97="","",CHAR(10)&amp;"Verifier: "&amp;Checks!$AE$97)&amp;IF(Checks!$T$97="","",CHAR(10)&amp;"PIC: "&amp;Checks!$T$97)</f>
        <v/>
      </c>
      <c r="H31" s="116" t="str">
        <f aca="false">IF(Checks!$AH$97="","",Checks!$AH$97)</f>
        <v>OPEN</v>
      </c>
    </row>
    <row r="32" customFormat="false" ht="114" hidden="false" customHeight="true" outlineLevel="0" collapsed="false">
      <c r="A32" s="115" t="str">
        <f aca="false">Checks!$A$98&amp;CHAR(10)&amp;IF(Checks!$I$98="","",Checks!$I$98&amp;": ")&amp;Checks!$J$98</f>
        <v>F04-T7-09
Uplift plan: Uplift plan confirmed with caterer vs STD Uplift Information</v>
      </c>
      <c r="B32" s="115" t="str">
        <f aca="false">Checks!$K$98&amp;IF(Checks!$O$98="","",IF(Checks!$K$98="","",CHAR(10))&amp;"Note: "&amp;Checks!$O$98)</f>
        <v>Service: 1.5 Meal (Meal); meal uplift stn KUL (ref lists KUL/NRT)</v>
      </c>
      <c r="C32" s="115" t="str">
        <f aca="false">Checks!$N$98&amp;CHAR(10)&amp;IF(ISNUMBER(Checks!$R$98),TEXT(Checks!$R$98,"DD-MMM-YY HH:MM"),"")&amp;" "&amp;Checks!$P$98</f>
        <v>Required
03-Oct-26 23:30 KUL</v>
      </c>
      <c r="D32" s="115" t="str">
        <f aca="false">IF(Checks!$U$98="","",Checks!$U$98)&amp;IF(Checks!$AB$98="","",CHAR(10)&amp;"CA: "&amp;Checks!$AB$98)</f>
        <v/>
      </c>
      <c r="E32" s="115" t="str">
        <f aca="false">IF(Checks!$V$98="","",Checks!$V$98)&amp;IF(Checks!$AC$98="","",IF(Checks!$V$98="","",CHAR(10))&amp;"N/A just.: "&amp;Checks!$AC$98)&amp;IF(Checks!$W$98="","",CHAR(10)&amp;"Batch: "&amp;Checks!$W$98)&amp;IF(AND(Checks!$X$98="",Checks!$Y$98=""),"",CHAR(10)&amp;"Exp: "&amp;Checks!$X$98&amp;"  /  Act: "&amp;Checks!$Y$98)</f>
        <v/>
      </c>
      <c r="F32" s="115" t="str">
        <f aca="false">IF(AND(LEFT(Checks!$AH$98,10)="N/A – RULE",TRIM(Checks!$S$98&amp;Checks!$Z$98)=""),"","Type: "&amp;IF(TRIM(Checks!$S$98)="","______________ (see cover list)",Checks!$S$98)&amp;CHAR(10)&amp;"ID: "&amp;IF(TRIM(Checks!$Z$98)="","______________ (see cover list)",Checks!$Z$98))&amp;IF(Checks!$AA$98="","",CHAR(10)&amp;"CA: "&amp;Checks!$AA$98)</f>
        <v>Type: ______________ (see cover list)
ID: ______________ (see cover list)</v>
      </c>
      <c r="G32" s="115" t="str">
        <f aca="false">IF(ISNUMBER(Checks!$AD$98),TEXT(Checks!$AD$98,"DD-MMM-YY HH:MM")&amp;" "&amp;Checks!$P$98,"")&amp;IF(Checks!$AE$98="","",CHAR(10)&amp;"Verifier: "&amp;Checks!$AE$98)&amp;IF(Checks!$T$98="","",CHAR(10)&amp;"PIC: "&amp;Checks!$T$98)</f>
        <v/>
      </c>
      <c r="H32" s="116" t="str">
        <f aca="false">IF(Checks!$AH$98="","",Checks!$AH$98)</f>
        <v>OPEN</v>
      </c>
    </row>
    <row r="33" customFormat="false" ht="25.5" hidden="false" customHeight="true" outlineLevel="0" collapsed="false">
      <c r="A33" s="114"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Checks!$A$99&amp;CHAR(10)&amp;IF(Checks!$I$99="","",Checks!$I$99&amp;": ")&amp;Checks!$J$99</f>
        <v>F04-T24-01
Meal: Sensory test repeated on ACTUAL production batch for this flight</v>
      </c>
      <c r="B34" s="115" t="str">
        <f aca="false">Checks!$K$99&amp;IF(Checks!$O$99="","",IF(Checks!$K$99="","",CHAR(10))&amp;"Note: "&amp;Checks!$O$99)</f>
        <v>Batch ID, result, CA and acceptance mandatory</v>
      </c>
      <c r="C34" s="115" t="str">
        <f aca="false">Checks!$N$99&amp;CHAR(10)&amp;IF(ISNUMBER(Checks!$R$99),TEXT(Checks!$R$99,"DD-MMM-YY HH:MM"),"")&amp;" "&amp;Checks!$P$99</f>
        <v>Required
09-Oct-26 23:30 KUL</v>
      </c>
      <c r="D34" s="115" t="str">
        <f aca="false">IF(Checks!$U$99="","",Checks!$U$99)&amp;IF(Checks!$AB$99="","",CHAR(10)&amp;"CA: "&amp;Checks!$AB$99)</f>
        <v/>
      </c>
      <c r="E34" s="115" t="str">
        <f aca="false">IF(Checks!$V$99="","",Checks!$V$99)&amp;IF(Checks!$AC$99="","",IF(Checks!$V$99="","",CHAR(10))&amp;"N/A just.: "&amp;Checks!$AC$99)&amp;IF(Checks!$W$99="","",CHAR(10)&amp;"Batch: "&amp;Checks!$W$99)&amp;IF(AND(Checks!$X$99="",Checks!$Y$99=""),"",CHAR(10)&amp;"Exp: "&amp;Checks!$X$99&amp;"  /  Act: "&amp;Checks!$Y$99)</f>
        <v/>
      </c>
      <c r="F34" s="115" t="str">
        <f aca="false">IF(AND(LEFT(Checks!$AH$99,10)="N/A – RULE",TRIM(Checks!$S$99&amp;Checks!$Z$99)=""),"","Type: "&amp;IF(TRIM(Checks!$S$99)="","______________ (see cover list)",Checks!$S$99)&amp;CHAR(10)&amp;"ID: "&amp;IF(TRIM(Checks!$Z$99)="","______________ (see cover list)",Checks!$Z$99))&amp;IF(Checks!$AA$99="","",CHAR(10)&amp;"CA: "&amp;Checks!$AA$99)</f>
        <v>Type: ______________ (see cover list)
ID: ______________ (see cover list)</v>
      </c>
      <c r="G34" s="115" t="str">
        <f aca="false">IF(ISNUMBER(Checks!$AD$99),TEXT(Checks!$AD$99,"DD-MMM-YY HH:MM")&amp;" "&amp;Checks!$P$99,"")&amp;IF(Checks!$AE$99="","",CHAR(10)&amp;"Verifier: "&amp;Checks!$AE$99)&amp;IF(Checks!$T$99="","",CHAR(10)&amp;"PIC: "&amp;Checks!$T$99)</f>
        <v/>
      </c>
      <c r="H34" s="116" t="str">
        <f aca="false">IF(Checks!$AH$99="","",Checks!$AH$99)</f>
        <v>OPEN</v>
      </c>
    </row>
    <row r="35" customFormat="false" ht="25.5" hidden="false" customHeight="true" outlineLevel="0" collapsed="false">
      <c r="A35" s="114"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5" s="114"/>
      <c r="C35" s="114"/>
      <c r="D35" s="114"/>
      <c r="E35" s="114"/>
      <c r="F35" s="114"/>
      <c r="G35" s="114"/>
      <c r="H35" s="114"/>
    </row>
    <row r="36" customFormat="false" ht="114" hidden="false" customHeight="true" outlineLevel="0" collapsed="false">
      <c r="A36" s="115" t="str">
        <f aca="false">Checks!$A$100&amp;CHAR(10)&amp;IF(Checks!$I$100="","",Checks!$I$100&amp;": ")&amp;Checks!$J$100</f>
        <v>F04-T12-01
Meal: Meal quality vs menu checklist</v>
      </c>
      <c r="B36" s="115" t="str">
        <f aca="false">Checks!$K$100&amp;IF(Checks!$O$100="","",IF(Checks!$K$100="","",CHAR(10))&amp;"Note: "&amp;Checks!$O$100)</f>
        <v>Note: Preparation check at caterer - does NOT confirm loading.</v>
      </c>
      <c r="C36" s="115" t="str">
        <f aca="false">Checks!$N$100&amp;CHAR(10)&amp;IF(ISNUMBER(Checks!$R$100),TEXT(Checks!$R$100,"DD-MMM-YY HH:MM"),"")&amp;" "&amp;Checks!$P$100</f>
        <v>Required
10-Oct-26 11:30 KUL</v>
      </c>
      <c r="D36" s="115" t="str">
        <f aca="false">IF(Checks!$U$100="","",Checks!$U$100)&amp;IF(Checks!$AB$100="","",CHAR(10)&amp;"CA: "&amp;Checks!$AB$100)</f>
        <v/>
      </c>
      <c r="E36" s="115" t="str">
        <f aca="false">IF(Checks!$V$100="","",Checks!$V$100)&amp;IF(Checks!$AC$100="","",IF(Checks!$V$100="","",CHAR(10))&amp;"N/A just.: "&amp;Checks!$AC$100)&amp;IF(Checks!$W$100="","",CHAR(10)&amp;"Batch: "&amp;Checks!$W$100)&amp;IF(AND(Checks!$X$100="",Checks!$Y$100=""),"",CHAR(10)&amp;"Exp: "&amp;Checks!$X$100&amp;"  /  Act: "&amp;Checks!$Y$100)</f>
        <v/>
      </c>
      <c r="F36" s="115" t="str">
        <f aca="false">IF(AND(LEFT(Checks!$AH$100,10)="N/A – RULE",TRIM(Checks!$S$100&amp;Checks!$Z$100)=""),"","Type: "&amp;IF(TRIM(Checks!$S$100)="","______________ (see cover list)",Checks!$S$100)&amp;CHAR(10)&amp;"ID: "&amp;IF(TRIM(Checks!$Z$100)="","______________ (see cover list)",Checks!$Z$100))&amp;IF(Checks!$AA$100="","",CHAR(10)&amp;"CA: "&amp;Checks!$AA$100)</f>
        <v>Type: ______________ (see cover list)
ID: ______________ (see cover list)</v>
      </c>
      <c r="G36" s="115" t="str">
        <f aca="false">IF(ISNUMBER(Checks!$AD$100),TEXT(Checks!$AD$100,"DD-MMM-YY HH:MM")&amp;" "&amp;Checks!$P$100,"")&amp;IF(Checks!$AE$100="","",CHAR(10)&amp;"Verifier: "&amp;Checks!$AE$100)&amp;IF(Checks!$T$100="","",CHAR(10)&amp;"PIC: "&amp;Checks!$T$100)</f>
        <v/>
      </c>
      <c r="H36" s="116" t="str">
        <f aca="false">IF(Checks!$AH$100="","",Checks!$AH$100)</f>
        <v>OPEN</v>
      </c>
    </row>
    <row r="37" customFormat="false" ht="114" hidden="false" customHeight="true" outlineLevel="0" collapsed="false">
      <c r="A37" s="115" t="str">
        <f aca="false">Checks!$A$101&amp;CHAR(10)&amp;IF(Checks!$I$101="","",Checks!$I$101&amp;": ")&amp;Checks!$J$101</f>
        <v>F04-T12-02
Meal: Meal quantities vs menu checklist</v>
      </c>
      <c r="B37" s="115" t="str">
        <f aca="false">Checks!$K$101&amp;IF(Checks!$O$101="","",IF(Checks!$K$101="","",CHAR(10))&amp;"Note: "&amp;Checks!$O$101)</f>
        <v>Enter expected &amp; actual
Note: Preparation check at caterer - does NOT confirm loading.</v>
      </c>
      <c r="C37" s="115" t="str">
        <f aca="false">Checks!$N$101&amp;CHAR(10)&amp;IF(ISNUMBER(Checks!$R$101),TEXT(Checks!$R$101,"DD-MMM-YY HH:MM"),"")&amp;" "&amp;Checks!$P$101</f>
        <v>Required
10-Oct-26 11:30 KUL</v>
      </c>
      <c r="D37" s="115" t="str">
        <f aca="false">IF(Checks!$U$101="","",Checks!$U$101)&amp;IF(Checks!$AB$101="","",CHAR(10)&amp;"CA: "&amp;Checks!$AB$101)</f>
        <v/>
      </c>
      <c r="E37" s="115" t="str">
        <f aca="false">IF(Checks!$V$101="","",Checks!$V$101)&amp;IF(Checks!$AC$101="","",IF(Checks!$V$101="","",CHAR(10))&amp;"N/A just.: "&amp;Checks!$AC$101)&amp;IF(Checks!$W$101="","",CHAR(10)&amp;"Batch: "&amp;Checks!$W$101)&amp;IF(AND(Checks!$X$101="",Checks!$Y$101=""),"",CHAR(10)&amp;"Exp: "&amp;Checks!$X$101&amp;"  /  Act: "&amp;Checks!$Y$101)</f>
        <v/>
      </c>
      <c r="F37" s="115" t="str">
        <f aca="false">IF(AND(LEFT(Checks!$AH$101,10)="N/A – RULE",TRIM(Checks!$S$101&amp;Checks!$Z$101)=""),"","Type: "&amp;IF(TRIM(Checks!$S$101)="","______________ (see cover list)",Checks!$S$101)&amp;CHAR(10)&amp;"ID: "&amp;IF(TRIM(Checks!$Z$101)="","______________ (see cover list)",Checks!$Z$101))&amp;IF(Checks!$AA$101="","",CHAR(10)&amp;"CA: "&amp;Checks!$AA$101)</f>
        <v>Type: ______________ (see cover list)
ID: ______________ (see cover list)</v>
      </c>
      <c r="G37" s="115" t="str">
        <f aca="false">IF(ISNUMBER(Checks!$AD$101),TEXT(Checks!$AD$101,"DD-MMM-YY HH:MM")&amp;" "&amp;Checks!$P$101,"")&amp;IF(Checks!$AE$101="","",CHAR(10)&amp;"Verifier: "&amp;Checks!$AE$101)&amp;IF(Checks!$T$101="","",CHAR(10)&amp;"PIC: "&amp;Checks!$T$101)</f>
        <v/>
      </c>
      <c r="H37" s="116" t="str">
        <f aca="false">IF(Checks!$AH$101="","",Checks!$AH$101)</f>
        <v>OPEN</v>
      </c>
    </row>
    <row r="38" customFormat="false" ht="114" hidden="false" customHeight="true" outlineLevel="0" collapsed="false">
      <c r="A38" s="115" t="str">
        <f aca="false">Checks!$A$102&amp;CHAR(10)&amp;IF(Checks!$I$102="","",Checks!$I$102&amp;": ")&amp;Checks!$J$102</f>
        <v>F04-T12-03
Equipment: Equipment cleanliness vs GLD</v>
      </c>
      <c r="B38" s="115" t="str">
        <f aca="false">Checks!$K$102&amp;IF(Checks!$O$102="","",IF(Checks!$K$102="","",CHAR(10))&amp;"Note: "&amp;Checks!$O$102)</f>
        <v>Note: Preparation check at caterer - does NOT confirm loading.</v>
      </c>
      <c r="C38" s="115" t="str">
        <f aca="false">Checks!$N$102&amp;CHAR(10)&amp;IF(ISNUMBER(Checks!$R$102),TEXT(Checks!$R$102,"DD-MMM-YY HH:MM"),"")&amp;" "&amp;Checks!$P$102</f>
        <v>Required
10-Oct-26 11:30 KUL</v>
      </c>
      <c r="D38" s="115" t="str">
        <f aca="false">IF(Checks!$U$102="","",Checks!$U$102)&amp;IF(Checks!$AB$102="","",CHAR(10)&amp;"CA: "&amp;Checks!$AB$102)</f>
        <v/>
      </c>
      <c r="E38" s="115" t="str">
        <f aca="false">IF(Checks!$V$102="","",Checks!$V$102)&amp;IF(Checks!$AC$102="","",IF(Checks!$V$102="","",CHAR(10))&amp;"N/A just.: "&amp;Checks!$AC$102)&amp;IF(Checks!$W$102="","",CHAR(10)&amp;"Batch: "&amp;Checks!$W$102)&amp;IF(AND(Checks!$X$102="",Checks!$Y$102=""),"",CHAR(10)&amp;"Exp: "&amp;Checks!$X$102&amp;"  /  Act: "&amp;Checks!$Y$102)</f>
        <v/>
      </c>
      <c r="F38" s="115" t="str">
        <f aca="false">IF(AND(LEFT(Checks!$AH$102,10)="N/A – RULE",TRIM(Checks!$S$102&amp;Checks!$Z$102)=""),"","Type: "&amp;IF(TRIM(Checks!$S$102)="","______________ (see cover list)",Checks!$S$102)&amp;CHAR(10)&amp;"ID: "&amp;IF(TRIM(Checks!$Z$102)="","______________ (see cover list)",Checks!$Z$102))&amp;IF(Checks!$AA$102="","",CHAR(10)&amp;"CA: "&amp;Checks!$AA$102)</f>
        <v>Type: ______________ (see cover list)
ID: ______________ (see cover list)</v>
      </c>
      <c r="G38" s="115" t="str">
        <f aca="false">IF(ISNUMBER(Checks!$AD$102),TEXT(Checks!$AD$102,"DD-MMM-YY HH:MM")&amp;" "&amp;Checks!$P$102,"")&amp;IF(Checks!$AE$102="","",CHAR(10)&amp;"Verifier: "&amp;Checks!$AE$102)&amp;IF(Checks!$T$102="","",CHAR(10)&amp;"PIC: "&amp;Checks!$T$102)</f>
        <v/>
      </c>
      <c r="H38" s="116" t="str">
        <f aca="false">IF(Checks!$AH$102="","",Checks!$AH$102)</f>
        <v>OPEN</v>
      </c>
    </row>
    <row r="39" customFormat="false" ht="114" hidden="false" customHeight="true" outlineLevel="0" collapsed="false">
      <c r="A39" s="115" t="str">
        <f aca="false">Checks!$A$103&amp;CHAR(10)&amp;IF(Checks!$I$103="","",Checks!$I$103&amp;": ")&amp;Checks!$J$103</f>
        <v>F04-T12-04
Equipment: Equipment presentation vs GLD</v>
      </c>
      <c r="B39" s="115" t="str">
        <f aca="false">Checks!$K$103&amp;IF(Checks!$O$103="","",IF(Checks!$K$103="","",CHAR(10))&amp;"Note: "&amp;Checks!$O$103)</f>
        <v>Note: Preparation check at caterer - does NOT confirm loading.</v>
      </c>
      <c r="C39" s="115" t="str">
        <f aca="false">Checks!$N$103&amp;CHAR(10)&amp;IF(ISNUMBER(Checks!$R$103),TEXT(Checks!$R$103,"DD-MMM-YY HH:MM"),"")&amp;" "&amp;Checks!$P$103</f>
        <v>Required
10-Oct-26 11:30 KUL</v>
      </c>
      <c r="D39" s="115" t="str">
        <f aca="false">IF(Checks!$U$103="","",Checks!$U$103)&amp;IF(Checks!$AB$103="","",CHAR(10)&amp;"CA: "&amp;Checks!$AB$103)</f>
        <v/>
      </c>
      <c r="E39" s="115" t="str">
        <f aca="false">IF(Checks!$V$103="","",Checks!$V$103)&amp;IF(Checks!$AC$103="","",IF(Checks!$V$103="","",CHAR(10))&amp;"N/A just.: "&amp;Checks!$AC$103)&amp;IF(Checks!$W$103="","",CHAR(10)&amp;"Batch: "&amp;Checks!$W$103)&amp;IF(AND(Checks!$X$103="",Checks!$Y$103=""),"",CHAR(10)&amp;"Exp: "&amp;Checks!$X$103&amp;"  /  Act: "&amp;Checks!$Y$103)</f>
        <v/>
      </c>
      <c r="F39" s="115" t="str">
        <f aca="false">IF(AND(LEFT(Checks!$AH$103,10)="N/A – RULE",TRIM(Checks!$S$103&amp;Checks!$Z$103)=""),"","Type: "&amp;IF(TRIM(Checks!$S$103)="","______________ (see cover list)",Checks!$S$103)&amp;CHAR(10)&amp;"ID: "&amp;IF(TRIM(Checks!$Z$103)="","______________ (see cover list)",Checks!$Z$103))&amp;IF(Checks!$AA$103="","",CHAR(10)&amp;"CA: "&amp;Checks!$AA$103)</f>
        <v>Type: ______________ (see cover list)
ID: ______________ (see cover list)</v>
      </c>
      <c r="G39" s="115" t="str">
        <f aca="false">IF(ISNUMBER(Checks!$AD$103),TEXT(Checks!$AD$103,"DD-MMM-YY HH:MM")&amp;" "&amp;Checks!$P$103,"")&amp;IF(Checks!$AE$103="","",CHAR(10)&amp;"Verifier: "&amp;Checks!$AE$103)&amp;IF(Checks!$T$103="","",CHAR(10)&amp;"PIC: "&amp;Checks!$T$103)</f>
        <v/>
      </c>
      <c r="H39" s="116" t="str">
        <f aca="false">IF(Checks!$AH$103="","",Checks!$AH$103)</f>
        <v>OPEN</v>
      </c>
    </row>
    <row r="40" customFormat="false" ht="114" hidden="false" customHeight="true" outlineLevel="0" collapsed="false">
      <c r="A40" s="115" t="str">
        <f aca="false">Checks!$A$104&amp;CHAR(10)&amp;IF(Checks!$I$104="","",Checks!$I$104&amp;": ")&amp;Checks!$J$104</f>
        <v>F04-T12-05
Equipment: Equipment serviceability vs GLD</v>
      </c>
      <c r="B40" s="115" t="str">
        <f aca="false">Checks!$K$104&amp;IF(Checks!$O$104="","",IF(Checks!$K$104="","",CHAR(10))&amp;"Note: "&amp;Checks!$O$104)</f>
        <v>Note: Preparation check at caterer - does NOT confirm loading.</v>
      </c>
      <c r="C40" s="115" t="str">
        <f aca="false">Checks!$N$104&amp;CHAR(10)&amp;IF(ISNUMBER(Checks!$R$104),TEXT(Checks!$R$104,"DD-MMM-YY HH:MM"),"")&amp;" "&amp;Checks!$P$104</f>
        <v>Required
10-Oct-26 11:30 KUL</v>
      </c>
      <c r="D40" s="115" t="str">
        <f aca="false">IF(Checks!$U$104="","",Checks!$U$104)&amp;IF(Checks!$AB$104="","",CHAR(10)&amp;"CA: "&amp;Checks!$AB$104)</f>
        <v/>
      </c>
      <c r="E40" s="115" t="str">
        <f aca="false">IF(Checks!$V$104="","",Checks!$V$104)&amp;IF(Checks!$AC$104="","",IF(Checks!$V$104="","",CHAR(10))&amp;"N/A just.: "&amp;Checks!$AC$104)&amp;IF(Checks!$W$104="","",CHAR(10)&amp;"Batch: "&amp;Checks!$W$104)&amp;IF(AND(Checks!$X$104="",Checks!$Y$104=""),"",CHAR(10)&amp;"Exp: "&amp;Checks!$X$104&amp;"  /  Act: "&amp;Checks!$Y$104)</f>
        <v/>
      </c>
      <c r="F40" s="115" t="str">
        <f aca="false">IF(AND(LEFT(Checks!$AH$104,10)="N/A – RULE",TRIM(Checks!$S$104&amp;Checks!$Z$104)=""),"","Type: "&amp;IF(TRIM(Checks!$S$104)="","______________ (see cover list)",Checks!$S$104)&amp;CHAR(10)&amp;"ID: "&amp;IF(TRIM(Checks!$Z$104)="","______________ (see cover list)",Checks!$Z$104))&amp;IF(Checks!$AA$104="","",CHAR(10)&amp;"CA: "&amp;Checks!$AA$104)</f>
        <v>Type: ______________ (see cover list)
ID: ______________ (see cover list)</v>
      </c>
      <c r="G40" s="115" t="str">
        <f aca="false">IF(ISNUMBER(Checks!$AD$104),TEXT(Checks!$AD$104,"DD-MMM-YY HH:MM")&amp;" "&amp;Checks!$P$104,"")&amp;IF(Checks!$AE$104="","",CHAR(10)&amp;"Verifier: "&amp;Checks!$AE$104)&amp;IF(Checks!$T$104="","",CHAR(10)&amp;"PIC: "&amp;Checks!$T$104)</f>
        <v/>
      </c>
      <c r="H40" s="116" t="str">
        <f aca="false">IF(Checks!$AH$104="","",Checks!$AH$104)</f>
        <v>OPEN</v>
      </c>
    </row>
    <row r="41" customFormat="false" ht="289.5" hidden="false" customHeight="true" outlineLevel="0" collapsed="false">
      <c r="A41" s="115" t="str">
        <f aca="false">Checks!$A$105&amp;CHAR(10)&amp;IF(Checks!$I$105="","",Checks!$I$105&amp;": ")&amp;Checks!$J$105</f>
        <v>F04-T12-06
Equipment: Equipment quantities vs GLD</v>
      </c>
      <c r="B41" s="115" t="str">
        <f aca="false">SUBSTITUTE(SUBSTITUTE(SUBSTITUTE(Checks!$K$105&amp;IF(Checks!$O$105="","",IF(Checks!$K$105="","",CHAR(10))&amp;"Note: "&amp;Checks!$O$105)," (AIRCRAFT TYPE!C6:R6)","")," (AIRCRAFT TYPE!C7:R7)","")," -"," n/a")</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n/a does NOT confirm loading.</v>
      </c>
      <c r="C41" s="115" t="str">
        <f aca="false">Checks!$N$105&amp;CHAR(10)&amp;IF(ISNUMBER(Checks!$R$105),TEXT(Checks!$R$105,"DD-MMM-YY HH:MM"),"")&amp;" "&amp;Checks!$P$105</f>
        <v>Required
10-Oct-26 11:30 KUL</v>
      </c>
      <c r="D41" s="115" t="str">
        <f aca="false">IF(Checks!$U$105="","",Checks!$U$105)&amp;IF(Checks!$AB$105="","",CHAR(10)&amp;"CA: "&amp;Checks!$AB$105)</f>
        <v/>
      </c>
      <c r="E41" s="115" t="str">
        <f aca="false">IF(Checks!$V$105="","",Checks!$V$105)&amp;IF(Checks!$AC$105="","",IF(Checks!$V$105="","",CHAR(10))&amp;"N/A just.: "&amp;Checks!$AC$105)&amp;IF(Checks!$W$105="","",CHAR(10)&amp;"Batch: "&amp;Checks!$W$105)&amp;IF(AND(Checks!$X$105="",Checks!$Y$105=""),"",CHAR(10)&amp;"Exp: "&amp;Checks!$X$105&amp;"  /  Act: "&amp;Checks!$Y$105)</f>
        <v/>
      </c>
      <c r="F41" s="115" t="str">
        <f aca="false">IF(AND(LEFT(Checks!$AH$105,10)="N/A – RULE",TRIM(Checks!$S$105&amp;Checks!$Z$105)=""),"","Type: "&amp;IF(TRIM(Checks!$S$105)="","______________ (see cover list)",Checks!$S$105)&amp;CHAR(10)&amp;"ID: "&amp;IF(TRIM(Checks!$Z$105)="","______________ (see cover list)",Checks!$Z$105))&amp;IF(Checks!$AA$105="","",CHAR(10)&amp;"CA: "&amp;Checks!$AA$105)</f>
        <v>Type: ______________ (see cover list)
ID: ______________ (see cover list)</v>
      </c>
      <c r="G41" s="115" t="str">
        <f aca="false">IF(ISNUMBER(Checks!$AD$105),TEXT(Checks!$AD$105,"DD-MMM-YY HH:MM")&amp;" "&amp;Checks!$P$105,"")&amp;IF(Checks!$AE$105="","",CHAR(10)&amp;"Verifier: "&amp;Checks!$AE$105)&amp;IF(Checks!$T$105="","",CHAR(10)&amp;"PIC: "&amp;Checks!$T$105)</f>
        <v/>
      </c>
      <c r="H41" s="116" t="str">
        <f aca="false">IF(Checks!$AH$105="","",Checks!$AH$105)</f>
        <v>OPEN</v>
      </c>
    </row>
    <row r="42" customFormat="false" ht="114" hidden="false" customHeight="true" outlineLevel="0" collapsed="false">
      <c r="A42" s="115" t="str">
        <f aca="false">Checks!$A$106&amp;CHAR(10)&amp;IF(Checks!$I$106="","",Checks!$I$106&amp;": ")&amp;Checks!$J$106</f>
        <v>F04-T12-07
Equipment: Loading positions planned vs GLD</v>
      </c>
      <c r="B42" s="115" t="str">
        <f aca="false">Checks!$K$106&amp;IF(Checks!$O$106="","",IF(Checks!$K$106="","",CHAR(10))&amp;"Note: "&amp;Checks!$O$106)</f>
        <v>Note: Preparation check at caterer - does NOT confirm loading.</v>
      </c>
      <c r="C42" s="115" t="str">
        <f aca="false">Checks!$N$106&amp;CHAR(10)&amp;IF(ISNUMBER(Checks!$R$106),TEXT(Checks!$R$106,"DD-MMM-YY HH:MM"),"")&amp;" "&amp;Checks!$P$106</f>
        <v>Required
10-Oct-26 11:30 KUL</v>
      </c>
      <c r="D42" s="115" t="str">
        <f aca="false">IF(Checks!$U$106="","",Checks!$U$106)&amp;IF(Checks!$AB$106="","",CHAR(10)&amp;"CA: "&amp;Checks!$AB$106)</f>
        <v/>
      </c>
      <c r="E42" s="115" t="str">
        <f aca="false">IF(Checks!$V$106="","",Checks!$V$106)&amp;IF(Checks!$AC$106="","",IF(Checks!$V$106="","",CHAR(10))&amp;"N/A just.: "&amp;Checks!$AC$106)&amp;IF(Checks!$W$106="","",CHAR(10)&amp;"Batch: "&amp;Checks!$W$106)&amp;IF(AND(Checks!$X$106="",Checks!$Y$106=""),"",CHAR(10)&amp;"Exp: "&amp;Checks!$X$106&amp;"  /  Act: "&amp;Checks!$Y$106)</f>
        <v/>
      </c>
      <c r="F42" s="115" t="str">
        <f aca="false">IF(AND(LEFT(Checks!$AH$106,10)="N/A – RULE",TRIM(Checks!$S$106&amp;Checks!$Z$106)=""),"","Type: "&amp;IF(TRIM(Checks!$S$106)="","______________ (see cover list)",Checks!$S$106)&amp;CHAR(10)&amp;"ID: "&amp;IF(TRIM(Checks!$Z$106)="","______________ (see cover list)",Checks!$Z$106))&amp;IF(Checks!$AA$106="","",CHAR(10)&amp;"CA: "&amp;Checks!$AA$106)</f>
        <v>Type: ______________ (see cover list)
ID: ______________ (see cover list)</v>
      </c>
      <c r="G42" s="115" t="str">
        <f aca="false">IF(ISNUMBER(Checks!$AD$106),TEXT(Checks!$AD$106,"DD-MMM-YY HH:MM")&amp;" "&amp;Checks!$P$106,"")&amp;IF(Checks!$AE$106="","",CHAR(10)&amp;"Verifier: "&amp;Checks!$AE$106)&amp;IF(Checks!$T$106="","",CHAR(10)&amp;"PIC: "&amp;Checks!$T$106)</f>
        <v/>
      </c>
      <c r="H42" s="116" t="str">
        <f aca="false">IF(Checks!$AH$106="","",Checks!$AH$106)</f>
        <v>OPEN</v>
      </c>
    </row>
    <row r="43" customFormat="false" ht="114" hidden="false" customHeight="true" outlineLevel="0" collapsed="false">
      <c r="A43" s="115" t="str">
        <f aca="false">Checks!$A$107&amp;CHAR(10)&amp;IF(Checks!$I$107="","",Checks!$I$107&amp;": ")&amp;Checks!$J$107</f>
        <v>F04-T12-08
Amenities: Toiletry kits - prepared</v>
      </c>
      <c r="B43" s="115" t="str">
        <f aca="false">Checks!$K$107&amp;IF(Checks!$O$107="","",IF(Checks!$K$107="","",CHAR(10))&amp;"Note: "&amp;Checks!$O$107)</f>
        <v>Available (ticked in reference)</v>
      </c>
      <c r="C43" s="115" t="str">
        <f aca="false">Checks!$N$107&amp;CHAR(10)&amp;IF(ISNUMBER(Checks!$R$107),TEXT(Checks!$R$107,"DD-MMM-YY HH:MM"),"")&amp;" "&amp;Checks!$P$107</f>
        <v>Required
10-Oct-26 11:30 KUL</v>
      </c>
      <c r="D43" s="115" t="str">
        <f aca="false">IF(Checks!$U$107="","",Checks!$U$107)&amp;IF(Checks!$AB$107="","",CHAR(10)&amp;"CA: "&amp;Checks!$AB$107)</f>
        <v/>
      </c>
      <c r="E43" s="115" t="str">
        <f aca="false">IF(Checks!$V$107="","",Checks!$V$107)&amp;IF(Checks!$AC$107="","",IF(Checks!$V$107="","",CHAR(10))&amp;"N/A just.: "&amp;Checks!$AC$107)&amp;IF(Checks!$W$107="","",CHAR(10)&amp;"Batch: "&amp;Checks!$W$107)&amp;IF(AND(Checks!$X$107="",Checks!$Y$107=""),"",CHAR(10)&amp;"Exp: "&amp;Checks!$X$107&amp;"  /  Act: "&amp;Checks!$Y$107)</f>
        <v/>
      </c>
      <c r="F43" s="115" t="str">
        <f aca="false">IF(AND(LEFT(Checks!$AH$107,10)="N/A – RULE",TRIM(Checks!$S$107&amp;Checks!$Z$107)=""),"","Type: "&amp;IF(TRIM(Checks!$S$107)="","______________ (see cover list)",Checks!$S$107)&amp;CHAR(10)&amp;"ID: "&amp;IF(TRIM(Checks!$Z$107)="","______________ (see cover list)",Checks!$Z$107))&amp;IF(Checks!$AA$107="","",CHAR(10)&amp;"CA: "&amp;Checks!$AA$107)</f>
        <v>Type: ______________ (see cover list)
ID: ______________ (see cover list)</v>
      </c>
      <c r="G43" s="115" t="str">
        <f aca="false">IF(ISNUMBER(Checks!$AD$107),TEXT(Checks!$AD$107,"DD-MMM-YY HH:MM")&amp;" "&amp;Checks!$P$107,"")&amp;IF(Checks!$AE$107="","",CHAR(10)&amp;"Verifier: "&amp;Checks!$AE$107)&amp;IF(Checks!$T$107="","",CHAR(10)&amp;"PIC: "&amp;Checks!$T$107)</f>
        <v/>
      </c>
      <c r="H43" s="116" t="str">
        <f aca="false">IF(Checks!$AH$107="","",Checks!$AH$107)</f>
        <v>OPEN</v>
      </c>
    </row>
    <row r="44" customFormat="false" ht="114" hidden="false" customHeight="true" outlineLevel="0" collapsed="false">
      <c r="A44" s="115" t="str">
        <f aca="false">Checks!$A$108&amp;CHAR(10)&amp;IF(Checks!$I$108="","",Checks!$I$108&amp;": ")&amp;Checks!$J$108</f>
        <v>F04-T12-09
Amenities: Slippers (BS/BC) - prepared</v>
      </c>
      <c r="B44" s="115" t="str">
        <f aca="false">Checks!$K$108&amp;IF(Checks!$O$108="","",IF(Checks!$K$108="","",CHAR(10))&amp;"Note: "&amp;Checks!$O$108)</f>
        <v>Available (ticked in reference)</v>
      </c>
      <c r="C44" s="115" t="str">
        <f aca="false">Checks!$N$108&amp;CHAR(10)&amp;IF(ISNUMBER(Checks!$R$108),TEXT(Checks!$R$108,"DD-MMM-YY HH:MM"),"")&amp;" "&amp;Checks!$P$108</f>
        <v>Required
10-Oct-26 11:30 KUL</v>
      </c>
      <c r="D44" s="115" t="str">
        <f aca="false">IF(Checks!$U$108="","",Checks!$U$108)&amp;IF(Checks!$AB$108="","",CHAR(10)&amp;"CA: "&amp;Checks!$AB$108)</f>
        <v/>
      </c>
      <c r="E44" s="115" t="str">
        <f aca="false">IF(Checks!$V$108="","",Checks!$V$108)&amp;IF(Checks!$AC$108="","",IF(Checks!$V$108="","",CHAR(10))&amp;"N/A just.: "&amp;Checks!$AC$108)&amp;IF(Checks!$W$108="","",CHAR(10)&amp;"Batch: "&amp;Checks!$W$108)&amp;IF(AND(Checks!$X$108="",Checks!$Y$108=""),"",CHAR(10)&amp;"Exp: "&amp;Checks!$X$108&amp;"  /  Act: "&amp;Checks!$Y$108)</f>
        <v/>
      </c>
      <c r="F44" s="115" t="str">
        <f aca="false">IF(AND(LEFT(Checks!$AH$108,10)="N/A – RULE",TRIM(Checks!$S$108&amp;Checks!$Z$108)=""),"","Type: "&amp;IF(TRIM(Checks!$S$108)="","______________ (see cover list)",Checks!$S$108)&amp;CHAR(10)&amp;"ID: "&amp;IF(TRIM(Checks!$Z$108)="","______________ (see cover list)",Checks!$Z$108))&amp;IF(Checks!$AA$108="","",CHAR(10)&amp;"CA: "&amp;Checks!$AA$108)</f>
        <v>Type: ______________ (see cover list)
ID: ______________ (see cover list)</v>
      </c>
      <c r="G44" s="115" t="str">
        <f aca="false">IF(ISNUMBER(Checks!$AD$108),TEXT(Checks!$AD$108,"DD-MMM-YY HH:MM")&amp;" "&amp;Checks!$P$108,"")&amp;IF(Checks!$AE$108="","",CHAR(10)&amp;"Verifier: "&amp;Checks!$AE$108)&amp;IF(Checks!$T$108="","",CHAR(10)&amp;"PIC: "&amp;Checks!$T$108)</f>
        <v/>
      </c>
      <c r="H44" s="116" t="str">
        <f aca="false">IF(Checks!$AH$108="","",Checks!$AH$108)</f>
        <v>OPEN</v>
      </c>
    </row>
    <row r="45" customFormat="false" ht="114" hidden="false" customHeight="true" outlineLevel="0" collapsed="false">
      <c r="A45" s="115" t="str">
        <f aca="false">Checks!$A$109&amp;CHAR(10)&amp;IF(Checks!$I$109="","",Checks!$I$109&amp;": ")&amp;Checks!$J$109</f>
        <v>F04-T12-10
F&amp;B Linen: Towel - prepared</v>
      </c>
      <c r="B45" s="115" t="str">
        <f aca="false">Checks!$K$109&amp;IF(Checks!$O$109="","",IF(Checks!$K$109="","",CHAR(10))&amp;"Note: "&amp;Checks!$O$109)</f>
        <v>Available (ticked in reference)
Note: Reference gives no uplift stn for this item: preparation checked at the meal uplift stn (KUL) - confirm with caterer.</v>
      </c>
      <c r="C45" s="115" t="str">
        <f aca="false">Checks!$N$109&amp;CHAR(10)&amp;IF(ISNUMBER(Checks!$R$109),TEXT(Checks!$R$109,"DD-MMM-YY HH:MM"),"")&amp;" "&amp;Checks!$P$109</f>
        <v>Required
10-Oct-26 11:30 KUL</v>
      </c>
      <c r="D45" s="115" t="str">
        <f aca="false">IF(Checks!$U$109="","",Checks!$U$109)&amp;IF(Checks!$AB$109="","",CHAR(10)&amp;"CA: "&amp;Checks!$AB$109)</f>
        <v/>
      </c>
      <c r="E45" s="115" t="str">
        <f aca="false">IF(Checks!$V$109="","",Checks!$V$109)&amp;IF(Checks!$AC$109="","",IF(Checks!$V$109="","",CHAR(10))&amp;"N/A just.: "&amp;Checks!$AC$109)&amp;IF(Checks!$W$109="","",CHAR(10)&amp;"Batch: "&amp;Checks!$W$109)&amp;IF(AND(Checks!$X$109="",Checks!$Y$109=""),"",CHAR(10)&amp;"Exp: "&amp;Checks!$X$109&amp;"  /  Act: "&amp;Checks!$Y$109)</f>
        <v/>
      </c>
      <c r="F45" s="115" t="str">
        <f aca="false">IF(AND(LEFT(Checks!$AH$109,10)="N/A – RULE",TRIM(Checks!$S$109&amp;Checks!$Z$109)=""),"","Type: "&amp;IF(TRIM(Checks!$S$109)="","______________ (see cover list)",Checks!$S$109)&amp;CHAR(10)&amp;"ID: "&amp;IF(TRIM(Checks!$Z$109)="","______________ (see cover list)",Checks!$Z$109))&amp;IF(Checks!$AA$109="","",CHAR(10)&amp;"CA: "&amp;Checks!$AA$109)</f>
        <v>Type: ______________ (see cover list)
ID: ______________ (see cover list)</v>
      </c>
      <c r="G45" s="115" t="str">
        <f aca="false">IF(ISNUMBER(Checks!$AD$109),TEXT(Checks!$AD$109,"DD-MMM-YY HH:MM")&amp;" "&amp;Checks!$P$109,"")&amp;IF(Checks!$AE$109="","",CHAR(10)&amp;"Verifier: "&amp;Checks!$AE$109)&amp;IF(Checks!$T$109="","",CHAR(10)&amp;"PIC: "&amp;Checks!$T$109)</f>
        <v/>
      </c>
      <c r="H45" s="116" t="str">
        <f aca="false">IF(Checks!$AH$109="","",Checks!$AH$109)</f>
        <v>OPEN</v>
      </c>
    </row>
    <row r="46" customFormat="false" ht="114" hidden="false" customHeight="true" outlineLevel="0" collapsed="false">
      <c r="A46" s="115" t="str">
        <f aca="false">Checks!$A$110&amp;CHAR(10)&amp;IF(Checks!$I$110="","",Checks!$I$110&amp;": ")&amp;Checks!$J$110</f>
        <v>F04-T12-11
F&amp;B Linen: Tray cloth - prepared</v>
      </c>
      <c r="B46" s="115" t="str">
        <f aca="false">Checks!$K$110&amp;IF(Checks!$O$110="","",IF(Checks!$K$110="","",CHAR(10))&amp;"Note: "&amp;Checks!$O$110)</f>
        <v>Available (ticked in reference)
Note: Reference gives no uplift stn for this item: preparation checked at the meal uplift stn (KUL) - confirm with caterer.</v>
      </c>
      <c r="C46" s="115" t="str">
        <f aca="false">Checks!$N$110&amp;CHAR(10)&amp;IF(ISNUMBER(Checks!$R$110),TEXT(Checks!$R$110,"DD-MMM-YY HH:MM"),"")&amp;" "&amp;Checks!$P$110</f>
        <v>Required
10-Oct-26 11:30 KUL</v>
      </c>
      <c r="D46" s="115" t="str">
        <f aca="false">IF(Checks!$U$110="","",Checks!$U$110)&amp;IF(Checks!$AB$110="","",CHAR(10)&amp;"CA: "&amp;Checks!$AB$110)</f>
        <v/>
      </c>
      <c r="E46" s="115" t="str">
        <f aca="false">IF(Checks!$V$110="","",Checks!$V$110)&amp;IF(Checks!$AC$110="","",IF(Checks!$V$110="","",CHAR(10))&amp;"N/A just.: "&amp;Checks!$AC$110)&amp;IF(Checks!$W$110="","",CHAR(10)&amp;"Batch: "&amp;Checks!$W$110)&amp;IF(AND(Checks!$X$110="",Checks!$Y$110=""),"",CHAR(10)&amp;"Exp: "&amp;Checks!$X$110&amp;"  /  Act: "&amp;Checks!$Y$110)</f>
        <v/>
      </c>
      <c r="F46" s="115" t="str">
        <f aca="false">IF(AND(LEFT(Checks!$AH$110,10)="N/A – RULE",TRIM(Checks!$S$110&amp;Checks!$Z$110)=""),"","Type: "&amp;IF(TRIM(Checks!$S$110)="","______________ (see cover list)",Checks!$S$110)&amp;CHAR(10)&amp;"ID: "&amp;IF(TRIM(Checks!$Z$110)="","______________ (see cover list)",Checks!$Z$110))&amp;IF(Checks!$AA$110="","",CHAR(10)&amp;"CA: "&amp;Checks!$AA$110)</f>
        <v>Type: ______________ (see cover list)
ID: ______________ (see cover list)</v>
      </c>
      <c r="G46" s="115" t="str">
        <f aca="false">IF(ISNUMBER(Checks!$AD$110),TEXT(Checks!$AD$110,"DD-MMM-YY HH:MM")&amp;" "&amp;Checks!$P$110,"")&amp;IF(Checks!$AE$110="","",CHAR(10)&amp;"Verifier: "&amp;Checks!$AE$110)&amp;IF(Checks!$T$110="","",CHAR(10)&amp;"PIC: "&amp;Checks!$T$110)</f>
        <v/>
      </c>
      <c r="H46" s="116" t="str">
        <f aca="false">IF(Checks!$AH$110="","",Checks!$AH$110)</f>
        <v>OPEN</v>
      </c>
    </row>
    <row r="47" customFormat="false" ht="114" hidden="false" customHeight="true" outlineLevel="0" collapsed="false">
      <c r="A47" s="115" t="str">
        <f aca="false">Checks!$A$111&amp;CHAR(10)&amp;IF(Checks!$I$111="","",Checks!$I$111&amp;": ")&amp;Checks!$J$111</f>
        <v>F04-T12-12
F&amp;B Linen: Napkin - prepared</v>
      </c>
      <c r="B47" s="115" t="str">
        <f aca="false">Checks!$K$111&amp;IF(Checks!$O$111="","",IF(Checks!$K$111="","",CHAR(10))&amp;"Note: "&amp;Checks!$O$111)</f>
        <v>Available (ticked in reference)
Note: Reference gives no uplift stn for this item: preparation checked at the meal uplift stn (KUL) - confirm with caterer.</v>
      </c>
      <c r="C47" s="115" t="str">
        <f aca="false">Checks!$N$111&amp;CHAR(10)&amp;IF(ISNUMBER(Checks!$R$111),TEXT(Checks!$R$111,"DD-MMM-YY HH:MM"),"")&amp;" "&amp;Checks!$P$111</f>
        <v>Required
10-Oct-26 11:30 KUL</v>
      </c>
      <c r="D47" s="115" t="str">
        <f aca="false">IF(Checks!$U$111="","",Checks!$U$111)&amp;IF(Checks!$AB$111="","",CHAR(10)&amp;"CA: "&amp;Checks!$AB$111)</f>
        <v/>
      </c>
      <c r="E47" s="115" t="str">
        <f aca="false">IF(Checks!$V$111="","",Checks!$V$111)&amp;IF(Checks!$AC$111="","",IF(Checks!$V$111="","",CHAR(10))&amp;"N/A just.: "&amp;Checks!$AC$111)&amp;IF(Checks!$W$111="","",CHAR(10)&amp;"Batch: "&amp;Checks!$W$111)&amp;IF(AND(Checks!$X$111="",Checks!$Y$111=""),"",CHAR(10)&amp;"Exp: "&amp;Checks!$X$111&amp;"  /  Act: "&amp;Checks!$Y$111)</f>
        <v/>
      </c>
      <c r="F47" s="115" t="str">
        <f aca="false">IF(AND(LEFT(Checks!$AH$111,10)="N/A – RULE",TRIM(Checks!$S$111&amp;Checks!$Z$111)=""),"","Type: "&amp;IF(TRIM(Checks!$S$111)="","______________ (see cover list)",Checks!$S$111)&amp;CHAR(10)&amp;"ID: "&amp;IF(TRIM(Checks!$Z$111)="","______________ (see cover list)",Checks!$Z$111))&amp;IF(Checks!$AA$111="","",CHAR(10)&amp;"CA: "&amp;Checks!$AA$111)</f>
        <v>Type: ______________ (see cover list)
ID: ______________ (see cover list)</v>
      </c>
      <c r="G47" s="115" t="str">
        <f aca="false">IF(ISNUMBER(Checks!$AD$111),TEXT(Checks!$AD$111,"DD-MMM-YY HH:MM")&amp;" "&amp;Checks!$P$111,"")&amp;IF(Checks!$AE$111="","",CHAR(10)&amp;"Verifier: "&amp;Checks!$AE$111)&amp;IF(Checks!$T$111="","",CHAR(10)&amp;"PIC: "&amp;Checks!$T$111)</f>
        <v/>
      </c>
      <c r="H47" s="116" t="str">
        <f aca="false">IF(Checks!$AH$111="","",Checks!$AH$111)</f>
        <v>OPEN</v>
      </c>
    </row>
    <row r="48" customFormat="false" ht="114" hidden="false" customHeight="true" outlineLevel="0" collapsed="false">
      <c r="A48" s="115" t="str">
        <f aca="false">Checks!$A$112&amp;CHAR(10)&amp;IF(Checks!$I$112="","",Checks!$I$112&amp;": ")&amp;Checks!$J$112</f>
        <v>F04-T12-13
F&amp;B Linen: Table cloth - prepared</v>
      </c>
      <c r="B48" s="115" t="str">
        <f aca="false">Checks!$K$112&amp;IF(Checks!$O$112="","",IF(Checks!$K$112="","",CHAR(10))&amp;"Note: "&amp;Checks!$O$112)</f>
        <v>Available (ticked in reference)
Note: Reference gives no uplift stn for this item: preparation checked at the meal uplift stn (KUL) - confirm with caterer.</v>
      </c>
      <c r="C48" s="115" t="str">
        <f aca="false">Checks!$N$112&amp;CHAR(10)&amp;IF(ISNUMBER(Checks!$R$112),TEXT(Checks!$R$112,"DD-MMM-YY HH:MM"),"")&amp;" "&amp;Checks!$P$112</f>
        <v>Required
10-Oct-26 11:30 KUL</v>
      </c>
      <c r="D48" s="115" t="str">
        <f aca="false">IF(Checks!$U$112="","",Checks!$U$112)&amp;IF(Checks!$AB$112="","",CHAR(10)&amp;"CA: "&amp;Checks!$AB$112)</f>
        <v/>
      </c>
      <c r="E48" s="115" t="str">
        <f aca="false">IF(Checks!$V$112="","",Checks!$V$112)&amp;IF(Checks!$AC$112="","",IF(Checks!$V$112="","",CHAR(10))&amp;"N/A just.: "&amp;Checks!$AC$112)&amp;IF(Checks!$W$112="","",CHAR(10)&amp;"Batch: "&amp;Checks!$W$112)&amp;IF(AND(Checks!$X$112="",Checks!$Y$112=""),"",CHAR(10)&amp;"Exp: "&amp;Checks!$X$112&amp;"  /  Act: "&amp;Checks!$Y$112)</f>
        <v/>
      </c>
      <c r="F48" s="115" t="str">
        <f aca="false">IF(AND(LEFT(Checks!$AH$112,10)="N/A – RULE",TRIM(Checks!$S$112&amp;Checks!$Z$112)=""),"","Type: "&amp;IF(TRIM(Checks!$S$112)="","______________ (see cover list)",Checks!$S$112)&amp;CHAR(10)&amp;"ID: "&amp;IF(TRIM(Checks!$Z$112)="","______________ (see cover list)",Checks!$Z$112))&amp;IF(Checks!$AA$112="","",CHAR(10)&amp;"CA: "&amp;Checks!$AA$112)</f>
        <v>Type: ______________ (see cover list)
ID: ______________ (see cover list)</v>
      </c>
      <c r="G48" s="115" t="str">
        <f aca="false">IF(ISNUMBER(Checks!$AD$112),TEXT(Checks!$AD$112,"DD-MMM-YY HH:MM")&amp;" "&amp;Checks!$P$112,"")&amp;IF(Checks!$AE$112="","",CHAR(10)&amp;"Verifier: "&amp;Checks!$AE$112)&amp;IF(Checks!$T$112="","",CHAR(10)&amp;"PIC: "&amp;Checks!$T$112)</f>
        <v/>
      </c>
      <c r="H48" s="116" t="str">
        <f aca="false">IF(Checks!$AH$112="","",Checks!$AH$112)</f>
        <v>OPEN</v>
      </c>
    </row>
    <row r="49" customFormat="false" ht="114" hidden="false" customHeight="true" outlineLevel="0" collapsed="false">
      <c r="A49" s="115" t="str">
        <f aca="false">Checks!$A$113&amp;CHAR(10)&amp;IF(Checks!$I$113="","",Checks!$I$113&amp;": ")&amp;Checks!$J$113</f>
        <v>F04-T12-14
F&amp;B Linen: Bread linen (using table cloth) - prepared</v>
      </c>
      <c r="B49" s="115" t="str">
        <f aca="false">Checks!$K$113&amp;IF(Checks!$O$113="","",IF(Checks!$K$113="","",CHAR(10))&amp;"Note: "&amp;Checks!$O$113)</f>
        <v>Available (ticked in reference)
Note: Reference gives no uplift stn for this item: preparation checked at the meal uplift stn (KUL) - confirm with caterer.</v>
      </c>
      <c r="C49" s="115" t="str">
        <f aca="false">Checks!$N$113&amp;CHAR(10)&amp;IF(ISNUMBER(Checks!$R$113),TEXT(Checks!$R$113,"DD-MMM-YY HH:MM"),"")&amp;" "&amp;Checks!$P$113</f>
        <v>Required
10-Oct-26 11:30 KUL</v>
      </c>
      <c r="D49" s="115" t="str">
        <f aca="false">IF(Checks!$U$113="","",Checks!$U$113)&amp;IF(Checks!$AB$113="","",CHAR(10)&amp;"CA: "&amp;Checks!$AB$113)</f>
        <v/>
      </c>
      <c r="E49" s="115" t="str">
        <f aca="false">IF(Checks!$V$113="","",Checks!$V$113)&amp;IF(Checks!$AC$113="","",IF(Checks!$V$113="","",CHAR(10))&amp;"N/A just.: "&amp;Checks!$AC$113)&amp;IF(Checks!$W$113="","",CHAR(10)&amp;"Batch: "&amp;Checks!$W$113)&amp;IF(AND(Checks!$X$113="",Checks!$Y$113=""),"",CHAR(10)&amp;"Exp: "&amp;Checks!$X$113&amp;"  /  Act: "&amp;Checks!$Y$113)</f>
        <v/>
      </c>
      <c r="F49" s="115" t="str">
        <f aca="false">IF(AND(LEFT(Checks!$AH$113,10)="N/A – RULE",TRIM(Checks!$S$113&amp;Checks!$Z$113)=""),"","Type: "&amp;IF(TRIM(Checks!$S$113)="","______________ (see cover list)",Checks!$S$113)&amp;CHAR(10)&amp;"ID: "&amp;IF(TRIM(Checks!$Z$113)="","______________ (see cover list)",Checks!$Z$113))&amp;IF(Checks!$AA$113="","",CHAR(10)&amp;"CA: "&amp;Checks!$AA$113)</f>
        <v>Type: ______________ (see cover list)
ID: ______________ (see cover list)</v>
      </c>
      <c r="G49" s="115" t="str">
        <f aca="false">IF(ISNUMBER(Checks!$AD$113),TEXT(Checks!$AD$113,"DD-MMM-YY HH:MM")&amp;" "&amp;Checks!$P$113,"")&amp;IF(Checks!$AE$113="","",CHAR(10)&amp;"Verifier: "&amp;Checks!$AE$113)&amp;IF(Checks!$T$113="","",CHAR(10)&amp;"PIC: "&amp;Checks!$T$113)</f>
        <v/>
      </c>
      <c r="H49" s="116" t="str">
        <f aca="false">IF(Checks!$AH$113="","",Checks!$AH$113)</f>
        <v>OPEN</v>
      </c>
    </row>
    <row r="50" customFormat="false" ht="124.5" hidden="false" customHeight="true" outlineLevel="0" collapsed="false">
      <c r="A50" s="115" t="str">
        <f aca="false">Checks!$A$114&amp;CHAR(10)&amp;IF(Checks!$I$114="","",Checks!$I$114&amp;": ")&amp;Checks!$J$114</f>
        <v>F04-T12-15
F&amp;B Linen: Trolley cloth - prepared</v>
      </c>
      <c r="B50" s="115" t="str">
        <f aca="false">SUBSTITUTE(SUBSTITUTE(Checks!$K$114&amp;IF(Checks!$O$114="","",IF(Checks!$K$114="","",CHAR(10))&amp;"Note: "&amp;Checks!$O$114),"Per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0" s="115" t="str">
        <f aca="false">Checks!$N$114&amp;CHAR(10)&amp;IF(ISNUMBER(Checks!$R$114),TEXT(Checks!$R$114,"DD-MMM-YY HH:MM"),"")&amp;" "&amp;Checks!$P$114</f>
        <v>Required
10-Oct-26 11:30 KUL</v>
      </c>
      <c r="D50" s="115" t="str">
        <f aca="false">IF(Checks!$U$114="","",Checks!$U$114)&amp;IF(Checks!$AB$114="","",CHAR(10)&amp;"CA: "&amp;Checks!$AB$114)</f>
        <v/>
      </c>
      <c r="E50" s="115" t="str">
        <f aca="false">IF(Checks!$V$114="","",Checks!$V$114)&amp;IF(Checks!$AC$114="","",IF(Checks!$V$114="","",CHAR(10))&amp;"N/A just.: "&amp;Checks!$AC$114)&amp;IF(Checks!$W$114="","",CHAR(10)&amp;"Batch: "&amp;Checks!$W$114)&amp;IF(AND(Checks!$X$114="",Checks!$Y$114=""),"",CHAR(10)&amp;"Exp: "&amp;Checks!$X$114&amp;"  /  Act: "&amp;Checks!$Y$114)</f>
        <v/>
      </c>
      <c r="F50" s="115" t="str">
        <f aca="false">IF(AND(LEFT(Checks!$AH$114,10)="N/A – RULE",TRIM(Checks!$S$114&amp;Checks!$Z$114)=""),"","Type: "&amp;IF(TRIM(Checks!$S$114)="","______________ (see cover list)",Checks!$S$114)&amp;CHAR(10)&amp;"ID: "&amp;IF(TRIM(Checks!$Z$114)="","______________ (see cover list)",Checks!$Z$114))&amp;IF(Checks!$AA$114="","",CHAR(10)&amp;"CA: "&amp;Checks!$AA$114)</f>
        <v>Type: ______________ (see cover list)
ID: ______________ (see cover list)</v>
      </c>
      <c r="G50" s="115" t="str">
        <f aca="false">IF(ISNUMBER(Checks!$AD$114),TEXT(Checks!$AD$114,"DD-MMM-YY HH:MM")&amp;" "&amp;Checks!$P$114,"")&amp;IF(Checks!$AE$114="","",CHAR(10)&amp;"Verifier: "&amp;Checks!$AE$114)&amp;IF(Checks!$T$114="","",CHAR(10)&amp;"PIC: "&amp;Checks!$T$114)</f>
        <v/>
      </c>
      <c r="H50" s="116" t="str">
        <f aca="false">IF(Checks!$AH$114="","",Checks!$AH$114)</f>
        <v>OPEN</v>
      </c>
    </row>
    <row r="51" customFormat="false" ht="114" hidden="false" customHeight="true" outlineLevel="0" collapsed="false">
      <c r="A51" s="115" t="str">
        <f aca="false">Checks!$A$115&amp;CHAR(10)&amp;IF(Checks!$I$115="","",Checks!$I$115&amp;": ")&amp;Checks!$J$115</f>
        <v>F04-T12-16
F&amp;B Linen: Linen bag - prepared</v>
      </c>
      <c r="B51" s="115" t="str">
        <f aca="false">Checks!$K$115&amp;IF(Checks!$O$115="","",IF(Checks!$K$115="","",CHAR(10))&amp;"Note: "&amp;Checks!$O$115)</f>
        <v>Available (ticked in reference)
Note: Reference gives no uplift stn for this item: preparation checked at the meal uplift stn (KUL) - confirm with caterer.</v>
      </c>
      <c r="C51" s="115" t="str">
        <f aca="false">Checks!$N$115&amp;CHAR(10)&amp;IF(ISNUMBER(Checks!$R$115),TEXT(Checks!$R$115,"DD-MMM-YY HH:MM"),"")&amp;" "&amp;Checks!$P$115</f>
        <v>Required
10-Oct-26 11:30 KUL</v>
      </c>
      <c r="D51" s="115" t="str">
        <f aca="false">IF(Checks!$U$115="","",Checks!$U$115)&amp;IF(Checks!$AB$115="","",CHAR(10)&amp;"CA: "&amp;Checks!$AB$115)</f>
        <v/>
      </c>
      <c r="E51" s="115" t="str">
        <f aca="false">IF(Checks!$V$115="","",Checks!$V$115)&amp;IF(Checks!$AC$115="","",IF(Checks!$V$115="","",CHAR(10))&amp;"N/A just.: "&amp;Checks!$AC$115)&amp;IF(Checks!$W$115="","",CHAR(10)&amp;"Batch: "&amp;Checks!$W$115)&amp;IF(AND(Checks!$X$115="",Checks!$Y$115=""),"",CHAR(10)&amp;"Exp: "&amp;Checks!$X$115&amp;"  /  Act: "&amp;Checks!$Y$115)</f>
        <v/>
      </c>
      <c r="F51" s="115" t="str">
        <f aca="false">IF(AND(LEFT(Checks!$AH$115,10)="N/A – RULE",TRIM(Checks!$S$115&amp;Checks!$Z$115)=""),"","Type: "&amp;IF(TRIM(Checks!$S$115)="","______________ (see cover list)",Checks!$S$115)&amp;CHAR(10)&amp;"ID: "&amp;IF(TRIM(Checks!$Z$115)="","______________ (see cover list)",Checks!$Z$115))&amp;IF(Checks!$AA$115="","",CHAR(10)&amp;"CA: "&amp;Checks!$AA$115)</f>
        <v>Type: ______________ (see cover list)
ID: ______________ (see cover list)</v>
      </c>
      <c r="G51" s="115" t="str">
        <f aca="false">IF(ISNUMBER(Checks!$AD$115),TEXT(Checks!$AD$115,"DD-MMM-YY HH:MM")&amp;" "&amp;Checks!$P$115,"")&amp;IF(Checks!$AE$115="","",CHAR(10)&amp;"Verifier: "&amp;Checks!$AE$115)&amp;IF(Checks!$T$115="","",CHAR(10)&amp;"PIC: "&amp;Checks!$T$115)</f>
        <v/>
      </c>
      <c r="H51" s="116" t="str">
        <f aca="false">IF(Checks!$AH$115="","",Checks!$AH$115)</f>
        <v>OPEN</v>
      </c>
    </row>
    <row r="52" customFormat="false" ht="114" hidden="false" customHeight="true" outlineLevel="0" collapsed="false">
      <c r="A52" s="115" t="str">
        <f aca="false">Checks!$A$116&amp;CHAR(10)&amp;IF(Checks!$I$116="","",Checks!$I$116&amp;": ")&amp;Checks!$J$116</f>
        <v>F04-T12-17
Seat Linen: Seat pillow (BS &amp; BC) - prepared</v>
      </c>
      <c r="B52" s="115" t="str">
        <f aca="false">Checks!$K$116&amp;IF(Checks!$O$116="","",IF(Checks!$K$116="","",CHAR(10))&amp;"Note: "&amp;Checks!$O$116)</f>
        <v>Available 100% (ticked in reference)
Note: Reference gives no uplift stn for this item: preparation checked at the meal uplift stn (KUL) - confirm with caterer.</v>
      </c>
      <c r="C52" s="115" t="str">
        <f aca="false">Checks!$N$116&amp;CHAR(10)&amp;IF(ISNUMBER(Checks!$R$116),TEXT(Checks!$R$116,"DD-MMM-YY HH:MM"),"")&amp;" "&amp;Checks!$P$116</f>
        <v>Required
10-Oct-26 11:30 KUL</v>
      </c>
      <c r="D52" s="115" t="str">
        <f aca="false">IF(Checks!$U$116="","",Checks!$U$116)&amp;IF(Checks!$AB$116="","",CHAR(10)&amp;"CA: "&amp;Checks!$AB$116)</f>
        <v/>
      </c>
      <c r="E52" s="115" t="str">
        <f aca="false">IF(Checks!$V$116="","",Checks!$V$116)&amp;IF(Checks!$AC$116="","",IF(Checks!$V$116="","",CHAR(10))&amp;"N/A just.: "&amp;Checks!$AC$116)&amp;IF(Checks!$W$116="","",CHAR(10)&amp;"Batch: "&amp;Checks!$W$116)&amp;IF(AND(Checks!$X$116="",Checks!$Y$116=""),"",CHAR(10)&amp;"Exp: "&amp;Checks!$X$116&amp;"  /  Act: "&amp;Checks!$Y$116)</f>
        <v/>
      </c>
      <c r="F52" s="115" t="str">
        <f aca="false">IF(AND(LEFT(Checks!$AH$116,10)="N/A – RULE",TRIM(Checks!$S$116&amp;Checks!$Z$116)=""),"","Type: "&amp;IF(TRIM(Checks!$S$116)="","______________ (see cover list)",Checks!$S$116)&amp;CHAR(10)&amp;"ID: "&amp;IF(TRIM(Checks!$Z$116)="","______________ (see cover list)",Checks!$Z$116))&amp;IF(Checks!$AA$116="","",CHAR(10)&amp;"CA: "&amp;Checks!$AA$116)</f>
        <v>Type: ______________ (see cover list)
ID: ______________ (see cover list)</v>
      </c>
      <c r="G52" s="115" t="str">
        <f aca="false">IF(ISNUMBER(Checks!$AD$116),TEXT(Checks!$AD$116,"DD-MMM-YY HH:MM")&amp;" "&amp;Checks!$P$116,"")&amp;IF(Checks!$AE$116="","",CHAR(10)&amp;"Verifier: "&amp;Checks!$AE$116)&amp;IF(Checks!$T$116="","",CHAR(10)&amp;"PIC: "&amp;Checks!$T$116)</f>
        <v/>
      </c>
      <c r="H52" s="116" t="str">
        <f aca="false">IF(Checks!$AH$116="","",Checks!$AH$116)</f>
        <v>OPEN</v>
      </c>
    </row>
    <row r="53" customFormat="false" ht="114" hidden="false" customHeight="true" outlineLevel="0" collapsed="false">
      <c r="A53" s="115" t="str">
        <f aca="false">Checks!$A$117&amp;CHAR(10)&amp;IF(Checks!$I$117="","",Checks!$I$117&amp;": ")&amp;Checks!$J$117</f>
        <v>F04-T12-18
Seat Linen: Duvet (BS &amp; BC) - prepared</v>
      </c>
      <c r="B53" s="115" t="str">
        <f aca="false">Checks!$K$117&amp;IF(Checks!$O$117="","",IF(Checks!$K$117="","",CHAR(10))&amp;"Note: "&amp;Checks!$O$117)</f>
        <v>Available 100% (ticked in reference)
Note: Reference gives no uplift stn for this item: preparation checked at the meal uplift stn (KUL) - confirm with caterer.</v>
      </c>
      <c r="C53" s="115" t="str">
        <f aca="false">Checks!$N$117&amp;CHAR(10)&amp;IF(ISNUMBER(Checks!$R$117),TEXT(Checks!$R$117,"DD-MMM-YY HH:MM"),"")&amp;" "&amp;Checks!$P$117</f>
        <v>Required
10-Oct-26 11:30 KUL</v>
      </c>
      <c r="D53" s="115" t="str">
        <f aca="false">IF(Checks!$U$117="","",Checks!$U$117)&amp;IF(Checks!$AB$117="","",CHAR(10)&amp;"CA: "&amp;Checks!$AB$117)</f>
        <v/>
      </c>
      <c r="E53" s="115" t="str">
        <f aca="false">IF(Checks!$V$117="","",Checks!$V$117)&amp;IF(Checks!$AC$117="","",IF(Checks!$V$117="","",CHAR(10))&amp;"N/A just.: "&amp;Checks!$AC$117)&amp;IF(Checks!$W$117="","",CHAR(10)&amp;"Batch: "&amp;Checks!$W$117)&amp;IF(AND(Checks!$X$117="",Checks!$Y$117=""),"",CHAR(10)&amp;"Exp: "&amp;Checks!$X$117&amp;"  /  Act: "&amp;Checks!$Y$117)</f>
        <v/>
      </c>
      <c r="F53" s="115" t="str">
        <f aca="false">IF(AND(LEFT(Checks!$AH$117,10)="N/A – RULE",TRIM(Checks!$S$117&amp;Checks!$Z$117)=""),"","Type: "&amp;IF(TRIM(Checks!$S$117)="","______________ (see cover list)",Checks!$S$117)&amp;CHAR(10)&amp;"ID: "&amp;IF(TRIM(Checks!$Z$117)="","______________ (see cover list)",Checks!$Z$117))&amp;IF(Checks!$AA$117="","",CHAR(10)&amp;"CA: "&amp;Checks!$AA$117)</f>
        <v>Type: ______________ (see cover list)
ID: ______________ (see cover list)</v>
      </c>
      <c r="G53" s="115" t="str">
        <f aca="false">IF(ISNUMBER(Checks!$AD$117),TEXT(Checks!$AD$117,"DD-MMM-YY HH:MM")&amp;" "&amp;Checks!$P$117,"")&amp;IF(Checks!$AE$117="","",CHAR(10)&amp;"Verifier: "&amp;Checks!$AE$117)&amp;IF(Checks!$T$117="","",CHAR(10)&amp;"PIC: "&amp;Checks!$T$117)</f>
        <v/>
      </c>
      <c r="H53" s="116" t="str">
        <f aca="false">IF(Checks!$AH$117="","",Checks!$AH$117)</f>
        <v>OPEN</v>
      </c>
    </row>
    <row r="54" customFormat="false" ht="114" hidden="false" customHeight="true" outlineLevel="0" collapsed="false">
      <c r="A54" s="115" t="str">
        <f aca="false">Checks!$A$118&amp;CHAR(10)&amp;IF(Checks!$I$118="","",Checks!$I$118&amp;": ")&amp;Checks!$J$118</f>
        <v>F04-T12-19
Seat Linen: Mattress (BS &amp; BC) - prepared</v>
      </c>
      <c r="B54" s="115" t="str">
        <f aca="false">Checks!$K$118&amp;IF(Checks!$O$118="","",IF(Checks!$K$118="","",CHAR(10))&amp;"Note: "&amp;Checks!$O$118)</f>
        <v>Available 100% (ticked in reference)
Note: Reference gives no uplift stn for this item: preparation checked at the meal uplift stn (KUL) - confirm with caterer.</v>
      </c>
      <c r="C54" s="115" t="str">
        <f aca="false">Checks!$N$118&amp;CHAR(10)&amp;IF(ISNUMBER(Checks!$R$118),TEXT(Checks!$R$118,"DD-MMM-YY HH:MM"),"")&amp;" "&amp;Checks!$P$118</f>
        <v>Required
10-Oct-26 11:30 KUL</v>
      </c>
      <c r="D54" s="115" t="str">
        <f aca="false">IF(Checks!$U$118="","",Checks!$U$118)&amp;IF(Checks!$AB$118="","",CHAR(10)&amp;"CA: "&amp;Checks!$AB$118)</f>
        <v/>
      </c>
      <c r="E54" s="115" t="str">
        <f aca="false">IF(Checks!$V$118="","",Checks!$V$118)&amp;IF(Checks!$AC$118="","",IF(Checks!$V$118="","",CHAR(10))&amp;"N/A just.: "&amp;Checks!$AC$118)&amp;IF(Checks!$W$118="","",CHAR(10)&amp;"Batch: "&amp;Checks!$W$118)&amp;IF(AND(Checks!$X$118="",Checks!$Y$118=""),"",CHAR(10)&amp;"Exp: "&amp;Checks!$X$118&amp;"  /  Act: "&amp;Checks!$Y$118)</f>
        <v/>
      </c>
      <c r="F54" s="115" t="str">
        <f aca="false">IF(AND(LEFT(Checks!$AH$118,10)="N/A – RULE",TRIM(Checks!$S$118&amp;Checks!$Z$118)=""),"","Type: "&amp;IF(TRIM(Checks!$S$118)="","______________ (see cover list)",Checks!$S$118)&amp;CHAR(10)&amp;"ID: "&amp;IF(TRIM(Checks!$Z$118)="","______________ (see cover list)",Checks!$Z$118))&amp;IF(Checks!$AA$118="","",CHAR(10)&amp;"CA: "&amp;Checks!$AA$118)</f>
        <v>Type: ______________ (see cover list)
ID: ______________ (see cover list)</v>
      </c>
      <c r="G54" s="115" t="str">
        <f aca="false">IF(ISNUMBER(Checks!$AD$118),TEXT(Checks!$AD$118,"DD-MMM-YY HH:MM")&amp;" "&amp;Checks!$P$118,"")&amp;IF(Checks!$AE$118="","",CHAR(10)&amp;"Verifier: "&amp;Checks!$AE$118)&amp;IF(Checks!$T$118="","",CHAR(10)&amp;"PIC: "&amp;Checks!$T$118)</f>
        <v/>
      </c>
      <c r="H54" s="116" t="str">
        <f aca="false">IF(Checks!$AH$118="","",Checks!$AH$118)</f>
        <v>OPEN</v>
      </c>
    </row>
    <row r="55" customFormat="false" ht="114" hidden="false" customHeight="true" outlineLevel="0" collapsed="false">
      <c r="A55" s="115" t="str">
        <f aca="false">Checks!$A$119&amp;CHAR(10)&amp;IF(Checks!$I$119="","",Checks!$I$119&amp;": ")&amp;Checks!$J$119</f>
        <v>F04-T12-20
Signature Drinks: Signature drink &amp; garnish (BC) - prepared</v>
      </c>
      <c r="B55" s="115" t="str">
        <f aca="false">SUBSTITUTE(Checks!$K$119&amp;IF(Checks!$O$119="","",IF(Checks!$K$119="","",CHAR(10))&amp;"Note: "&amp;Checks!$O$119)," (note D79)","")</f>
        <v>Available (ticked in reference)
Note: Signature drinks &amp; garnish uplifted from KUL.</v>
      </c>
      <c r="C55" s="115" t="str">
        <f aca="false">Checks!$N$119&amp;CHAR(10)&amp;IF(ISNUMBER(Checks!$R$119),TEXT(Checks!$R$119,"DD-MMM-YY HH:MM"),"")&amp;" "&amp;Checks!$P$119</f>
        <v>Required
10-Oct-26 11:30 KUL</v>
      </c>
      <c r="D55" s="115" t="str">
        <f aca="false">IF(Checks!$U$119="","",Checks!$U$119)&amp;IF(Checks!$AB$119="","",CHAR(10)&amp;"CA: "&amp;Checks!$AB$119)</f>
        <v/>
      </c>
      <c r="E55" s="115" t="str">
        <f aca="false">IF(Checks!$V$119="","",Checks!$V$119)&amp;IF(Checks!$AC$119="","",IF(Checks!$V$119="","",CHAR(10))&amp;"N/A just.: "&amp;Checks!$AC$119)&amp;IF(Checks!$W$119="","",CHAR(10)&amp;"Batch: "&amp;Checks!$W$119)&amp;IF(AND(Checks!$X$119="",Checks!$Y$119=""),"",CHAR(10)&amp;"Exp: "&amp;Checks!$X$119&amp;"  /  Act: "&amp;Checks!$Y$119)</f>
        <v/>
      </c>
      <c r="F55" s="115" t="str">
        <f aca="false">IF(AND(LEFT(Checks!$AH$119,10)="N/A – RULE",TRIM(Checks!$S$119&amp;Checks!$Z$119)=""),"","Type: "&amp;IF(TRIM(Checks!$S$119)="","______________ (see cover list)",Checks!$S$119)&amp;CHAR(10)&amp;"ID: "&amp;IF(TRIM(Checks!$Z$119)="","______________ (see cover list)",Checks!$Z$119))&amp;IF(Checks!$AA$119="","",CHAR(10)&amp;"CA: "&amp;Checks!$AA$119)</f>
        <v>Type: ______________ (see cover list)
ID: ______________ (see cover list)</v>
      </c>
      <c r="G55" s="115" t="str">
        <f aca="false">IF(ISNUMBER(Checks!$AD$119),TEXT(Checks!$AD$119,"DD-MMM-YY HH:MM")&amp;" "&amp;Checks!$P$119,"")&amp;IF(Checks!$AE$119="","",CHAR(10)&amp;"Verifier: "&amp;Checks!$AE$119)&amp;IF(Checks!$T$119="","",CHAR(10)&amp;"PIC: "&amp;Checks!$T$119)</f>
        <v/>
      </c>
      <c r="H55" s="116" t="str">
        <f aca="false">IF(Checks!$AH$119="","",Checks!$AH$119)</f>
        <v>OPEN</v>
      </c>
    </row>
    <row r="56" customFormat="false" ht="168.75" hidden="false" customHeight="true" outlineLevel="0" collapsed="false">
      <c r="A56" s="115" t="str">
        <f aca="false">Checks!$A$120&amp;CHAR(10)&amp;IF(Checks!$I$120="","",Checks!$I$120&amp;": ")&amp;Checks!$J$120</f>
        <v>F04-T12-21
Sales Cart: Sales cart (caterer PASB) - prepared</v>
      </c>
      <c r="B56" s="115"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6" s="115" t="str">
        <f aca="false">Checks!$N$120&amp;CHAR(10)&amp;IF(ISNUMBER(Checks!$R$120),TEXT(Checks!$R$120,"DD-MMM-YY HH:MM"),"")&amp;" "&amp;Checks!$P$120</f>
        <v>Required
10-Oct-26 11:30 KUL</v>
      </c>
      <c r="D56" s="115" t="str">
        <f aca="false">IF(Checks!$U$120="","",Checks!$U$120)&amp;IF(Checks!$AB$120="","",CHAR(10)&amp;"CA: "&amp;Checks!$AB$120)</f>
        <v/>
      </c>
      <c r="E56" s="115" t="str">
        <f aca="false">IF(Checks!$V$120="","",Checks!$V$120)&amp;IF(Checks!$AC$120="","",IF(Checks!$V$120="","",CHAR(10))&amp;"N/A just.: "&amp;Checks!$AC$120)&amp;IF(Checks!$W$120="","",CHAR(10)&amp;"Batch: "&amp;Checks!$W$120)&amp;IF(AND(Checks!$X$120="",Checks!$Y$120=""),"",CHAR(10)&amp;"Exp: "&amp;Checks!$X$120&amp;"  /  Act: "&amp;Checks!$Y$120)</f>
        <v/>
      </c>
      <c r="F56" s="115" t="str">
        <f aca="false">IF(AND(LEFT(Checks!$AH$120,10)="N/A – RULE",TRIM(Checks!$S$120&amp;Checks!$Z$120)=""),"","Type: "&amp;IF(TRIM(Checks!$S$120)="","______________ (see cover list)",Checks!$S$120)&amp;CHAR(10)&amp;"ID: "&amp;IF(TRIM(Checks!$Z$120)="","______________ (see cover list)",Checks!$Z$120))&amp;IF(Checks!$AA$120="","",CHAR(10)&amp;"CA: "&amp;Checks!$AA$120)</f>
        <v>Type: ______________ (see cover list)
ID: ______________ (see cover list)</v>
      </c>
      <c r="G56" s="115" t="str">
        <f aca="false">IF(ISNUMBER(Checks!$AD$120),TEXT(Checks!$AD$120,"DD-MMM-YY HH:MM")&amp;" "&amp;Checks!$P$120,"")&amp;IF(Checks!$AE$120="","",CHAR(10)&amp;"Verifier: "&amp;Checks!$AE$120)&amp;IF(Checks!$T$120="","",CHAR(10)&amp;"PIC: "&amp;Checks!$T$120)</f>
        <v/>
      </c>
      <c r="H56" s="116" t="str">
        <f aca="false">IF(Checks!$AH$120="","",Checks!$AH$120)</f>
        <v>OPEN</v>
      </c>
    </row>
    <row r="57" customFormat="false" ht="25.5" hidden="false" customHeight="true" outlineLevel="0" collapsed="false">
      <c r="A57" s="114"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7" s="114"/>
      <c r="C57" s="114"/>
      <c r="D57" s="114"/>
      <c r="E57" s="114"/>
      <c r="F57" s="114"/>
      <c r="G57" s="114"/>
      <c r="H57" s="114"/>
    </row>
    <row r="58" customFormat="false" ht="114" hidden="false" customHeight="true" outlineLevel="0" collapsed="false">
      <c r="A58" s="115" t="str">
        <f aca="false">Checks!$A$121&amp;CHAR(10)&amp;IF(Checks!$I$121="","",Checks!$I$121&amp;": ")&amp;Checks!$J$121</f>
        <v>F04-UPL-01
Meal: Meals physically uplifted on board - quantity vs menu checklist</v>
      </c>
      <c r="B58" s="115" t="str">
        <f aca="false">Checks!$K$121&amp;IF(Checks!$O$121="","",IF(Checks!$K$121="","",CHAR(10))&amp;"Note: "&amp;Checks!$O$121)</f>
        <v>Enter expected &amp; actual
Note: Confirm on board before departure; completion time must fall inside the uplift window.</v>
      </c>
      <c r="C58" s="115" t="str">
        <f aca="false">Checks!$N$121&amp;CHAR(10)&amp;IF(ISNUMBER(Checks!$R$121),TEXT(Checks!$R$121,"DD-MMM-YY HH:MM"),"")&amp;" "&amp;Checks!$P$121</f>
        <v>Required
10-Oct-26 23:30 KUL</v>
      </c>
      <c r="D58" s="115" t="str">
        <f aca="false">IF(Checks!$U$121="","",Checks!$U$121)&amp;IF(Checks!$AB$121="","",CHAR(10)&amp;"CA: "&amp;Checks!$AB$121)</f>
        <v/>
      </c>
      <c r="E58" s="115" t="str">
        <f aca="false">IF(Checks!$V$121="","",Checks!$V$121)&amp;IF(Checks!$AC$121="","",IF(Checks!$V$121="","",CHAR(10))&amp;"N/A just.: "&amp;Checks!$AC$121)&amp;IF(Checks!$W$121="","",CHAR(10)&amp;"Batch: "&amp;Checks!$W$121)&amp;IF(AND(Checks!$X$121="",Checks!$Y$121=""),"",CHAR(10)&amp;"Exp: "&amp;Checks!$X$121&amp;"  /  Act: "&amp;Checks!$Y$121)</f>
        <v/>
      </c>
      <c r="F58" s="115" t="str">
        <f aca="false">IF(AND(LEFT(Checks!$AH$121,10)="N/A – RULE",TRIM(Checks!$S$121&amp;Checks!$Z$121)=""),"","Type: "&amp;IF(TRIM(Checks!$S$121)="","______________ (see cover list)",Checks!$S$121)&amp;CHAR(10)&amp;"ID: "&amp;IF(TRIM(Checks!$Z$121)="","______________ (see cover list)",Checks!$Z$121))&amp;IF(Checks!$AA$121="","",CHAR(10)&amp;"CA: "&amp;Checks!$AA$121)</f>
        <v>Type: ______________ (see cover list)
ID: ______________ (see cover list)</v>
      </c>
      <c r="G58" s="115" t="str">
        <f aca="false">IF(ISNUMBER(Checks!$AD$121),TEXT(Checks!$AD$121,"DD-MMM-YY HH:MM")&amp;" "&amp;Checks!$P$121,"")&amp;IF(Checks!$AE$121="","",CHAR(10)&amp;"Verifier: "&amp;Checks!$AE$121)&amp;IF(Checks!$T$121="","",CHAR(10)&amp;"PIC: "&amp;Checks!$T$121)</f>
        <v/>
      </c>
      <c r="H58" s="116" t="str">
        <f aca="false">IF(Checks!$AH$121="","",Checks!$AH$121)</f>
        <v>OPEN</v>
      </c>
    </row>
    <row r="59" customFormat="false" ht="114" hidden="false" customHeight="true" outlineLevel="0" collapsed="false">
      <c r="A59" s="115" t="str">
        <f aca="false">Checks!$A$122&amp;CHAR(10)&amp;IF(Checks!$I$122="","",Checks!$I$122&amp;": ")&amp;Checks!$J$122</f>
        <v>F04-UPL-02
Equipment: Equipment physically loaded at GLD positions - quantity &amp; positions</v>
      </c>
      <c r="B59" s="115" t="str">
        <f aca="false">Checks!$K$122&amp;IF(Checks!$O$122="","",IF(Checks!$K$122="","",CHAR(10))&amp;"Note: "&amp;Checks!$O$122)</f>
        <v>Enter expected &amp; actual
Note: Confirm on board before departure; completion time must fall inside the uplift window.</v>
      </c>
      <c r="C59" s="115" t="str">
        <f aca="false">Checks!$N$122&amp;CHAR(10)&amp;IF(ISNUMBER(Checks!$R$122),TEXT(Checks!$R$122,"DD-MMM-YY HH:MM"),"")&amp;" "&amp;Checks!$P$122</f>
        <v>Required
10-Oct-26 23:30 KUL</v>
      </c>
      <c r="D59" s="115" t="str">
        <f aca="false">IF(Checks!$U$122="","",Checks!$U$122)&amp;IF(Checks!$AB$122="","",CHAR(10)&amp;"CA: "&amp;Checks!$AB$122)</f>
        <v/>
      </c>
      <c r="E59" s="115" t="str">
        <f aca="false">IF(Checks!$V$122="","",Checks!$V$122)&amp;IF(Checks!$AC$122="","",IF(Checks!$V$122="","",CHAR(10))&amp;"N/A just.: "&amp;Checks!$AC$122)&amp;IF(Checks!$W$122="","",CHAR(10)&amp;"Batch: "&amp;Checks!$W$122)&amp;IF(AND(Checks!$X$122="",Checks!$Y$122=""),"",CHAR(10)&amp;"Exp: "&amp;Checks!$X$122&amp;"  /  Act: "&amp;Checks!$Y$122)</f>
        <v/>
      </c>
      <c r="F59" s="115" t="str">
        <f aca="false">IF(AND(LEFT(Checks!$AH$122,10)="N/A – RULE",TRIM(Checks!$S$122&amp;Checks!$Z$122)=""),"","Type: "&amp;IF(TRIM(Checks!$S$122)="","______________ (see cover list)",Checks!$S$122)&amp;CHAR(10)&amp;"ID: "&amp;IF(TRIM(Checks!$Z$122)="","______________ (see cover list)",Checks!$Z$122))&amp;IF(Checks!$AA$122="","",CHAR(10)&amp;"CA: "&amp;Checks!$AA$122)</f>
        <v>Type: ______________ (see cover list)
ID: ______________ (see cover list)</v>
      </c>
      <c r="G59" s="115" t="str">
        <f aca="false">IF(ISNUMBER(Checks!$AD$122),TEXT(Checks!$AD$122,"DD-MMM-YY HH:MM")&amp;" "&amp;Checks!$P$122,"")&amp;IF(Checks!$AE$122="","",CHAR(10)&amp;"Verifier: "&amp;Checks!$AE$122)&amp;IF(Checks!$T$122="","",CHAR(10)&amp;"PIC: "&amp;Checks!$T$122)</f>
        <v/>
      </c>
      <c r="H59" s="116" t="str">
        <f aca="false">IF(Checks!$AH$122="","",Checks!$AH$122)</f>
        <v>OPEN</v>
      </c>
    </row>
    <row r="60" customFormat="false" ht="114" hidden="false" customHeight="true" outlineLevel="0" collapsed="false">
      <c r="A60" s="115" t="str">
        <f aca="false">Checks!$A$123&amp;CHAR(10)&amp;IF(Checks!$I$123="","",Checks!$I$123&amp;": ")&amp;Checks!$J$123</f>
        <v>F04-UPL-03
Amenities: Toiletry kits - on board</v>
      </c>
      <c r="B60" s="115" t="str">
        <f aca="false">Checks!$K$123&amp;IF(Checks!$O$123="","",IF(Checks!$K$123="","",CHAR(10))&amp;"Note: "&amp;Checks!$O$123)</f>
        <v>Available (ticked in reference)</v>
      </c>
      <c r="C60" s="115" t="str">
        <f aca="false">Checks!$N$123&amp;CHAR(10)&amp;IF(ISNUMBER(Checks!$R$123),TEXT(Checks!$R$123,"DD-MMM-YY HH:MM"),"")&amp;" "&amp;Checks!$P$123</f>
        <v>Required
10-Oct-26 23:30 KUL</v>
      </c>
      <c r="D60" s="115" t="str">
        <f aca="false">IF(Checks!$U$123="","",Checks!$U$123)&amp;IF(Checks!$AB$123="","",CHAR(10)&amp;"CA: "&amp;Checks!$AB$123)</f>
        <v/>
      </c>
      <c r="E60" s="115" t="str">
        <f aca="false">IF(Checks!$V$123="","",Checks!$V$123)&amp;IF(Checks!$AC$123="","",IF(Checks!$V$123="","",CHAR(10))&amp;"N/A just.: "&amp;Checks!$AC$123)&amp;IF(Checks!$W$123="","",CHAR(10)&amp;"Batch: "&amp;Checks!$W$123)&amp;IF(AND(Checks!$X$123="",Checks!$Y$123=""),"",CHAR(10)&amp;"Exp: "&amp;Checks!$X$123&amp;"  /  Act: "&amp;Checks!$Y$123)</f>
        <v/>
      </c>
      <c r="F60" s="115" t="str">
        <f aca="false">IF(AND(LEFT(Checks!$AH$123,10)="N/A – RULE",TRIM(Checks!$S$123&amp;Checks!$Z$123)=""),"","Type: "&amp;IF(TRIM(Checks!$S$123)="","______________ (see cover list)",Checks!$S$123)&amp;CHAR(10)&amp;"ID: "&amp;IF(TRIM(Checks!$Z$123)="","______________ (see cover list)",Checks!$Z$123))&amp;IF(Checks!$AA$123="","",CHAR(10)&amp;"CA: "&amp;Checks!$AA$123)</f>
        <v>Type: ______________ (see cover list)
ID: ______________ (see cover list)</v>
      </c>
      <c r="G60" s="115" t="str">
        <f aca="false">IF(ISNUMBER(Checks!$AD$123),TEXT(Checks!$AD$123,"DD-MMM-YY HH:MM")&amp;" "&amp;Checks!$P$123,"")&amp;IF(Checks!$AE$123="","",CHAR(10)&amp;"Verifier: "&amp;Checks!$AE$123)&amp;IF(Checks!$T$123="","",CHAR(10)&amp;"PIC: "&amp;Checks!$T$123)</f>
        <v/>
      </c>
      <c r="H60" s="116" t="str">
        <f aca="false">IF(Checks!$AH$123="","",Checks!$AH$123)</f>
        <v>OPEN</v>
      </c>
    </row>
    <row r="61" customFormat="false" ht="114" hidden="false" customHeight="true" outlineLevel="0" collapsed="false">
      <c r="A61" s="115" t="str">
        <f aca="false">Checks!$A$124&amp;CHAR(10)&amp;IF(Checks!$I$124="","",Checks!$I$124&amp;": ")&amp;Checks!$J$124</f>
        <v>F04-UPL-04
Amenities: Slippers (BS/BC) - on board</v>
      </c>
      <c r="B61" s="115" t="str">
        <f aca="false">Checks!$K$124&amp;IF(Checks!$O$124="","",IF(Checks!$K$124="","",CHAR(10))&amp;"Note: "&amp;Checks!$O$124)</f>
        <v>Available (ticked in reference)</v>
      </c>
      <c r="C61" s="115" t="str">
        <f aca="false">Checks!$N$124&amp;CHAR(10)&amp;IF(ISNUMBER(Checks!$R$124),TEXT(Checks!$R$124,"DD-MMM-YY HH:MM"),"")&amp;" "&amp;Checks!$P$124</f>
        <v>Required
10-Oct-26 23:30 KUL</v>
      </c>
      <c r="D61" s="115" t="str">
        <f aca="false">IF(Checks!$U$124="","",Checks!$U$124)&amp;IF(Checks!$AB$124="","",CHAR(10)&amp;"CA: "&amp;Checks!$AB$124)</f>
        <v/>
      </c>
      <c r="E61" s="115" t="str">
        <f aca="false">IF(Checks!$V$124="","",Checks!$V$124)&amp;IF(Checks!$AC$124="","",IF(Checks!$V$124="","",CHAR(10))&amp;"N/A just.: "&amp;Checks!$AC$124)&amp;IF(Checks!$W$124="","",CHAR(10)&amp;"Batch: "&amp;Checks!$W$124)&amp;IF(AND(Checks!$X$124="",Checks!$Y$124=""),"",CHAR(10)&amp;"Exp: "&amp;Checks!$X$124&amp;"  /  Act: "&amp;Checks!$Y$124)</f>
        <v/>
      </c>
      <c r="F61" s="115" t="str">
        <f aca="false">IF(AND(LEFT(Checks!$AH$124,10)="N/A – RULE",TRIM(Checks!$S$124&amp;Checks!$Z$124)=""),"","Type: "&amp;IF(TRIM(Checks!$S$124)="","______________ (see cover list)",Checks!$S$124)&amp;CHAR(10)&amp;"ID: "&amp;IF(TRIM(Checks!$Z$124)="","______________ (see cover list)",Checks!$Z$124))&amp;IF(Checks!$AA$124="","",CHAR(10)&amp;"CA: "&amp;Checks!$AA$124)</f>
        <v>Type: ______________ (see cover list)
ID: ______________ (see cover list)</v>
      </c>
      <c r="G61" s="115" t="str">
        <f aca="false">IF(ISNUMBER(Checks!$AD$124),TEXT(Checks!$AD$124,"DD-MMM-YY HH:MM")&amp;" "&amp;Checks!$P$124,"")&amp;IF(Checks!$AE$124="","",CHAR(10)&amp;"Verifier: "&amp;Checks!$AE$124)&amp;IF(Checks!$T$124="","",CHAR(10)&amp;"PIC: "&amp;Checks!$T$124)</f>
        <v/>
      </c>
      <c r="H61" s="116" t="str">
        <f aca="false">IF(Checks!$AH$124="","",Checks!$AH$124)</f>
        <v>OPEN</v>
      </c>
    </row>
    <row r="62" customFormat="false" ht="114" hidden="false" customHeight="true" outlineLevel="0" collapsed="false">
      <c r="A62" s="115" t="str">
        <f aca="false">Checks!$A$125&amp;CHAR(10)&amp;IF(Checks!$I$125="","",Checks!$I$125&amp;": ")&amp;Checks!$J$125</f>
        <v>F04-UPL-05
F&amp;B Linen: Towel - on board</v>
      </c>
      <c r="B62" s="115" t="str">
        <f aca="false">Checks!$K$125&amp;IF(Checks!$O$125="","",IF(Checks!$K$125="","",CHAR(10))&amp;"Note: "&amp;Checks!$O$125)</f>
        <v>Available (ticked in reference)</v>
      </c>
      <c r="C62" s="115" t="str">
        <f aca="false">Checks!$N$125&amp;CHAR(10)&amp;IF(ISNUMBER(Checks!$R$125),TEXT(Checks!$R$125,"DD-MMM-YY HH:MM"),"")&amp;" "&amp;Checks!$P$125</f>
        <v>Required
10-Oct-26 23:30 KUL</v>
      </c>
      <c r="D62" s="115" t="str">
        <f aca="false">IF(Checks!$U$125="","",Checks!$U$125)&amp;IF(Checks!$AB$125="","",CHAR(10)&amp;"CA: "&amp;Checks!$AB$125)</f>
        <v/>
      </c>
      <c r="E62" s="115" t="str">
        <f aca="false">IF(Checks!$V$125="","",Checks!$V$125)&amp;IF(Checks!$AC$125="","",IF(Checks!$V$125="","",CHAR(10))&amp;"N/A just.: "&amp;Checks!$AC$125)&amp;IF(Checks!$W$125="","",CHAR(10)&amp;"Batch: "&amp;Checks!$W$125)&amp;IF(AND(Checks!$X$125="",Checks!$Y$125=""),"",CHAR(10)&amp;"Exp: "&amp;Checks!$X$125&amp;"  /  Act: "&amp;Checks!$Y$125)</f>
        <v/>
      </c>
      <c r="F62" s="115" t="str">
        <f aca="false">IF(AND(LEFT(Checks!$AH$125,10)="N/A – RULE",TRIM(Checks!$S$125&amp;Checks!$Z$125)=""),"","Type: "&amp;IF(TRIM(Checks!$S$125)="","______________ (see cover list)",Checks!$S$125)&amp;CHAR(10)&amp;"ID: "&amp;IF(TRIM(Checks!$Z$125)="","______________ (see cover list)",Checks!$Z$125))&amp;IF(Checks!$AA$125="","",CHAR(10)&amp;"CA: "&amp;Checks!$AA$125)</f>
        <v>Type: ______________ (see cover list)
ID: ______________ (see cover list)</v>
      </c>
      <c r="G62" s="115" t="str">
        <f aca="false">IF(ISNUMBER(Checks!$AD$125),TEXT(Checks!$AD$125,"DD-MMM-YY HH:MM")&amp;" "&amp;Checks!$P$125,"")&amp;IF(Checks!$AE$125="","",CHAR(10)&amp;"Verifier: "&amp;Checks!$AE$125)&amp;IF(Checks!$T$125="","",CHAR(10)&amp;"PIC: "&amp;Checks!$T$125)</f>
        <v/>
      </c>
      <c r="H62" s="116" t="str">
        <f aca="false">IF(Checks!$AH$125="","",Checks!$AH$125)</f>
        <v>OPEN</v>
      </c>
    </row>
    <row r="63" customFormat="false" ht="114" hidden="false" customHeight="true" outlineLevel="0" collapsed="false">
      <c r="A63" s="115" t="str">
        <f aca="false">Checks!$A$126&amp;CHAR(10)&amp;IF(Checks!$I$126="","",Checks!$I$126&amp;": ")&amp;Checks!$J$126</f>
        <v>F04-UPL-06
F&amp;B Linen: Tray cloth - on board</v>
      </c>
      <c r="B63" s="115" t="str">
        <f aca="false">Checks!$K$126&amp;IF(Checks!$O$126="","",IF(Checks!$K$126="","",CHAR(10))&amp;"Note: "&amp;Checks!$O$126)</f>
        <v>Available (ticked in reference)</v>
      </c>
      <c r="C63" s="115" t="str">
        <f aca="false">Checks!$N$126&amp;CHAR(10)&amp;IF(ISNUMBER(Checks!$R$126),TEXT(Checks!$R$126,"DD-MMM-YY HH:MM"),"")&amp;" "&amp;Checks!$P$126</f>
        <v>Required
10-Oct-26 23:30 KUL</v>
      </c>
      <c r="D63" s="115" t="str">
        <f aca="false">IF(Checks!$U$126="","",Checks!$U$126)&amp;IF(Checks!$AB$126="","",CHAR(10)&amp;"CA: "&amp;Checks!$AB$126)</f>
        <v/>
      </c>
      <c r="E63" s="115" t="str">
        <f aca="false">IF(Checks!$V$126="","",Checks!$V$126)&amp;IF(Checks!$AC$126="","",IF(Checks!$V$126="","",CHAR(10))&amp;"N/A just.: "&amp;Checks!$AC$126)&amp;IF(Checks!$W$126="","",CHAR(10)&amp;"Batch: "&amp;Checks!$W$126)&amp;IF(AND(Checks!$X$126="",Checks!$Y$126=""),"",CHAR(10)&amp;"Exp: "&amp;Checks!$X$126&amp;"  /  Act: "&amp;Checks!$Y$126)</f>
        <v/>
      </c>
      <c r="F63" s="115" t="str">
        <f aca="false">IF(AND(LEFT(Checks!$AH$126,10)="N/A – RULE",TRIM(Checks!$S$126&amp;Checks!$Z$126)=""),"","Type: "&amp;IF(TRIM(Checks!$S$126)="","______________ (see cover list)",Checks!$S$126)&amp;CHAR(10)&amp;"ID: "&amp;IF(TRIM(Checks!$Z$126)="","______________ (see cover list)",Checks!$Z$126))&amp;IF(Checks!$AA$126="","",CHAR(10)&amp;"CA: "&amp;Checks!$AA$126)</f>
        <v>Type: ______________ (see cover list)
ID: ______________ (see cover list)</v>
      </c>
      <c r="G63" s="115" t="str">
        <f aca="false">IF(ISNUMBER(Checks!$AD$126),TEXT(Checks!$AD$126,"DD-MMM-YY HH:MM")&amp;" "&amp;Checks!$P$126,"")&amp;IF(Checks!$AE$126="","",CHAR(10)&amp;"Verifier: "&amp;Checks!$AE$126)&amp;IF(Checks!$T$126="","",CHAR(10)&amp;"PIC: "&amp;Checks!$T$126)</f>
        <v/>
      </c>
      <c r="H63" s="116" t="str">
        <f aca="false">IF(Checks!$AH$126="","",Checks!$AH$126)</f>
        <v>OPEN</v>
      </c>
    </row>
    <row r="64" customFormat="false" ht="114" hidden="false" customHeight="true" outlineLevel="0" collapsed="false">
      <c r="A64" s="115" t="str">
        <f aca="false">Checks!$A$127&amp;CHAR(10)&amp;IF(Checks!$I$127="","",Checks!$I$127&amp;": ")&amp;Checks!$J$127</f>
        <v>F04-UPL-07
F&amp;B Linen: Napkin - on board</v>
      </c>
      <c r="B64" s="115" t="str">
        <f aca="false">Checks!$K$127&amp;IF(Checks!$O$127="","",IF(Checks!$K$127="","",CHAR(10))&amp;"Note: "&amp;Checks!$O$127)</f>
        <v>Available (ticked in reference)</v>
      </c>
      <c r="C64" s="115" t="str">
        <f aca="false">Checks!$N$127&amp;CHAR(10)&amp;IF(ISNUMBER(Checks!$R$127),TEXT(Checks!$R$127,"DD-MMM-YY HH:MM"),"")&amp;" "&amp;Checks!$P$127</f>
        <v>Required
10-Oct-26 23:30 KUL</v>
      </c>
      <c r="D64" s="115" t="str">
        <f aca="false">IF(Checks!$U$127="","",Checks!$U$127)&amp;IF(Checks!$AB$127="","",CHAR(10)&amp;"CA: "&amp;Checks!$AB$127)</f>
        <v/>
      </c>
      <c r="E64" s="115" t="str">
        <f aca="false">IF(Checks!$V$127="","",Checks!$V$127)&amp;IF(Checks!$AC$127="","",IF(Checks!$V$127="","",CHAR(10))&amp;"N/A just.: "&amp;Checks!$AC$127)&amp;IF(Checks!$W$127="","",CHAR(10)&amp;"Batch: "&amp;Checks!$W$127)&amp;IF(AND(Checks!$X$127="",Checks!$Y$127=""),"",CHAR(10)&amp;"Exp: "&amp;Checks!$X$127&amp;"  /  Act: "&amp;Checks!$Y$127)</f>
        <v/>
      </c>
      <c r="F64" s="115" t="str">
        <f aca="false">IF(AND(LEFT(Checks!$AH$127,10)="N/A – RULE",TRIM(Checks!$S$127&amp;Checks!$Z$127)=""),"","Type: "&amp;IF(TRIM(Checks!$S$127)="","______________ (see cover list)",Checks!$S$127)&amp;CHAR(10)&amp;"ID: "&amp;IF(TRIM(Checks!$Z$127)="","______________ (see cover list)",Checks!$Z$127))&amp;IF(Checks!$AA$127="","",CHAR(10)&amp;"CA: "&amp;Checks!$AA$127)</f>
        <v>Type: ______________ (see cover list)
ID: ______________ (see cover list)</v>
      </c>
      <c r="G64" s="115" t="str">
        <f aca="false">IF(ISNUMBER(Checks!$AD$127),TEXT(Checks!$AD$127,"DD-MMM-YY HH:MM")&amp;" "&amp;Checks!$P$127,"")&amp;IF(Checks!$AE$127="","",CHAR(10)&amp;"Verifier: "&amp;Checks!$AE$127)&amp;IF(Checks!$T$127="","",CHAR(10)&amp;"PIC: "&amp;Checks!$T$127)</f>
        <v/>
      </c>
      <c r="H64" s="116" t="str">
        <f aca="false">IF(Checks!$AH$127="","",Checks!$AH$127)</f>
        <v>OPEN</v>
      </c>
    </row>
    <row r="65" customFormat="false" ht="114" hidden="false" customHeight="true" outlineLevel="0" collapsed="false">
      <c r="A65" s="115" t="str">
        <f aca="false">Checks!$A$128&amp;CHAR(10)&amp;IF(Checks!$I$128="","",Checks!$I$128&amp;": ")&amp;Checks!$J$128</f>
        <v>F04-UPL-08
F&amp;B Linen: Table cloth - on board</v>
      </c>
      <c r="B65" s="115" t="str">
        <f aca="false">Checks!$K$128&amp;IF(Checks!$O$128="","",IF(Checks!$K$128="","",CHAR(10))&amp;"Note: "&amp;Checks!$O$128)</f>
        <v>Available (ticked in reference)</v>
      </c>
      <c r="C65" s="115" t="str">
        <f aca="false">Checks!$N$128&amp;CHAR(10)&amp;IF(ISNUMBER(Checks!$R$128),TEXT(Checks!$R$128,"DD-MMM-YY HH:MM"),"")&amp;" "&amp;Checks!$P$128</f>
        <v>Required
10-Oct-26 23:30 KUL</v>
      </c>
      <c r="D65" s="115" t="str">
        <f aca="false">IF(Checks!$U$128="","",Checks!$U$128)&amp;IF(Checks!$AB$128="","",CHAR(10)&amp;"CA: "&amp;Checks!$AB$128)</f>
        <v/>
      </c>
      <c r="E65" s="115" t="str">
        <f aca="false">IF(Checks!$V$128="","",Checks!$V$128)&amp;IF(Checks!$AC$128="","",IF(Checks!$V$128="","",CHAR(10))&amp;"N/A just.: "&amp;Checks!$AC$128)&amp;IF(Checks!$W$128="","",CHAR(10)&amp;"Batch: "&amp;Checks!$W$128)&amp;IF(AND(Checks!$X$128="",Checks!$Y$128=""),"",CHAR(10)&amp;"Exp: "&amp;Checks!$X$128&amp;"  /  Act: "&amp;Checks!$Y$128)</f>
        <v/>
      </c>
      <c r="F65" s="115" t="str">
        <f aca="false">IF(AND(LEFT(Checks!$AH$128,10)="N/A – RULE",TRIM(Checks!$S$128&amp;Checks!$Z$128)=""),"","Type: "&amp;IF(TRIM(Checks!$S$128)="","______________ (see cover list)",Checks!$S$128)&amp;CHAR(10)&amp;"ID: "&amp;IF(TRIM(Checks!$Z$128)="","______________ (see cover list)",Checks!$Z$128))&amp;IF(Checks!$AA$128="","",CHAR(10)&amp;"CA: "&amp;Checks!$AA$128)</f>
        <v>Type: ______________ (see cover list)
ID: ______________ (see cover list)</v>
      </c>
      <c r="G65" s="115" t="str">
        <f aca="false">IF(ISNUMBER(Checks!$AD$128),TEXT(Checks!$AD$128,"DD-MMM-YY HH:MM")&amp;" "&amp;Checks!$P$128,"")&amp;IF(Checks!$AE$128="","",CHAR(10)&amp;"Verifier: "&amp;Checks!$AE$128)&amp;IF(Checks!$T$128="","",CHAR(10)&amp;"PIC: "&amp;Checks!$T$128)</f>
        <v/>
      </c>
      <c r="H65" s="116" t="str">
        <f aca="false">IF(Checks!$AH$128="","",Checks!$AH$128)</f>
        <v>OPEN</v>
      </c>
    </row>
    <row r="66" customFormat="false" ht="114" hidden="false" customHeight="true" outlineLevel="0" collapsed="false">
      <c r="A66" s="115" t="str">
        <f aca="false">Checks!$A$129&amp;CHAR(10)&amp;IF(Checks!$I$129="","",Checks!$I$129&amp;": ")&amp;Checks!$J$129</f>
        <v>F04-UPL-09
F&amp;B Linen: Bread linen (using table cloth) - on board</v>
      </c>
      <c r="B66" s="115" t="str">
        <f aca="false">Checks!$K$129&amp;IF(Checks!$O$129="","",IF(Checks!$K$129="","",CHAR(10))&amp;"Note: "&amp;Checks!$O$129)</f>
        <v>Available (ticked in reference)</v>
      </c>
      <c r="C66" s="115" t="str">
        <f aca="false">Checks!$N$129&amp;CHAR(10)&amp;IF(ISNUMBER(Checks!$R$129),TEXT(Checks!$R$129,"DD-MMM-YY HH:MM"),"")&amp;" "&amp;Checks!$P$129</f>
        <v>Required
10-Oct-26 23:30 KUL</v>
      </c>
      <c r="D66" s="115" t="str">
        <f aca="false">IF(Checks!$U$129="","",Checks!$U$129)&amp;IF(Checks!$AB$129="","",CHAR(10)&amp;"CA: "&amp;Checks!$AB$129)</f>
        <v/>
      </c>
      <c r="E66" s="115" t="str">
        <f aca="false">IF(Checks!$V$129="","",Checks!$V$129)&amp;IF(Checks!$AC$129="","",IF(Checks!$V$129="","",CHAR(10))&amp;"N/A just.: "&amp;Checks!$AC$129)&amp;IF(Checks!$W$129="","",CHAR(10)&amp;"Batch: "&amp;Checks!$W$129)&amp;IF(AND(Checks!$X$129="",Checks!$Y$129=""),"",CHAR(10)&amp;"Exp: "&amp;Checks!$X$129&amp;"  /  Act: "&amp;Checks!$Y$129)</f>
        <v/>
      </c>
      <c r="F66" s="115" t="str">
        <f aca="false">IF(AND(LEFT(Checks!$AH$129,10)="N/A – RULE",TRIM(Checks!$S$129&amp;Checks!$Z$129)=""),"","Type: "&amp;IF(TRIM(Checks!$S$129)="","______________ (see cover list)",Checks!$S$129)&amp;CHAR(10)&amp;"ID: "&amp;IF(TRIM(Checks!$Z$129)="","______________ (see cover list)",Checks!$Z$129))&amp;IF(Checks!$AA$129="","",CHAR(10)&amp;"CA: "&amp;Checks!$AA$129)</f>
        <v>Type: ______________ (see cover list)
ID: ______________ (see cover list)</v>
      </c>
      <c r="G66" s="115" t="str">
        <f aca="false">IF(ISNUMBER(Checks!$AD$129),TEXT(Checks!$AD$129,"DD-MMM-YY HH:MM")&amp;" "&amp;Checks!$P$129,"")&amp;IF(Checks!$AE$129="","",CHAR(10)&amp;"Verifier: "&amp;Checks!$AE$129)&amp;IF(Checks!$T$129="","",CHAR(10)&amp;"PIC: "&amp;Checks!$T$129)</f>
        <v/>
      </c>
      <c r="H66" s="116" t="str">
        <f aca="false">IF(Checks!$AH$129="","",Checks!$AH$129)</f>
        <v>OPEN</v>
      </c>
    </row>
    <row r="67" customFormat="false" ht="114" hidden="false" customHeight="true" outlineLevel="0" collapsed="false">
      <c r="A67" s="115" t="str">
        <f aca="false">Checks!$A$130&amp;CHAR(10)&amp;IF(Checks!$I$130="","",Checks!$I$130&amp;": ")&amp;Checks!$J$130</f>
        <v>F04-UPL-10
F&amp;B Linen: Trolley cloth - on board</v>
      </c>
      <c r="B67" s="115" t="str">
        <f aca="false">SUBSTITUTE(SUBSTITUTE(Checks!$K$130&amp;IF(Checks!$O$130="","",IF(Checks!$K$130="","",CHAR(10))&amp;"Note: "&amp;Checks!$O$130),"Per note F&amp;B LINEN!B79:C80.","Per the F&amp;B LINEN reference note."),"note F&amp;B LINEN!B79:C80","the F&amp;B LINEN reference note")</f>
        <v>Wide body: Top/Middle &amp; Bottom
Note: Per the F&amp;B LINEN reference note.</v>
      </c>
      <c r="C67" s="115" t="str">
        <f aca="false">Checks!$N$130&amp;CHAR(10)&amp;IF(ISNUMBER(Checks!$R$130),TEXT(Checks!$R$130,"DD-MMM-YY HH:MM"),"")&amp;" "&amp;Checks!$P$130</f>
        <v>Required
10-Oct-26 23:30 KUL</v>
      </c>
      <c r="D67" s="115" t="str">
        <f aca="false">IF(Checks!$U$130="","",Checks!$U$130)&amp;IF(Checks!$AB$130="","",CHAR(10)&amp;"CA: "&amp;Checks!$AB$130)</f>
        <v/>
      </c>
      <c r="E67" s="115" t="str">
        <f aca="false">IF(Checks!$V$130="","",Checks!$V$130)&amp;IF(Checks!$AC$130="","",IF(Checks!$V$130="","",CHAR(10))&amp;"N/A just.: "&amp;Checks!$AC$130)&amp;IF(Checks!$W$130="","",CHAR(10)&amp;"Batch: "&amp;Checks!$W$130)&amp;IF(AND(Checks!$X$130="",Checks!$Y$130=""),"",CHAR(10)&amp;"Exp: "&amp;Checks!$X$130&amp;"  /  Act: "&amp;Checks!$Y$130)</f>
        <v/>
      </c>
      <c r="F67" s="115" t="str">
        <f aca="false">IF(AND(LEFT(Checks!$AH$130,10)="N/A – RULE",TRIM(Checks!$S$130&amp;Checks!$Z$130)=""),"","Type: "&amp;IF(TRIM(Checks!$S$130)="","______________ (see cover list)",Checks!$S$130)&amp;CHAR(10)&amp;"ID: "&amp;IF(TRIM(Checks!$Z$130)="","______________ (see cover list)",Checks!$Z$130))&amp;IF(Checks!$AA$130="","",CHAR(10)&amp;"CA: "&amp;Checks!$AA$130)</f>
        <v>Type: ______________ (see cover list)
ID: ______________ (see cover list)</v>
      </c>
      <c r="G67" s="115" t="str">
        <f aca="false">IF(ISNUMBER(Checks!$AD$130),TEXT(Checks!$AD$130,"DD-MMM-YY HH:MM")&amp;" "&amp;Checks!$P$130,"")&amp;IF(Checks!$AE$130="","",CHAR(10)&amp;"Verifier: "&amp;Checks!$AE$130)&amp;IF(Checks!$T$130="","",CHAR(10)&amp;"PIC: "&amp;Checks!$T$130)</f>
        <v/>
      </c>
      <c r="H67" s="116" t="str">
        <f aca="false">IF(Checks!$AH$130="","",Checks!$AH$130)</f>
        <v>OPEN</v>
      </c>
    </row>
    <row r="68" customFormat="false" ht="114" hidden="false" customHeight="true" outlineLevel="0" collapsed="false">
      <c r="A68" s="115" t="str">
        <f aca="false">Checks!$A$131&amp;CHAR(10)&amp;IF(Checks!$I$131="","",Checks!$I$131&amp;": ")&amp;Checks!$J$131</f>
        <v>F04-UPL-11
F&amp;B Linen: Linen bag - on board</v>
      </c>
      <c r="B68" s="115" t="str">
        <f aca="false">Checks!$K$131&amp;IF(Checks!$O$131="","",IF(Checks!$K$131="","",CHAR(10))&amp;"Note: "&amp;Checks!$O$131)</f>
        <v>Available (ticked in reference)</v>
      </c>
      <c r="C68" s="115" t="str">
        <f aca="false">Checks!$N$131&amp;CHAR(10)&amp;IF(ISNUMBER(Checks!$R$131),TEXT(Checks!$R$131,"DD-MMM-YY HH:MM"),"")&amp;" "&amp;Checks!$P$131</f>
        <v>Required
10-Oct-26 23:30 KUL</v>
      </c>
      <c r="D68" s="115" t="str">
        <f aca="false">IF(Checks!$U$131="","",Checks!$U$131)&amp;IF(Checks!$AB$131="","",CHAR(10)&amp;"CA: "&amp;Checks!$AB$131)</f>
        <v/>
      </c>
      <c r="E68" s="115" t="str">
        <f aca="false">IF(Checks!$V$131="","",Checks!$V$131)&amp;IF(Checks!$AC$131="","",IF(Checks!$V$131="","",CHAR(10))&amp;"N/A just.: "&amp;Checks!$AC$131)&amp;IF(Checks!$W$131="","",CHAR(10)&amp;"Batch: "&amp;Checks!$W$131)&amp;IF(AND(Checks!$X$131="",Checks!$Y$131=""),"",CHAR(10)&amp;"Exp: "&amp;Checks!$X$131&amp;"  /  Act: "&amp;Checks!$Y$131)</f>
        <v/>
      </c>
      <c r="F68" s="115" t="str">
        <f aca="false">IF(AND(LEFT(Checks!$AH$131,10)="N/A – RULE",TRIM(Checks!$S$131&amp;Checks!$Z$131)=""),"","Type: "&amp;IF(TRIM(Checks!$S$131)="","______________ (see cover list)",Checks!$S$131)&amp;CHAR(10)&amp;"ID: "&amp;IF(TRIM(Checks!$Z$131)="","______________ (see cover list)",Checks!$Z$131))&amp;IF(Checks!$AA$131="","",CHAR(10)&amp;"CA: "&amp;Checks!$AA$131)</f>
        <v>Type: ______________ (see cover list)
ID: ______________ (see cover list)</v>
      </c>
      <c r="G68" s="115" t="str">
        <f aca="false">IF(ISNUMBER(Checks!$AD$131),TEXT(Checks!$AD$131,"DD-MMM-YY HH:MM")&amp;" "&amp;Checks!$P$131,"")&amp;IF(Checks!$AE$131="","",CHAR(10)&amp;"Verifier: "&amp;Checks!$AE$131)&amp;IF(Checks!$T$131="","",CHAR(10)&amp;"PIC: "&amp;Checks!$T$131)</f>
        <v/>
      </c>
      <c r="H68" s="116" t="str">
        <f aca="false">IF(Checks!$AH$131="","",Checks!$AH$131)</f>
        <v>OPEN</v>
      </c>
    </row>
    <row r="69" customFormat="false" ht="114" hidden="false" customHeight="true" outlineLevel="0" collapsed="false">
      <c r="A69" s="115" t="str">
        <f aca="false">Checks!$A$132&amp;CHAR(10)&amp;IF(Checks!$I$132="","",Checks!$I$132&amp;": ")&amp;Checks!$J$132</f>
        <v>F04-UPL-12
Seat Linen: Seat pillow (BS &amp; BC) - on board</v>
      </c>
      <c r="B69" s="115" t="str">
        <f aca="false">Checks!$K$132&amp;IF(Checks!$O$132="","",IF(Checks!$K$132="","",CHAR(10))&amp;"Note: "&amp;Checks!$O$132)</f>
        <v>Available 100% (ticked in reference)</v>
      </c>
      <c r="C69" s="115" t="str">
        <f aca="false">Checks!$N$132&amp;CHAR(10)&amp;IF(ISNUMBER(Checks!$R$132),TEXT(Checks!$R$132,"DD-MMM-YY HH:MM"),"")&amp;" "&amp;Checks!$P$132</f>
        <v>Required
10-Oct-26 23:30 KUL</v>
      </c>
      <c r="D69" s="115" t="str">
        <f aca="false">IF(Checks!$U$132="","",Checks!$U$132)&amp;IF(Checks!$AB$132="","",CHAR(10)&amp;"CA: "&amp;Checks!$AB$132)</f>
        <v/>
      </c>
      <c r="E69" s="115" t="str">
        <f aca="false">IF(Checks!$V$132="","",Checks!$V$132)&amp;IF(Checks!$AC$132="","",IF(Checks!$V$132="","",CHAR(10))&amp;"N/A just.: "&amp;Checks!$AC$132)&amp;IF(Checks!$W$132="","",CHAR(10)&amp;"Batch: "&amp;Checks!$W$132)&amp;IF(AND(Checks!$X$132="",Checks!$Y$132=""),"",CHAR(10)&amp;"Exp: "&amp;Checks!$X$132&amp;"  /  Act: "&amp;Checks!$Y$132)</f>
        <v/>
      </c>
      <c r="F69" s="115" t="str">
        <f aca="false">IF(AND(LEFT(Checks!$AH$132,10)="N/A – RULE",TRIM(Checks!$S$132&amp;Checks!$Z$132)=""),"","Type: "&amp;IF(TRIM(Checks!$S$132)="","______________ (see cover list)",Checks!$S$132)&amp;CHAR(10)&amp;"ID: "&amp;IF(TRIM(Checks!$Z$132)="","______________ (see cover list)",Checks!$Z$132))&amp;IF(Checks!$AA$132="","",CHAR(10)&amp;"CA: "&amp;Checks!$AA$132)</f>
        <v>Type: ______________ (see cover list)
ID: ______________ (see cover list)</v>
      </c>
      <c r="G69" s="115" t="str">
        <f aca="false">IF(ISNUMBER(Checks!$AD$132),TEXT(Checks!$AD$132,"DD-MMM-YY HH:MM")&amp;" "&amp;Checks!$P$132,"")&amp;IF(Checks!$AE$132="","",CHAR(10)&amp;"Verifier: "&amp;Checks!$AE$132)&amp;IF(Checks!$T$132="","",CHAR(10)&amp;"PIC: "&amp;Checks!$T$132)</f>
        <v/>
      </c>
      <c r="H69" s="116" t="str">
        <f aca="false">IF(Checks!$AH$132="","",Checks!$AH$132)</f>
        <v>OPEN</v>
      </c>
    </row>
    <row r="70" customFormat="false" ht="114" hidden="false" customHeight="true" outlineLevel="0" collapsed="false">
      <c r="A70" s="115" t="str">
        <f aca="false">Checks!$A$133&amp;CHAR(10)&amp;IF(Checks!$I$133="","",Checks!$I$133&amp;": ")&amp;Checks!$J$133</f>
        <v>F04-UPL-13
Seat Linen: Duvet (BS &amp; BC) - on board</v>
      </c>
      <c r="B70" s="115" t="str">
        <f aca="false">Checks!$K$133&amp;IF(Checks!$O$133="","",IF(Checks!$K$133="","",CHAR(10))&amp;"Note: "&amp;Checks!$O$133)</f>
        <v>Available 100% (ticked in reference)</v>
      </c>
      <c r="C70" s="115" t="str">
        <f aca="false">Checks!$N$133&amp;CHAR(10)&amp;IF(ISNUMBER(Checks!$R$133),TEXT(Checks!$R$133,"DD-MMM-YY HH:MM"),"")&amp;" "&amp;Checks!$P$133</f>
        <v>Required
10-Oct-26 23:30 KUL</v>
      </c>
      <c r="D70" s="115" t="str">
        <f aca="false">IF(Checks!$U$133="","",Checks!$U$133)&amp;IF(Checks!$AB$133="","",CHAR(10)&amp;"CA: "&amp;Checks!$AB$133)</f>
        <v/>
      </c>
      <c r="E70" s="115" t="str">
        <f aca="false">IF(Checks!$V$133="","",Checks!$V$133)&amp;IF(Checks!$AC$133="","",IF(Checks!$V$133="","",CHAR(10))&amp;"N/A just.: "&amp;Checks!$AC$133)&amp;IF(Checks!$W$133="","",CHAR(10)&amp;"Batch: "&amp;Checks!$W$133)&amp;IF(AND(Checks!$X$133="",Checks!$Y$133=""),"",CHAR(10)&amp;"Exp: "&amp;Checks!$X$133&amp;"  /  Act: "&amp;Checks!$Y$133)</f>
        <v/>
      </c>
      <c r="F70" s="115" t="str">
        <f aca="false">IF(AND(LEFT(Checks!$AH$133,10)="N/A – RULE",TRIM(Checks!$S$133&amp;Checks!$Z$133)=""),"","Type: "&amp;IF(TRIM(Checks!$S$133)="","______________ (see cover list)",Checks!$S$133)&amp;CHAR(10)&amp;"ID: "&amp;IF(TRIM(Checks!$Z$133)="","______________ (see cover list)",Checks!$Z$133))&amp;IF(Checks!$AA$133="","",CHAR(10)&amp;"CA: "&amp;Checks!$AA$133)</f>
        <v>Type: ______________ (see cover list)
ID: ______________ (see cover list)</v>
      </c>
      <c r="G70" s="115" t="str">
        <f aca="false">IF(ISNUMBER(Checks!$AD$133),TEXT(Checks!$AD$133,"DD-MMM-YY HH:MM")&amp;" "&amp;Checks!$P$133,"")&amp;IF(Checks!$AE$133="","",CHAR(10)&amp;"Verifier: "&amp;Checks!$AE$133)&amp;IF(Checks!$T$133="","",CHAR(10)&amp;"PIC: "&amp;Checks!$T$133)</f>
        <v/>
      </c>
      <c r="H70" s="116" t="str">
        <f aca="false">IF(Checks!$AH$133="","",Checks!$AH$133)</f>
        <v>OPEN</v>
      </c>
    </row>
    <row r="71" customFormat="false" ht="114" hidden="false" customHeight="true" outlineLevel="0" collapsed="false">
      <c r="A71" s="115" t="str">
        <f aca="false">Checks!$A$134&amp;CHAR(10)&amp;IF(Checks!$I$134="","",Checks!$I$134&amp;": ")&amp;Checks!$J$134</f>
        <v>F04-UPL-14
Seat Linen: Mattress (BS &amp; BC) - on board</v>
      </c>
      <c r="B71" s="115" t="str">
        <f aca="false">Checks!$K$134&amp;IF(Checks!$O$134="","",IF(Checks!$K$134="","",CHAR(10))&amp;"Note: "&amp;Checks!$O$134)</f>
        <v>Available 100% (ticked in reference)</v>
      </c>
      <c r="C71" s="115" t="str">
        <f aca="false">Checks!$N$134&amp;CHAR(10)&amp;IF(ISNUMBER(Checks!$R$134),TEXT(Checks!$R$134,"DD-MMM-YY HH:MM"),"")&amp;" "&amp;Checks!$P$134</f>
        <v>Required
10-Oct-26 23:30 KUL</v>
      </c>
      <c r="D71" s="115" t="str">
        <f aca="false">IF(Checks!$U$134="","",Checks!$U$134)&amp;IF(Checks!$AB$134="","",CHAR(10)&amp;"CA: "&amp;Checks!$AB$134)</f>
        <v/>
      </c>
      <c r="E71" s="115" t="str">
        <f aca="false">IF(Checks!$V$134="","",Checks!$V$134)&amp;IF(Checks!$AC$134="","",IF(Checks!$V$134="","",CHAR(10))&amp;"N/A just.: "&amp;Checks!$AC$134)&amp;IF(Checks!$W$134="","",CHAR(10)&amp;"Batch: "&amp;Checks!$W$134)&amp;IF(AND(Checks!$X$134="",Checks!$Y$134=""),"",CHAR(10)&amp;"Exp: "&amp;Checks!$X$134&amp;"  /  Act: "&amp;Checks!$Y$134)</f>
        <v/>
      </c>
      <c r="F71" s="115" t="str">
        <f aca="false">IF(AND(LEFT(Checks!$AH$134,10)="N/A – RULE",TRIM(Checks!$S$134&amp;Checks!$Z$134)=""),"","Type: "&amp;IF(TRIM(Checks!$S$134)="","______________ (see cover list)",Checks!$S$134)&amp;CHAR(10)&amp;"ID: "&amp;IF(TRIM(Checks!$Z$134)="","______________ (see cover list)",Checks!$Z$134))&amp;IF(Checks!$AA$134="","",CHAR(10)&amp;"CA: "&amp;Checks!$AA$134)</f>
        <v>Type: ______________ (see cover list)
ID: ______________ (see cover list)</v>
      </c>
      <c r="G71" s="115" t="str">
        <f aca="false">IF(ISNUMBER(Checks!$AD$134),TEXT(Checks!$AD$134,"DD-MMM-YY HH:MM")&amp;" "&amp;Checks!$P$134,"")&amp;IF(Checks!$AE$134="","",CHAR(10)&amp;"Verifier: "&amp;Checks!$AE$134)&amp;IF(Checks!$T$134="","",CHAR(10)&amp;"PIC: "&amp;Checks!$T$134)</f>
        <v/>
      </c>
      <c r="H71" s="116" t="str">
        <f aca="false">IF(Checks!$AH$134="","",Checks!$AH$134)</f>
        <v>OPEN</v>
      </c>
    </row>
    <row r="72" customFormat="false" ht="114" hidden="false" customHeight="true" outlineLevel="0" collapsed="false">
      <c r="A72" s="115" t="str">
        <f aca="false">Checks!$A$135&amp;CHAR(10)&amp;IF(Checks!$I$135="","",Checks!$I$135&amp;": ")&amp;Checks!$J$135</f>
        <v>F04-UPL-15
Signature Drinks: Signature drink &amp; garnish (BC) - on board</v>
      </c>
      <c r="B72" s="115" t="str">
        <f aca="false">SUBSTITUTE(Checks!$K$135&amp;IF(Checks!$O$135="","",IF(Checks!$K$135="","",CHAR(10))&amp;"Note: "&amp;Checks!$O$135)," (note D79)","")</f>
        <v>Available (ticked in reference)
Note: Signature drinks &amp; garnish uplifted from KUL.</v>
      </c>
      <c r="C72" s="115" t="str">
        <f aca="false">Checks!$N$135&amp;CHAR(10)&amp;IF(ISNUMBER(Checks!$R$135),TEXT(Checks!$R$135,"DD-MMM-YY HH:MM"),"")&amp;" "&amp;Checks!$P$135</f>
        <v>Required
10-Oct-26 23:30 KUL</v>
      </c>
      <c r="D72" s="115" t="str">
        <f aca="false">IF(Checks!$U$135="","",Checks!$U$135)&amp;IF(Checks!$AB$135="","",CHAR(10)&amp;"CA: "&amp;Checks!$AB$135)</f>
        <v/>
      </c>
      <c r="E72" s="115" t="str">
        <f aca="false">IF(Checks!$V$135="","",Checks!$V$135)&amp;IF(Checks!$AC$135="","",IF(Checks!$V$135="","",CHAR(10))&amp;"N/A just.: "&amp;Checks!$AC$135)&amp;IF(Checks!$W$135="","",CHAR(10)&amp;"Batch: "&amp;Checks!$W$135)&amp;IF(AND(Checks!$X$135="",Checks!$Y$135=""),"",CHAR(10)&amp;"Exp: "&amp;Checks!$X$135&amp;"  /  Act: "&amp;Checks!$Y$135)</f>
        <v/>
      </c>
      <c r="F72" s="115" t="str">
        <f aca="false">IF(AND(LEFT(Checks!$AH$135,10)="N/A – RULE",TRIM(Checks!$S$135&amp;Checks!$Z$135)=""),"","Type: "&amp;IF(TRIM(Checks!$S$135)="","______________ (see cover list)",Checks!$S$135)&amp;CHAR(10)&amp;"ID: "&amp;IF(TRIM(Checks!$Z$135)="","______________ (see cover list)",Checks!$Z$135))&amp;IF(Checks!$AA$135="","",CHAR(10)&amp;"CA: "&amp;Checks!$AA$135)</f>
        <v>Type: ______________ (see cover list)
ID: ______________ (see cover list)</v>
      </c>
      <c r="G72" s="115" t="str">
        <f aca="false">IF(ISNUMBER(Checks!$AD$135),TEXT(Checks!$AD$135,"DD-MMM-YY HH:MM")&amp;" "&amp;Checks!$P$135,"")&amp;IF(Checks!$AE$135="","",CHAR(10)&amp;"Verifier: "&amp;Checks!$AE$135)&amp;IF(Checks!$T$135="","",CHAR(10)&amp;"PIC: "&amp;Checks!$T$135)</f>
        <v/>
      </c>
      <c r="H72" s="116" t="str">
        <f aca="false">IF(Checks!$AH$135="","",Checks!$AH$135)</f>
        <v>OPEN</v>
      </c>
    </row>
    <row r="73" customFormat="false" ht="114" hidden="false" customHeight="true" outlineLevel="0" collapsed="false">
      <c r="A73" s="115" t="str">
        <f aca="false">Checks!$A$136&amp;CHAR(10)&amp;IF(Checks!$I$136="","",Checks!$I$136&amp;": ")&amp;Checks!$J$136</f>
        <v>F04-UPL-16
Sales Cart: Sales cart (caterer PASB) - on board</v>
      </c>
      <c r="B73" s="115" t="str">
        <f aca="false">Checks!$K$136&amp;IF(Checks!$O$136="","",IF(Checks!$K$136="","",CHAR(10))&amp;"Note: "&amp;Checks!$O$136)</f>
        <v>A359: 5R41A &amp; 5R42A (not applicable for LHR) (full cart); 9M-MAH: G4F13A (half cart) - per tail
Note: Block 7.17 h &gt;= 4 h. Location depends on tail.</v>
      </c>
      <c r="C73" s="115" t="str">
        <f aca="false">Checks!$N$136&amp;CHAR(10)&amp;IF(ISNUMBER(Checks!$R$136),TEXT(Checks!$R$136,"DD-MMM-YY HH:MM"),"")&amp;" "&amp;Checks!$P$136</f>
        <v>Required
10-Oct-26 23:30 KUL</v>
      </c>
      <c r="D73" s="115" t="str">
        <f aca="false">IF(Checks!$U$136="","",Checks!$U$136)&amp;IF(Checks!$AB$136="","",CHAR(10)&amp;"CA: "&amp;Checks!$AB$136)</f>
        <v/>
      </c>
      <c r="E73" s="115" t="str">
        <f aca="false">IF(Checks!$V$136="","",Checks!$V$136)&amp;IF(Checks!$AC$136="","",IF(Checks!$V$136="","",CHAR(10))&amp;"N/A just.: "&amp;Checks!$AC$136)&amp;IF(Checks!$W$136="","",CHAR(10)&amp;"Batch: "&amp;Checks!$W$136)&amp;IF(AND(Checks!$X$136="",Checks!$Y$136=""),"",CHAR(10)&amp;"Exp: "&amp;Checks!$X$136&amp;"  /  Act: "&amp;Checks!$Y$136)</f>
        <v/>
      </c>
      <c r="F73" s="115" t="str">
        <f aca="false">IF(AND(LEFT(Checks!$AH$136,10)="N/A – RULE",TRIM(Checks!$S$136&amp;Checks!$Z$136)=""),"","Type: "&amp;IF(TRIM(Checks!$S$136)="","______________ (see cover list)",Checks!$S$136)&amp;CHAR(10)&amp;"ID: "&amp;IF(TRIM(Checks!$Z$136)="","______________ (see cover list)",Checks!$Z$136))&amp;IF(Checks!$AA$136="","",CHAR(10)&amp;"CA: "&amp;Checks!$AA$136)</f>
        <v>Type: ______________ (see cover list)
ID: ______________ (see cover list)</v>
      </c>
      <c r="G73" s="115" t="str">
        <f aca="false">IF(ISNUMBER(Checks!$AD$136),TEXT(Checks!$AD$136,"DD-MMM-YY HH:MM")&amp;" "&amp;Checks!$P$136,"")&amp;IF(Checks!$AE$136="","",CHAR(10)&amp;"Verifier: "&amp;Checks!$AE$136)&amp;IF(Checks!$T$136="","",CHAR(10)&amp;"PIC: "&amp;Checks!$T$136)</f>
        <v/>
      </c>
      <c r="H73" s="116" t="str">
        <f aca="false">IF(Checks!$AH$136="","",Checks!$AH$136)</f>
        <v>OPEN</v>
      </c>
    </row>
    <row r="75" customFormat="false" ht="24" hidden="false" customHeight="true" outlineLevel="0" collapsed="false">
      <c r="A75" s="117" t="s">
        <v>3480</v>
      </c>
      <c r="B75" s="117"/>
      <c r="C75" s="117"/>
      <c r="D75" s="117"/>
      <c r="E75" s="117" t="s">
        <v>3481</v>
      </c>
      <c r="F75" s="117"/>
      <c r="G75" s="117"/>
      <c r="H75" s="117"/>
    </row>
    <row r="76" customFormat="false" ht="21.75" hidden="false" customHeight="true" outlineLevel="0" collapsed="false">
      <c r="A76" s="118"/>
      <c r="B76" s="118"/>
      <c r="C76" s="118"/>
      <c r="D76" s="118"/>
      <c r="E76" s="118"/>
      <c r="F76" s="118"/>
      <c r="G76" s="118"/>
      <c r="H76" s="118"/>
    </row>
    <row r="77" customFormat="false" ht="21.75" hidden="false" customHeight="true" outlineLevel="0" collapsed="false">
      <c r="A77" s="118"/>
      <c r="B77" s="118"/>
      <c r="C77" s="118"/>
      <c r="D77" s="118"/>
      <c r="E77" s="118"/>
      <c r="F77" s="118"/>
      <c r="G77" s="118"/>
      <c r="H77" s="118"/>
    </row>
    <row r="78" customFormat="false" ht="21.75" hidden="false" customHeight="true" outlineLevel="0" collapsed="false">
      <c r="A78" s="118"/>
      <c r="B78" s="118"/>
      <c r="C78" s="118"/>
      <c r="D78" s="118"/>
      <c r="E78" s="118"/>
      <c r="F78" s="118"/>
      <c r="G78" s="118"/>
      <c r="H78" s="118"/>
    </row>
    <row r="79" customFormat="false" ht="21.75" hidden="false" customHeight="true" outlineLevel="0" collapsed="false">
      <c r="A79" s="118"/>
      <c r="B79" s="118"/>
      <c r="C79" s="118"/>
      <c r="D79" s="118"/>
      <c r="E79" s="118"/>
      <c r="F79" s="118"/>
      <c r="G79" s="118"/>
      <c r="H79" s="118"/>
    </row>
    <row r="80" customFormat="false" ht="21.75" hidden="false" customHeight="true" outlineLevel="0" collapsed="false">
      <c r="A80" s="118"/>
      <c r="B80" s="118"/>
      <c r="C80" s="118"/>
      <c r="D80" s="118"/>
      <c r="E80" s="118"/>
      <c r="F80" s="118"/>
      <c r="G80" s="118"/>
      <c r="H80" s="118"/>
    </row>
    <row r="81" customFormat="false" ht="21.75" hidden="false" customHeight="true" outlineLevel="0" collapsed="false">
      <c r="A81" s="118"/>
      <c r="B81" s="118"/>
      <c r="C81" s="118"/>
      <c r="D81" s="118"/>
      <c r="E81" s="118"/>
      <c r="F81" s="118"/>
      <c r="G81" s="118"/>
      <c r="H81" s="118"/>
    </row>
    <row r="82" customFormat="false" ht="21.75" hidden="false" customHeight="true" outlineLevel="0" collapsed="false">
      <c r="A82" s="118"/>
      <c r="B82" s="118"/>
      <c r="C82" s="118"/>
      <c r="D82" s="118"/>
      <c r="E82" s="118"/>
      <c r="F82" s="118"/>
      <c r="G82" s="118"/>
      <c r="H82" s="118"/>
    </row>
    <row r="83" customFormat="false" ht="21.75" hidden="false" customHeight="true" outlineLevel="0" collapsed="false">
      <c r="A83" s="118"/>
      <c r="B83" s="118"/>
      <c r="C83" s="118"/>
      <c r="D83" s="118"/>
      <c r="E83" s="118"/>
      <c r="F83" s="118"/>
      <c r="G83" s="118"/>
      <c r="H83" s="118"/>
    </row>
    <row r="84" customFormat="false" ht="21.75" hidden="false" customHeight="true" outlineLevel="0" collapsed="false">
      <c r="A84" s="118"/>
      <c r="B84" s="118"/>
      <c r="C84" s="118"/>
      <c r="D84" s="118"/>
      <c r="E84" s="118"/>
      <c r="F84" s="118"/>
      <c r="G84" s="118"/>
      <c r="H84" s="118"/>
    </row>
    <row r="85" customFormat="false" ht="21.75" hidden="false" customHeight="true" outlineLevel="0" collapsed="false">
      <c r="A85" s="118"/>
      <c r="B85" s="118"/>
      <c r="C85" s="118"/>
      <c r="D85" s="118"/>
      <c r="E85" s="118"/>
      <c r="F85" s="118"/>
      <c r="G85" s="118"/>
      <c r="H85"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57:H57"/>
    <mergeCell ref="A75:D75"/>
    <mergeCell ref="E75:H75"/>
    <mergeCell ref="A76:D85"/>
    <mergeCell ref="E76:H8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3">
    <cfRule type="expression" priority="18" aboveAverage="0" equalAverage="0" bottom="0" percent="0" rank="0" text="" dxfId="35">
      <formula>LEFT($H24,3)="N/A"</formula>
    </cfRule>
  </conditionalFormatting>
  <conditionalFormatting sqref="D24:D7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1" man="true" max="16383" min="0"/>
    <brk id="27" man="true" max="16383" min="0"/>
    <brk id="31" man="true" max="16383" min="0"/>
    <brk id="36" man="true" max="16383" min="0"/>
    <brk id="40" man="true" max="16383" min="0"/>
    <brk id="42" man="true" max="16383" min="0"/>
    <brk id="46" man="true" max="16383" min="0"/>
    <brk id="50" man="true" max="16383" min="0"/>
    <brk id="54" man="true" max="16383" min="0"/>
    <brk id="58" man="true" max="16383" min="0"/>
    <brk id="62" man="true" max="16383" min="0"/>
    <brk id="66" man="true" max="16383" min="0"/>
    <brk id="70"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3435</v>
      </c>
      <c r="B2" s="94" t="str">
        <f aca="false">Flights!$F$9&amp;"   "&amp;TEXT(Flights!$D$9,"DD-MMM-YY")&amp;" ("&amp;Flights!$E$9&amp;")"</f>
        <v>MH0089   15-Oct-26 (THU)</v>
      </c>
      <c r="C2" s="94"/>
      <c r="D2" s="94"/>
      <c r="E2" s="95" t="s">
        <v>3436</v>
      </c>
      <c r="F2" s="96" t="str">
        <f aca="false">Flights!$AT$9</f>
        <v>NOT READY – DOCUMENTS</v>
      </c>
      <c r="G2" s="96"/>
      <c r="H2" s="96"/>
    </row>
    <row r="3" customFormat="false" ht="24" hidden="false" customHeight="true" outlineLevel="0" collapsed="false">
      <c r="A3" s="93" t="s">
        <v>3437</v>
      </c>
      <c r="B3" s="94" t="str">
        <f aca="false">Flights!$G$9&amp;" → "&amp;Flights!$H$9&amp;"   Class "&amp;Flights!$K$9&amp;"   Seat "&amp;Flights!$O$9</f>
        <v>NRT → KUL   Class EY   Seat 9K</v>
      </c>
      <c r="C3" s="94"/>
      <c r="D3" s="94"/>
      <c r="E3" s="95" t="s">
        <v>73</v>
      </c>
      <c r="F3" s="95" t="s">
        <v>3438</v>
      </c>
      <c r="G3" s="95" t="s">
        <v>3439</v>
      </c>
      <c r="H3" s="95"/>
    </row>
    <row r="4" customFormat="false" ht="24" hidden="false" customHeight="true" outlineLevel="0" collapsed="false">
      <c r="A4" s="93" t="s">
        <v>3440</v>
      </c>
      <c r="B4" s="94" t="str">
        <f aca="false">IF(ISNUMBER(Flights!$I$9),TEXT(Flights!$I$9,"DD-MMM-YY HH:MM"),"")&amp;" "&amp;Flights!$G$9&amp;"  →  "&amp;IF(ISNUMBER(Flights!$J$9),TEXT(Flights!$J$9,"DD-MMM-YY HH:MM"),"")&amp;" "&amp;Flights!$H$9</f>
        <v>15-Oct-26 10:05 NRT  →  15-Oct-26 16:45 KUL</v>
      </c>
      <c r="C4" s="94"/>
      <c r="D4" s="94"/>
      <c r="E4" s="93" t="s">
        <v>3441</v>
      </c>
      <c r="F4" s="97" t="str">
        <f aca="false">IF(ISNUMBER(Flights!$AG$9),TEXT(Flights!$AG$9,"DD-MMM-YY HH:MM"),"")&amp;" "&amp;Flights!$V$9</f>
        <v>08-Oct-26 10:05 NRT</v>
      </c>
      <c r="G4" s="98" t="n">
        <f aca="false">Flights!$AJ$9</f>
        <v>0</v>
      </c>
      <c r="H4" s="98"/>
    </row>
    <row r="5" customFormat="false" ht="24" hidden="false" customHeight="true" outlineLevel="0" collapsed="false">
      <c r="A5" s="93" t="s">
        <v>3442</v>
      </c>
      <c r="B5" s="94" t="str">
        <f aca="false">Flights!$L$9&amp;" – "&amp;Flights!$M$9</f>
        <v>A350 – A350-900: A359 (9M-MAB..MAG, row 6) or A350 9M-MAH (row 7) - tail to confirm</v>
      </c>
      <c r="C5" s="94"/>
      <c r="D5" s="94"/>
      <c r="E5" s="93" t="s">
        <v>3443</v>
      </c>
      <c r="F5" s="97" t="str">
        <f aca="false">IF(ISNUMBER(Flights!$AH$9),TEXT(Flights!$AH$9,"DD-MMM-YY HH:MM"),"")&amp;" "&amp;Flights!$V$9</f>
        <v>14-Oct-26 10:05 NRT</v>
      </c>
      <c r="G5" s="98" t="n">
        <f aca="false">Flights!$AK$9</f>
        <v>0</v>
      </c>
      <c r="H5" s="98"/>
    </row>
    <row r="6" customFormat="false" ht="24" hidden="false" customHeight="true" outlineLevel="0" collapsed="false">
      <c r="A6" s="93" t="s">
        <v>3444</v>
      </c>
      <c r="B6" s="94" t="str">
        <f aca="false">IF(TRIM(Flights!$N$9)="","__________________",Flights!$N$9)</f>
        <v>__________________</v>
      </c>
      <c r="C6" s="94"/>
      <c r="D6" s="94"/>
      <c r="E6" s="93" t="s">
        <v>3445</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3446</v>
      </c>
      <c r="B7" s="94" t="str">
        <f aca="false">Flights!$T$9</f>
        <v>1.5 Meal (Meal)</v>
      </c>
      <c r="C7" s="94"/>
      <c r="D7" s="94"/>
      <c r="E7" s="93" t="s">
        <v>3447</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155</v>
      </c>
      <c r="B8" s="94" t="str">
        <f aca="false">Flights!$V$9&amp;"   (reference uplift stns: "&amp;Flights!$U$9&amp;")"</f>
        <v>NRT   (reference uplift stns: KUL/NRT)</v>
      </c>
      <c r="C8" s="94"/>
      <c r="D8" s="94"/>
      <c r="E8" s="93" t="s">
        <v>3448</v>
      </c>
      <c r="F8" s="99" t="s">
        <v>3449</v>
      </c>
      <c r="G8" s="98" t="n">
        <f aca="false">Flights!$AN$9</f>
        <v>0</v>
      </c>
      <c r="H8" s="98"/>
    </row>
    <row r="9" customFormat="false" ht="12.75" hidden="false" customHeight="true" outlineLevel="0" collapsed="false">
      <c r="A9" s="93" t="s">
        <v>3450</v>
      </c>
      <c r="B9" s="94" t="str">
        <f aca="false">TRIM(Flights!$P$9&amp;"  "&amp;Flights!$Q$9)</f>
        <v>-</v>
      </c>
      <c r="C9" s="94"/>
      <c r="D9" s="94"/>
      <c r="E9" s="93" t="s">
        <v>3451</v>
      </c>
      <c r="F9" s="100" t="n">
        <f aca="false">Flights!$AP$9</f>
        <v>0</v>
      </c>
      <c r="G9" s="100" t="n">
        <f aca="false">Flights!$AQ$9</f>
        <v>0</v>
      </c>
      <c r="H9" s="100" t="n">
        <f aca="false">Flights!$AU$9</f>
        <v>0</v>
      </c>
    </row>
    <row r="10" customFormat="false" ht="24" hidden="false" customHeight="true" outlineLevel="0" collapsed="false">
      <c r="A10" s="93" t="s">
        <v>3452</v>
      </c>
      <c r="B10" s="94" t="str">
        <f aca="false">IF(TRIM(Flights!$X$9)="","__________________",Flights!$X$9)</f>
        <v>__________________</v>
      </c>
      <c r="C10" s="94"/>
      <c r="D10" s="94"/>
      <c r="E10" s="93" t="s">
        <v>3453</v>
      </c>
      <c r="F10" s="100" t="n">
        <f aca="false">Flights!$AO$9</f>
        <v>28</v>
      </c>
      <c r="G10" s="100" t="n">
        <f aca="false">Flights!$AS$9</f>
        <v>3</v>
      </c>
      <c r="H10" s="100" t="n">
        <f aca="false">Flights!$AR$9</f>
        <v>2</v>
      </c>
    </row>
    <row r="11" customFormat="false" ht="21" hidden="false" customHeight="true" outlineLevel="0" collapsed="false">
      <c r="A11" s="93" t="s">
        <v>3454</v>
      </c>
      <c r="B11" s="94" t="str">
        <f aca="false">IF(TRIM(Flights!$Y$9)="","__________________",Flights!$Y$9)</f>
        <v>__________________</v>
      </c>
      <c r="C11" s="94"/>
      <c r="D11" s="94"/>
      <c r="E11" s="93" t="s">
        <v>3455</v>
      </c>
      <c r="F11" s="100" t="str">
        <f aca="false">Flights!$AV$9&amp;" / "&amp;Flights!$AW$9</f>
        <v>0 / 28</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66.75" hidden="false" customHeight="true" outlineLevel="0" collapsed="false">
      <c r="A14" s="119"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AX)"))&amp;IF(ISNUMBER(Flights!$AX$9),"",CHAR(10)&amp;"ENTER THE ACTUAL CARRYING FLIGHT ON FLIGHTS AX: until then its timing is assumed (agenda candidate, or latest possible) and on-board (UPLIFT) checks timed before the assumed arrival show INVALID – before uplift window.")</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
ENTER THE ACTUAL CARRYING FLIGHT ON FLIGHTS AX: until then its timing is assumed (agenda candidate, or latest possible) and on-board (UPLIFT) checks timed before the assumed arrival show INVALID – before uplift window.</v>
      </c>
      <c r="B14" s="119"/>
      <c r="C14" s="119"/>
      <c r="D14" s="119"/>
      <c r="E14" s="119"/>
      <c r="F14" s="119"/>
      <c r="G14" s="119"/>
      <c r="H14" s="119"/>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IF(Documents!$F$9="","",Documents!$F$9)</f>
        <v/>
      </c>
      <c r="C16" s="99" t="str">
        <f aca="false">IF(Documents!$G$9="","",Documents!$G$9)&amp;IF(ISNUMBER(Documents!$H$9),"  "&amp;TEXT(Documents!$H$9,"DD-MMM-YY"),"")</f>
        <v/>
      </c>
      <c r="D16" s="99"/>
      <c r="E16" s="108" t="str">
        <f aca="false">IF(Documents!$J$9="OUTSTANDING","OUTSTANDING – attach before T-7D (due "&amp;IF(ISNUMBER(Flights!$AG$9),TEXT(Flights!$AG$9,"DD-MMM-YY HH:MM"),"")&amp;" "&amp;Flights!$V$9&amp;")",IF(Documents!$J$9="","Status not recorded",Documents!$J$9))</f>
        <v>OUTSTANDING – attach before T-7D (due 08-Oct-26 10:05 NRT)</v>
      </c>
      <c r="F16" s="109" t="str">
        <f aca="false">"Staple behind this sheet as page A1."&amp;IF(Documents!$I$9="",""," Location: "&amp;Documents!$I$9)</f>
        <v>Staple behind this sheet as page A1.</v>
      </c>
      <c r="G16" s="109"/>
      <c r="H16" s="109"/>
    </row>
    <row r="17" customFormat="false" ht="36" hidden="false" customHeight="true" outlineLevel="0" collapsed="false">
      <c r="A17" s="93" t="s">
        <v>3466</v>
      </c>
      <c r="B17" s="94" t="str">
        <f aca="false">IF(Documents!$K$9="","",Documents!$K$9)</f>
        <v/>
      </c>
      <c r="C17" s="99" t="str">
        <f aca="false">IF(Documents!$L$9="","",Documents!$L$9)&amp;IF(ISNUMBER(Documents!$M$9),"  "&amp;TEXT(Documents!$M$9,"DD-MMM-YY"),"")</f>
        <v/>
      </c>
      <c r="D17" s="99"/>
      <c r="E17" s="108" t="str">
        <f aca="false">IF(Documents!$O$9="OUTSTANDING","OUTSTANDING – attach before T-7D (due "&amp;IF(ISNUMBER(Flights!$AG$9),TEXT(Flights!$AG$9,"DD-MMM-YY HH:MM"),"")&amp;" "&amp;Flights!$V$9&amp;")",IF(Documents!$O$9="","Status not recorded",Documents!$O$9))</f>
        <v>OUTSTANDING – attach before T-7D (due 08-Oct-26 10:05 NRT)</v>
      </c>
      <c r="F17" s="109" t="str">
        <f aca="false">"Staple behind this sheet as page A2."&amp;IF(Documents!$N$9="",""," Location: "&amp;Documents!$N$9)</f>
        <v>Staple behind this sheet as page A2.</v>
      </c>
      <c r="G17" s="109"/>
      <c r="H17" s="109"/>
    </row>
    <row r="18" customFormat="false" ht="22.5" hidden="false" customHeight="true" outlineLevel="0" collapsed="false">
      <c r="A18" s="93" t="s">
        <v>3467</v>
      </c>
      <c r="B18" s="110" t="str">
        <f aca="false">IF(Documents!$Q$9="","",Documents!$Q$9)</f>
        <v>Not supplied with brief – obtain from caterer / MAGCS.</v>
      </c>
      <c r="C18" s="110"/>
      <c r="D18" s="110"/>
      <c r="E18" s="110"/>
      <c r="F18" s="110"/>
      <c r="G18" s="110"/>
      <c r="H18" s="110"/>
    </row>
    <row r="19" customFormat="false" ht="13.5" hidden="false" customHeight="true" outlineLevel="0" collapsed="false">
      <c r="A19" s="111" t="s">
        <v>3468</v>
      </c>
      <c r="B19" s="111"/>
      <c r="C19" s="111" t="s">
        <v>3469</v>
      </c>
      <c r="D19" s="111"/>
      <c r="E19" s="111"/>
      <c r="F19" s="111" t="s">
        <v>3470</v>
      </c>
      <c r="G19" s="111"/>
      <c r="H19" s="111"/>
    </row>
    <row r="20" customFormat="false" ht="18" hidden="false" customHeight="true" outlineLevel="0" collapsed="false">
      <c r="A20" s="94" t="str">
        <f aca="false">"Name: "&amp;IF(TRIM(Flights!$Y$9)="","__________________",Flights!$Y$9)</f>
        <v>Name: __________________</v>
      </c>
      <c r="B20" s="94"/>
      <c r="C20" s="94" t="str">
        <f aca="false">"Name: __________________"</f>
        <v>Name: __________________</v>
      </c>
      <c r="D20" s="94"/>
      <c r="E20" s="94"/>
      <c r="F20" s="94" t="str">
        <f aca="false">"Name: __________________"&amp;"   Station: "&amp;Flights!$V$9</f>
        <v>Name: __________________   Station: NRT</v>
      </c>
      <c r="G20" s="94"/>
      <c r="H20" s="94"/>
    </row>
    <row r="21" customFormat="false" ht="30" hidden="false" customHeight="true" outlineLevel="0" collapsed="false">
      <c r="A21" s="112" t="s">
        <v>3471</v>
      </c>
      <c r="B21" s="112"/>
      <c r="C21" s="112" t="s">
        <v>3471</v>
      </c>
      <c r="D21" s="112"/>
      <c r="E21" s="112"/>
      <c r="F21" s="112" t="s">
        <v>3471</v>
      </c>
      <c r="G21" s="112"/>
      <c r="H21" s="112"/>
    </row>
    <row r="22" customFormat="false" ht="13.5" hidden="false" customHeight="true" outlineLevel="0" collapsed="false">
      <c r="A22" s="113" t="s">
        <v>3472</v>
      </c>
      <c r="B22" s="113"/>
      <c r="C22" s="113"/>
      <c r="D22" s="113"/>
      <c r="E22" s="113"/>
      <c r="F22" s="113"/>
      <c r="G22" s="113"/>
      <c r="H22" s="113"/>
    </row>
    <row r="23" customFormat="false" ht="24" hidden="false" customHeight="true" outlineLevel="0" collapsed="false">
      <c r="A23" s="95" t="s">
        <v>3473</v>
      </c>
      <c r="B23" s="95" t="s">
        <v>3474</v>
      </c>
      <c r="C23" s="95" t="s">
        <v>3475</v>
      </c>
      <c r="D23" s="95" t="s">
        <v>3476</v>
      </c>
      <c r="E23" s="95" t="s">
        <v>3477</v>
      </c>
      <c r="F23" s="95" t="s">
        <v>3478</v>
      </c>
      <c r="G23" s="95" t="s">
        <v>3479</v>
      </c>
      <c r="H23" s="95" t="s">
        <v>126</v>
      </c>
    </row>
    <row r="24" customFormat="false" ht="25.5" hidden="false" customHeight="true" outlineLevel="0" collapsed="false">
      <c r="A24" s="114"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4" s="114"/>
      <c r="C24" s="114"/>
      <c r="D24" s="114"/>
      <c r="E24" s="114"/>
      <c r="F24" s="114"/>
      <c r="G24" s="114"/>
      <c r="H24" s="114"/>
    </row>
    <row r="25" customFormat="false" ht="114" hidden="false" customHeight="true" outlineLevel="0" collapsed="false">
      <c r="A25" s="115" t="str">
        <f aca="false">Checks!$A$137&amp;CHAR(10)&amp;IF(Checks!$I$137="","",Checks!$I$137&amp;": ")&amp;Checks!$J$137</f>
        <v>F05-T7-01
Meal: Meal sensory testing completed for this flight's menu cycle (assessed class)</v>
      </c>
      <c r="B25" s="115" t="str">
        <f aca="false">Checks!$K$137&amp;IF(Checks!$O$137="","",IF(Checks!$K$137="","",CHAR(10))&amp;"Note: "&amp;Checks!$O$137)</f>
        <v>Record panel result / score in Result</v>
      </c>
      <c r="C25" s="115" t="str">
        <f aca="false">Checks!$N$137&amp;CHAR(10)&amp;IF(ISNUMBER(Checks!$R$137),TEXT(Checks!$R$137,"DD-MMM-YY HH:MM"),"")&amp;" "&amp;Checks!$P$137</f>
        <v>Required
08-Oct-26 10:05 NRT</v>
      </c>
      <c r="D25" s="115" t="str">
        <f aca="false">IF(Checks!$U$137="","",Checks!$U$137)&amp;IF(Checks!$AB$137="","",CHAR(10)&amp;"CA: "&amp;Checks!$AB$137)</f>
        <v/>
      </c>
      <c r="E25" s="115" t="str">
        <f aca="false">IF(Checks!$V$137="","",Checks!$V$137)&amp;IF(Checks!$AC$137="","",IF(Checks!$V$137="","",CHAR(10))&amp;"N/A just.: "&amp;Checks!$AC$137)&amp;IF(Checks!$W$137="","",CHAR(10)&amp;"Batch: "&amp;Checks!$W$137)&amp;IF(AND(Checks!$X$137="",Checks!$Y$137=""),"",CHAR(10)&amp;"Exp: "&amp;Checks!$X$137&amp;"  /  Act: "&amp;Checks!$Y$137)</f>
        <v/>
      </c>
      <c r="F25" s="115" t="str">
        <f aca="false">IF(AND(LEFT(Checks!$AH$137,10)="N/A – RULE",TRIM(Checks!$S$137&amp;Checks!$Z$137)=""),"","Type: "&amp;IF(TRIM(Checks!$S$137)="","______________ (see cover list)",Checks!$S$137)&amp;CHAR(10)&amp;"ID: "&amp;IF(TRIM(Checks!$Z$137)="","______________ (see cover list)",Checks!$Z$137))&amp;IF(Checks!$AA$137="","",CHAR(10)&amp;"CA: "&amp;Checks!$AA$137)</f>
        <v>Type: ______________ (see cover list)
ID: ______________ (see cover list)</v>
      </c>
      <c r="G25" s="115" t="str">
        <f aca="false">IF(ISNUMBER(Checks!$AD$137),TEXT(Checks!$AD$137,"DD-MMM-YY HH:MM")&amp;" "&amp;Checks!$P$137,"")&amp;IF(Checks!$AE$137="","",CHAR(10)&amp;"Verifier: "&amp;Checks!$AE$137)&amp;IF(Checks!$T$137="","",CHAR(10)&amp;"PIC: "&amp;Checks!$T$137)</f>
        <v/>
      </c>
      <c r="H25" s="116" t="str">
        <f aca="false">IF(Checks!$AH$137="","",Checks!$AH$137)</f>
        <v>OPEN</v>
      </c>
    </row>
    <row r="26" customFormat="false" ht="114" hidden="false" customHeight="true" outlineLevel="0" collapsed="false">
      <c r="A26" s="115" t="str">
        <f aca="false">Checks!$A$138&amp;CHAR(10)&amp;IF(Checks!$I$138="","",Checks!$I$138&amp;": ")&amp;Checks!$J$138</f>
        <v>F05-T7-02
Menu: Printed menu cards confirmed (content, cycle, language, quantity)</v>
      </c>
      <c r="B26" s="115" t="str">
        <f aca="false">Checks!$K$138&amp;IF(Checks!$O$138="","",IF(Checks!$K$138="","",CHAR(10))&amp;"Note: "&amp;Checks!$O$138)</f>
        <v>Menu card matches approved menu for this flight</v>
      </c>
      <c r="C26" s="115" t="str">
        <f aca="false">Checks!$N$138&amp;CHAR(10)&amp;IF(ISNUMBER(Checks!$R$138),TEXT(Checks!$R$138,"DD-MMM-YY HH:MM"),"")&amp;" "&amp;Checks!$P$138</f>
        <v>Required
08-Oct-26 10:05 NRT</v>
      </c>
      <c r="D26" s="115" t="str">
        <f aca="false">IF(Checks!$U$138="","",Checks!$U$138)&amp;IF(Checks!$AB$138="","",CHAR(10)&amp;"CA: "&amp;Checks!$AB$138)</f>
        <v/>
      </c>
      <c r="E26" s="115" t="str">
        <f aca="false">IF(Checks!$V$138="","",Checks!$V$138)&amp;IF(Checks!$AC$138="","",IF(Checks!$V$138="","",CHAR(10))&amp;"N/A just.: "&amp;Checks!$AC$138)&amp;IF(Checks!$W$138="","",CHAR(10)&amp;"Batch: "&amp;Checks!$W$138)&amp;IF(AND(Checks!$X$138="",Checks!$Y$138=""),"",CHAR(10)&amp;"Exp: "&amp;Checks!$X$138&amp;"  /  Act: "&amp;Checks!$Y$138)</f>
        <v/>
      </c>
      <c r="F26" s="115" t="str">
        <f aca="false">IF(AND(LEFT(Checks!$AH$138,10)="N/A – RULE",TRIM(Checks!$S$138&amp;Checks!$Z$138)=""),"","Type: "&amp;IF(TRIM(Checks!$S$138)="","______________ (see cover list)",Checks!$S$138)&amp;CHAR(10)&amp;"ID: "&amp;IF(TRIM(Checks!$Z$138)="","______________ (see cover list)",Checks!$Z$138))&amp;IF(Checks!$AA$138="","",CHAR(10)&amp;"CA: "&amp;Checks!$AA$138)</f>
        <v>Type: ______________ (see cover list)
ID: ______________ (see cover list)</v>
      </c>
      <c r="G26" s="115" t="str">
        <f aca="false">IF(ISNUMBER(Checks!$AD$138),TEXT(Checks!$AD$138,"DD-MMM-YY HH:MM")&amp;" "&amp;Checks!$P$138,"")&amp;IF(Checks!$AE$138="","",CHAR(10)&amp;"Verifier: "&amp;Checks!$AE$138)&amp;IF(Checks!$T$138="","",CHAR(10)&amp;"PIC: "&amp;Checks!$T$138)</f>
        <v/>
      </c>
      <c r="H26" s="116" t="str">
        <f aca="false">IF(Checks!$AH$138="","",Checks!$AH$138)</f>
        <v>OPEN</v>
      </c>
    </row>
    <row r="27" customFormat="false" ht="114" hidden="false" customHeight="true" outlineLevel="0" collapsed="false">
      <c r="A27" s="115" t="str">
        <f aca="false">Checks!$A$139&amp;CHAR(10)&amp;IF(Checks!$I$139="","",Checks!$I$139&amp;": ")&amp;Checks!$J$139</f>
        <v>F05-T7-03
IFE: Digital menu in IFE confirmed (A339 only)</v>
      </c>
      <c r="B27" s="115" t="str">
        <f aca="false">Checks!$K$139&amp;IF(Checks!$O$139="","",IF(Checks!$K$139="","",CHAR(10))&amp;"Note: "&amp;Checks!$O$139)</f>
        <v>Applies when fleet = A339
Note: Digital IFE menu applies to A339 only (user brief). Applicability follows the Fleet cell on Flights.</v>
      </c>
      <c r="C27" s="115" t="str">
        <f aca="false">Checks!$N$139&amp;CHAR(10)&amp;IF(ISNUMBER(Checks!$R$139),TEXT(Checks!$R$139,"DD-MMM-YY HH:MM"),"")&amp;" "&amp;Checks!$P$139</f>
        <v>N/A – rule
08-Oct-26 10:05 NRT</v>
      </c>
      <c r="D27" s="115" t="str">
        <f aca="false">IF(Checks!$U$139="","",Checks!$U$139)&amp;IF(Checks!$AB$139="","",CHAR(10)&amp;"CA: "&amp;Checks!$AB$139)</f>
        <v/>
      </c>
      <c r="E27" s="115" t="str">
        <f aca="false">IF(Checks!$V$139="","",Checks!$V$139)&amp;IF(Checks!$AC$139="","",IF(Checks!$V$139="","",CHAR(10))&amp;"N/A just.: "&amp;Checks!$AC$139)&amp;IF(Checks!$W$139="","",CHAR(10)&amp;"Batch: "&amp;Checks!$W$139)&amp;IF(AND(Checks!$X$139="",Checks!$Y$139=""),"",CHAR(10)&amp;"Exp: "&amp;Checks!$X$139&amp;"  /  Act: "&amp;Checks!$Y$139)</f>
        <v/>
      </c>
      <c r="F27" s="115" t="str">
        <f aca="false">IF(AND(LEFT(Checks!$AH$139,10)="N/A – RULE",TRIM(Checks!$S$139&amp;Checks!$Z$139)=""),"","Type: "&amp;IF(TRIM(Checks!$S$139)="","______________ (see cover list)",Checks!$S$139)&amp;CHAR(10)&amp;"ID: "&amp;IF(TRIM(Checks!$Z$139)="","______________ (see cover list)",Checks!$Z$139))&amp;IF(Checks!$AA$139="","",CHAR(10)&amp;"CA: "&amp;Checks!$AA$139)</f>
        <v/>
      </c>
      <c r="G27" s="115" t="str">
        <f aca="false">IF(ISNUMBER(Checks!$AD$139),TEXT(Checks!$AD$139,"DD-MMM-YY HH:MM")&amp;" "&amp;Checks!$P$139,"")&amp;IF(Checks!$AE$139="","",CHAR(10)&amp;"Verifier: "&amp;Checks!$AE$139)&amp;IF(Checks!$T$139="","",CHAR(10)&amp;"PIC: "&amp;Checks!$T$139)</f>
        <v/>
      </c>
      <c r="H27" s="116" t="str">
        <f aca="false">IF(Checks!$AH$139="","",Checks!$AH$139)</f>
        <v>N/A – RULE</v>
      </c>
    </row>
    <row r="28" customFormat="false" ht="114" hidden="false" customHeight="true" outlineLevel="0" collapsed="false">
      <c r="A28" s="115" t="str">
        <f aca="false">Checks!$A$140&amp;CHAR(10)&amp;IF(Checks!$I$140="","",Checks!$I$140&amp;": ")&amp;Checks!$J$140</f>
        <v>F05-T7-04
Staffing: Experienced catering officer assigned to this flight</v>
      </c>
      <c r="B28" s="115" t="str">
        <f aca="false">Checks!$K$140&amp;IF(Checks!$O$140="","",IF(Checks!$K$140="","",CHAR(10))&amp;"Note: "&amp;Checks!$O$140)</f>
        <v>Record officer name in Result</v>
      </c>
      <c r="C28" s="115" t="str">
        <f aca="false">Checks!$N$140&amp;CHAR(10)&amp;IF(ISNUMBER(Checks!$R$140),TEXT(Checks!$R$140,"DD-MMM-YY HH:MM"),"")&amp;" "&amp;Checks!$P$140</f>
        <v>Required
08-Oct-26 10:05 NRT</v>
      </c>
      <c r="D28" s="115" t="str">
        <f aca="false">IF(Checks!$U$140="","",Checks!$U$140)&amp;IF(Checks!$AB$140="","",CHAR(10)&amp;"CA: "&amp;Checks!$AB$140)</f>
        <v/>
      </c>
      <c r="E28" s="115" t="str">
        <f aca="false">IF(Checks!$V$140="","",Checks!$V$140)&amp;IF(Checks!$AC$140="","",IF(Checks!$V$140="","",CHAR(10))&amp;"N/A just.: "&amp;Checks!$AC$140)&amp;IF(Checks!$W$140="","",CHAR(10)&amp;"Batch: "&amp;Checks!$W$140)&amp;IF(AND(Checks!$X$140="",Checks!$Y$140=""),"",CHAR(10)&amp;"Exp: "&amp;Checks!$X$140&amp;"  /  Act: "&amp;Checks!$Y$140)</f>
        <v/>
      </c>
      <c r="F28" s="115" t="str">
        <f aca="false">IF(AND(LEFT(Checks!$AH$140,10)="N/A – RULE",TRIM(Checks!$S$140&amp;Checks!$Z$140)=""),"","Type: "&amp;IF(TRIM(Checks!$S$140)="","______________ (see cover list)",Checks!$S$140)&amp;CHAR(10)&amp;"ID: "&amp;IF(TRIM(Checks!$Z$140)="","______________ (see cover list)",Checks!$Z$140))&amp;IF(Checks!$AA$140="","",CHAR(10)&amp;"CA: "&amp;Checks!$AA$140)</f>
        <v>Type: ______________ (see cover list)
ID: ______________ (see cover list)</v>
      </c>
      <c r="G28" s="115" t="str">
        <f aca="false">IF(ISNUMBER(Checks!$AD$140),TEXT(Checks!$AD$140,"DD-MMM-YY HH:MM")&amp;" "&amp;Checks!$P$140,"")&amp;IF(Checks!$AE$140="","",CHAR(10)&amp;"Verifier: "&amp;Checks!$AE$140)&amp;IF(Checks!$T$140="","",CHAR(10)&amp;"PIC: "&amp;Checks!$T$140)</f>
        <v/>
      </c>
      <c r="H28" s="116" t="str">
        <f aca="false">IF(Checks!$AH$140="","",Checks!$AH$140)</f>
        <v>OPEN</v>
      </c>
    </row>
    <row r="29" customFormat="false" ht="114" hidden="false" customHeight="true" outlineLevel="0" collapsed="false">
      <c r="A29" s="115" t="str">
        <f aca="false">Checks!$A$141&amp;CHAR(10)&amp;IF(Checks!$I$141="","",Checks!$I$141&amp;": ")&amp;Checks!$J$141</f>
        <v>F05-T7-05
ISOP: All latest applicable ISOP revisions communicated to caterer</v>
      </c>
      <c r="B29" s="115" t="str">
        <f aca="false">Checks!$K$141&amp;IF(Checks!$O$141="","",IF(Checks!$K$141="","",CHAR(10))&amp;"Note: "&amp;Checks!$O$141)</f>
        <v>List revision numbers in Result (see ISOP register)</v>
      </c>
      <c r="C29" s="115" t="str">
        <f aca="false">Checks!$N$141&amp;CHAR(10)&amp;IF(ISNUMBER(Checks!$R$141),TEXT(Checks!$R$141,"DD-MMM-YY HH:MM"),"")&amp;" "&amp;Checks!$P$141</f>
        <v>Required
08-Oct-26 10:05 NRT</v>
      </c>
      <c r="D29" s="115" t="str">
        <f aca="false">IF(Checks!$U$141="","",Checks!$U$141)&amp;IF(Checks!$AB$141="","",CHAR(10)&amp;"CA: "&amp;Checks!$AB$141)</f>
        <v/>
      </c>
      <c r="E29" s="115" t="str">
        <f aca="false">IF(Checks!$V$141="","",Checks!$V$141)&amp;IF(Checks!$AC$141="","",IF(Checks!$V$141="","",CHAR(10))&amp;"N/A just.: "&amp;Checks!$AC$141)&amp;IF(Checks!$W$141="","",CHAR(10)&amp;"Batch: "&amp;Checks!$W$141)&amp;IF(AND(Checks!$X$141="",Checks!$Y$141=""),"",CHAR(10)&amp;"Exp: "&amp;Checks!$X$141&amp;"  /  Act: "&amp;Checks!$Y$141)</f>
        <v/>
      </c>
      <c r="F29" s="115" t="str">
        <f aca="false">IF(AND(LEFT(Checks!$AH$141,10)="N/A – RULE",TRIM(Checks!$S$141&amp;Checks!$Z$141)=""),"","Type: "&amp;IF(TRIM(Checks!$S$141)="","______________ (see cover list)",Checks!$S$141)&amp;CHAR(10)&amp;"ID: "&amp;IF(TRIM(Checks!$Z$141)="","______________ (see cover list)",Checks!$Z$141))&amp;IF(Checks!$AA$141="","",CHAR(10)&amp;"CA: "&amp;Checks!$AA$141)</f>
        <v>Type: ______________ (see cover list)
ID: ______________ (see cover list)</v>
      </c>
      <c r="G29" s="115" t="str">
        <f aca="false">IF(ISNUMBER(Checks!$AD$141),TEXT(Checks!$AD$141,"DD-MMM-YY HH:MM")&amp;" "&amp;Checks!$P$141,"")&amp;IF(Checks!$AE$141="","",CHAR(10)&amp;"Verifier: "&amp;Checks!$AE$141)&amp;IF(Checks!$T$141="","",CHAR(10)&amp;"PIC: "&amp;Checks!$T$141)</f>
        <v/>
      </c>
      <c r="H29" s="116" t="str">
        <f aca="false">IF(Checks!$AH$141="","",Checks!$AH$141)</f>
        <v>OPEN</v>
      </c>
    </row>
    <row r="30" customFormat="false" ht="114" hidden="false" customHeight="true" outlineLevel="0" collapsed="false">
      <c r="A30" s="115" t="str">
        <f aca="false">Checks!$A$142&amp;CHAR(10)&amp;IF(Checks!$I$142="","",Checks!$I$142&amp;": ")&amp;Checks!$J$142</f>
        <v>F05-T7-06
ISOP: Caterer acknowledgement of ISOP revisions recorded</v>
      </c>
      <c r="B30" s="115" t="str">
        <f aca="false">Checks!$K$142&amp;IF(Checks!$O$142="","",IF(Checks!$K$142="","",CHAR(10))&amp;"Note: "&amp;Checks!$O$142)</f>
        <v>Record acknowledgement ref in Evidence</v>
      </c>
      <c r="C30" s="115" t="str">
        <f aca="false">Checks!$N$142&amp;CHAR(10)&amp;IF(ISNUMBER(Checks!$R$142),TEXT(Checks!$R$142,"DD-MMM-YY HH:MM"),"")&amp;" "&amp;Checks!$P$142</f>
        <v>Required
08-Oct-26 10:05 NRT</v>
      </c>
      <c r="D30" s="115" t="str">
        <f aca="false">IF(Checks!$U$142="","",Checks!$U$142)&amp;IF(Checks!$AB$142="","",CHAR(10)&amp;"CA: "&amp;Checks!$AB$142)</f>
        <v/>
      </c>
      <c r="E30" s="115" t="str">
        <f aca="false">IF(Checks!$V$142="","",Checks!$V$142)&amp;IF(Checks!$AC$142="","",IF(Checks!$V$142="","",CHAR(10))&amp;"N/A just.: "&amp;Checks!$AC$142)&amp;IF(Checks!$W$142="","",CHAR(10)&amp;"Batch: "&amp;Checks!$W$142)&amp;IF(AND(Checks!$X$142="",Checks!$Y$142=""),"",CHAR(10)&amp;"Exp: "&amp;Checks!$X$142&amp;"  /  Act: "&amp;Checks!$Y$142)</f>
        <v/>
      </c>
      <c r="F30" s="115" t="str">
        <f aca="false">IF(AND(LEFT(Checks!$AH$142,10)="N/A – RULE",TRIM(Checks!$S$142&amp;Checks!$Z$142)=""),"","Type: "&amp;IF(TRIM(Checks!$S$142)="","______________ (see cover list)",Checks!$S$142)&amp;CHAR(10)&amp;"ID: "&amp;IF(TRIM(Checks!$Z$142)="","______________ (see cover list)",Checks!$Z$142))&amp;IF(Checks!$AA$142="","",CHAR(10)&amp;"CA: "&amp;Checks!$AA$142)</f>
        <v>Type: ______________ (see cover list)
ID: ______________ (see cover list)</v>
      </c>
      <c r="G30" s="115" t="str">
        <f aca="false">IF(ISNUMBER(Checks!$AD$142),TEXT(Checks!$AD$142,"DD-MMM-YY HH:MM")&amp;" "&amp;Checks!$P$142,"")&amp;IF(Checks!$AE$142="","",CHAR(10)&amp;"Verifier: "&amp;Checks!$AE$142)&amp;IF(Checks!$T$142="","",CHAR(10)&amp;"PIC: "&amp;Checks!$T$142)</f>
        <v/>
      </c>
      <c r="H30" s="116" t="str">
        <f aca="false">IF(Checks!$AH$142="","",Checks!$AH$142)</f>
        <v>OPEN</v>
      </c>
    </row>
    <row r="31" customFormat="false" ht="114" hidden="false" customHeight="true" outlineLevel="0" collapsed="false">
      <c r="A31" s="115" t="str">
        <f aca="false">Checks!$A$143&amp;CHAR(10)&amp;IF(Checks!$I$143="","",Checks!$I$143&amp;": ")&amp;Checks!$J$143</f>
        <v>F05-T7-07
Documents: Galley loading diagram (GLD) received, revision recorded &amp; attached</v>
      </c>
      <c r="B31" s="115" t="str">
        <f aca="false">Checks!$K$143&amp;IF(Checks!$O$143="","",IF(Checks!$K$143="","",CHAR(10))&amp;"Note: "&amp;Checks!$O$143)</f>
        <v>Documents sheet row complete</v>
      </c>
      <c r="C31" s="115" t="str">
        <f aca="false">Checks!$N$143&amp;CHAR(10)&amp;IF(ISNUMBER(Checks!$R$143),TEXT(Checks!$R$143,"DD-MMM-YY HH:MM"),"")&amp;" "&amp;Checks!$P$143</f>
        <v>Required
08-Oct-26 10:05 NRT</v>
      </c>
      <c r="D31" s="115" t="str">
        <f aca="false">IF(Checks!$U$143="","",Checks!$U$143)&amp;IF(Checks!$AB$143="","",CHAR(10)&amp;"CA: "&amp;Checks!$AB$143)</f>
        <v/>
      </c>
      <c r="E31" s="115" t="str">
        <f aca="false">IF(Checks!$V$143="","",Checks!$V$143)&amp;IF(Checks!$AC$143="","",IF(Checks!$V$143="","",CHAR(10))&amp;"N/A just.: "&amp;Checks!$AC$143)&amp;IF(Checks!$W$143="","",CHAR(10)&amp;"Batch: "&amp;Checks!$W$143)&amp;IF(AND(Checks!$X$143="",Checks!$Y$143=""),"",CHAR(10)&amp;"Exp: "&amp;Checks!$X$143&amp;"  /  Act: "&amp;Checks!$Y$143)</f>
        <v/>
      </c>
      <c r="F31" s="115" t="str">
        <f aca="false">IF(AND(LEFT(Checks!$AH$143,10)="N/A – RULE",TRIM(Checks!$S$143&amp;Checks!$Z$143)=""),"","Type: "&amp;IF(TRIM(Checks!$S$143)="","______________ (see cover list)",Checks!$S$143)&amp;CHAR(10)&amp;"ID: "&amp;IF(TRIM(Checks!$Z$143)="","______________ (see cover list)",Checks!$Z$143))&amp;IF(Checks!$AA$143="","",CHAR(10)&amp;"CA: "&amp;Checks!$AA$143)</f>
        <v>Type: ______________ (see cover list)
ID: ______________ (see cover list)</v>
      </c>
      <c r="G31" s="115" t="str">
        <f aca="false">IF(ISNUMBER(Checks!$AD$143),TEXT(Checks!$AD$143,"DD-MMM-YY HH:MM")&amp;" "&amp;Checks!$P$143,"")&amp;IF(Checks!$AE$143="","",CHAR(10)&amp;"Verifier: "&amp;Checks!$AE$143)&amp;IF(Checks!$T$143="","",CHAR(10)&amp;"PIC: "&amp;Checks!$T$143)</f>
        <v/>
      </c>
      <c r="H31" s="116" t="str">
        <f aca="false">IF(Checks!$AH$143="","",Checks!$AH$143)</f>
        <v>OPEN</v>
      </c>
    </row>
    <row r="32" customFormat="false" ht="114" hidden="false" customHeight="true" outlineLevel="0" collapsed="false">
      <c r="A32" s="115" t="str">
        <f aca="false">Checks!$A$144&amp;CHAR(10)&amp;IF(Checks!$I$144="","",Checks!$I$144&amp;": ")&amp;Checks!$J$144</f>
        <v>F05-T7-08
Documents: Menu checklist received, revision recorded &amp; attached</v>
      </c>
      <c r="B32" s="115" t="str">
        <f aca="false">Checks!$K$144&amp;IF(Checks!$O$144="","",IF(Checks!$K$144="","",CHAR(10))&amp;"Note: "&amp;Checks!$O$144)</f>
        <v>Documents sheet row complete</v>
      </c>
      <c r="C32" s="115" t="str">
        <f aca="false">Checks!$N$144&amp;CHAR(10)&amp;IF(ISNUMBER(Checks!$R$144),TEXT(Checks!$R$144,"DD-MMM-YY HH:MM"),"")&amp;" "&amp;Checks!$P$144</f>
        <v>Required
08-Oct-26 10:05 NRT</v>
      </c>
      <c r="D32" s="115" t="str">
        <f aca="false">IF(Checks!$U$144="","",Checks!$U$144)&amp;IF(Checks!$AB$144="","",CHAR(10)&amp;"CA: "&amp;Checks!$AB$144)</f>
        <v/>
      </c>
      <c r="E32" s="115" t="str">
        <f aca="false">IF(Checks!$V$144="","",Checks!$V$144)&amp;IF(Checks!$AC$144="","",IF(Checks!$V$144="","",CHAR(10))&amp;"N/A just.: "&amp;Checks!$AC$144)&amp;IF(Checks!$W$144="","",CHAR(10)&amp;"Batch: "&amp;Checks!$W$144)&amp;IF(AND(Checks!$X$144="",Checks!$Y$144=""),"",CHAR(10)&amp;"Exp: "&amp;Checks!$X$144&amp;"  /  Act: "&amp;Checks!$Y$144)</f>
        <v/>
      </c>
      <c r="F32" s="115" t="str">
        <f aca="false">IF(AND(LEFT(Checks!$AH$144,10)="N/A – RULE",TRIM(Checks!$S$144&amp;Checks!$Z$144)=""),"","Type: "&amp;IF(TRIM(Checks!$S$144)="","______________ (see cover list)",Checks!$S$144)&amp;CHAR(10)&amp;"ID: "&amp;IF(TRIM(Checks!$Z$144)="","______________ (see cover list)",Checks!$Z$144))&amp;IF(Checks!$AA$144="","",CHAR(10)&amp;"CA: "&amp;Checks!$AA$144)</f>
        <v>Type: ______________ (see cover list)
ID: ______________ (see cover list)</v>
      </c>
      <c r="G32" s="115" t="str">
        <f aca="false">IF(ISNUMBER(Checks!$AD$144),TEXT(Checks!$AD$144,"DD-MMM-YY HH:MM")&amp;" "&amp;Checks!$P$144,"")&amp;IF(Checks!$AE$144="","",CHAR(10)&amp;"Verifier: "&amp;Checks!$AE$144)&amp;IF(Checks!$T$144="","",CHAR(10)&amp;"PIC: "&amp;Checks!$T$144)</f>
        <v/>
      </c>
      <c r="H32" s="116" t="str">
        <f aca="false">IF(Checks!$AH$144="","",Checks!$AH$144)</f>
        <v>OPEN</v>
      </c>
    </row>
    <row r="33" customFormat="false" ht="114" hidden="false" customHeight="true" outlineLevel="0" collapsed="false">
      <c r="A33" s="115" t="str">
        <f aca="false">Checks!$A$145&amp;CHAR(10)&amp;IF(Checks!$I$145="","",Checks!$I$145&amp;": ")&amp;Checks!$J$145</f>
        <v>F05-T7-09
Uplift plan: Uplift plan confirmed with caterer vs STD Uplift Information</v>
      </c>
      <c r="B33" s="115" t="str">
        <f aca="false">Checks!$K$145&amp;IF(Checks!$O$145="","",IF(Checks!$K$145="","",CHAR(10))&amp;"Note: "&amp;Checks!$O$145)</f>
        <v>Service: 1.5 Meal (Meal); meal uplift stn NRT (ref lists KUL/NRT)</v>
      </c>
      <c r="C33" s="115" t="str">
        <f aca="false">Checks!$N$145&amp;CHAR(10)&amp;IF(ISNUMBER(Checks!$R$145),TEXT(Checks!$R$145,"DD-MMM-YY HH:MM"),"")&amp;" "&amp;Checks!$P$145</f>
        <v>Required
08-Oct-26 10:05 NRT</v>
      </c>
      <c r="D33" s="115" t="str">
        <f aca="false">IF(Checks!$U$145="","",Checks!$U$145)&amp;IF(Checks!$AB$145="","",CHAR(10)&amp;"CA: "&amp;Checks!$AB$145)</f>
        <v/>
      </c>
      <c r="E33" s="115" t="str">
        <f aca="false">IF(Checks!$V$145="","",Checks!$V$145)&amp;IF(Checks!$AC$145="","",IF(Checks!$V$145="","",CHAR(10))&amp;"N/A just.: "&amp;Checks!$AC$145)&amp;IF(Checks!$W$145="","",CHAR(10)&amp;"Batch: "&amp;Checks!$W$145)&amp;IF(AND(Checks!$X$145="",Checks!$Y$145=""),"",CHAR(10)&amp;"Exp: "&amp;Checks!$X$145&amp;"  /  Act: "&amp;Checks!$Y$145)</f>
        <v/>
      </c>
      <c r="F33" s="115" t="str">
        <f aca="false">IF(AND(LEFT(Checks!$AH$145,10)="N/A – RULE",TRIM(Checks!$S$145&amp;Checks!$Z$145)=""),"","Type: "&amp;IF(TRIM(Checks!$S$145)="","______________ (see cover list)",Checks!$S$145)&amp;CHAR(10)&amp;"ID: "&amp;IF(TRIM(Checks!$Z$145)="","______________ (see cover list)",Checks!$Z$145))&amp;IF(Checks!$AA$145="","",CHAR(10)&amp;"CA: "&amp;Checks!$AA$145)</f>
        <v>Type: ______________ (see cover list)
ID: ______________ (see cover list)</v>
      </c>
      <c r="G33" s="115" t="str">
        <f aca="false">IF(ISNUMBER(Checks!$AD$145),TEXT(Checks!$AD$145,"DD-MMM-YY HH:MM")&amp;" "&amp;Checks!$P$145,"")&amp;IF(Checks!$AE$145="","",CHAR(10)&amp;"Verifier: "&amp;Checks!$AE$145)&amp;IF(Checks!$T$145="","",CHAR(10)&amp;"PIC: "&amp;Checks!$T$145)</f>
        <v/>
      </c>
      <c r="H33" s="116" t="str">
        <f aca="false">IF(Checks!$AH$145="","",Checks!$AH$145)</f>
        <v>OPEN</v>
      </c>
    </row>
    <row r="34" customFormat="false" ht="256.5" hidden="false" customHeight="true" outlineLevel="0" collapsed="false">
      <c r="A34" s="115" t="str">
        <f aca="false">Checks!$A$146&amp;CHAR(10)&amp;IF(Checks!$I$146="","",Checks!$I$146&amp;": ")&amp;Checks!$J$146</f>
        <v>F05-T7-10
Uplift plan: Inbound KUL-NRT flight carrying KUL-sourced items identified and its KUL departure (UTC) entered on Flights col AX</v>
      </c>
      <c r="B34" s="115"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4" s="115" t="str">
        <f aca="false">Checks!$N$146&amp;CHAR(10)&amp;IF(ISNUMBER(Checks!$R$146),TEXT(Checks!$R$146,"DD-MMM-YY HH:MM"),"")&amp;" "&amp;Checks!$P$146</f>
        <v>Clarification required
08-Oct-26 09:05 KUL</v>
      </c>
      <c r="D34" s="115" t="str">
        <f aca="false">IF(Checks!$U$146="","",Checks!$U$146)&amp;IF(Checks!$AB$146="","",CHAR(10)&amp;"CA: "&amp;Checks!$AB$146)</f>
        <v/>
      </c>
      <c r="E34" s="115" t="str">
        <f aca="false">IF(Checks!$V$146="","",Checks!$V$146)&amp;IF(Checks!$AC$146="","",IF(Checks!$V$146="","",CHAR(10))&amp;"N/A just.: "&amp;Checks!$AC$146)&amp;IF(Checks!$W$146="","",CHAR(10)&amp;"Batch: "&amp;Checks!$W$146)&amp;IF(AND(Checks!$X$146="",Checks!$Y$146=""),"",CHAR(10)&amp;"Exp: "&amp;Checks!$X$146&amp;"  /  Act: "&amp;Checks!$Y$146)</f>
        <v/>
      </c>
      <c r="F34" s="115" t="str">
        <f aca="false">IF(AND(LEFT(Checks!$AH$146,10)="N/A – RULE",TRIM(Checks!$S$146&amp;Checks!$Z$146)=""),"","Type: "&amp;IF(TRIM(Checks!$S$146)="","______________ (see cover list)",Checks!$S$146)&amp;CHAR(10)&amp;"ID: "&amp;IF(TRIM(Checks!$Z$146)="","______________ (see cover list)",Checks!$Z$146))&amp;IF(Checks!$AA$146="","",CHAR(10)&amp;"CA: "&amp;Checks!$AA$146)</f>
        <v>Type: ______________ (see cover list)
ID: ______________ (see cover list)</v>
      </c>
      <c r="G34" s="115" t="str">
        <f aca="false">IF(ISNUMBER(Checks!$AD$146),TEXT(Checks!$AD$146,"DD-MMM-YY HH:MM")&amp;" "&amp;Checks!$P$146,"")&amp;IF(Checks!$AE$146="","",CHAR(10)&amp;"Verifier: "&amp;Checks!$AE$146)&amp;IF(Checks!$T$146="","",CHAR(10)&amp;"PIC: "&amp;Checks!$T$146)</f>
        <v/>
      </c>
      <c r="H34" s="116" t="str">
        <f aca="false">IF(Checks!$AH$146="","",Checks!$AH$146)</f>
        <v>OPEN – CLARIFICATION</v>
      </c>
    </row>
    <row r="35" customFormat="false" ht="25.5" hidden="false" customHeight="true" outlineLevel="0" collapsed="false">
      <c r="A35" s="114"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5" s="114"/>
      <c r="C35" s="114"/>
      <c r="D35" s="114"/>
      <c r="E35" s="114"/>
      <c r="F35" s="114"/>
      <c r="G35" s="114"/>
      <c r="H35" s="114"/>
    </row>
    <row r="36" customFormat="false" ht="114" hidden="false" customHeight="true" outlineLevel="0" collapsed="false">
      <c r="A36" s="115" t="str">
        <f aca="false">Checks!$A$147&amp;CHAR(10)&amp;IF(Checks!$I$147="","",Checks!$I$147&amp;": ")&amp;Checks!$J$147</f>
        <v>F05-T24-01
Meal: Sensory test repeated on ACTUAL production batch for this flight</v>
      </c>
      <c r="B36" s="115" t="str">
        <f aca="false">Checks!$K$147&amp;IF(Checks!$O$147="","",IF(Checks!$K$147="","",CHAR(10))&amp;"Note: "&amp;Checks!$O$147)</f>
        <v>Batch ID, result, CA and acceptance mandatory</v>
      </c>
      <c r="C36" s="115" t="str">
        <f aca="false">Checks!$N$147&amp;CHAR(10)&amp;IF(ISNUMBER(Checks!$R$147),TEXT(Checks!$R$147,"DD-MMM-YY HH:MM"),"")&amp;" "&amp;Checks!$P$147</f>
        <v>Required
14-Oct-26 10:05 NRT</v>
      </c>
      <c r="D36" s="115" t="str">
        <f aca="false">IF(Checks!$U$147="","",Checks!$U$147)&amp;IF(Checks!$AB$147="","",CHAR(10)&amp;"CA: "&amp;Checks!$AB$147)</f>
        <v/>
      </c>
      <c r="E36" s="115" t="str">
        <f aca="false">IF(Checks!$V$147="","",Checks!$V$147)&amp;IF(Checks!$AC$147="","",IF(Checks!$V$147="","",CHAR(10))&amp;"N/A just.: "&amp;Checks!$AC$147)&amp;IF(Checks!$W$147="","",CHAR(10)&amp;"Batch: "&amp;Checks!$W$147)&amp;IF(AND(Checks!$X$147="",Checks!$Y$147=""),"",CHAR(10)&amp;"Exp: "&amp;Checks!$X$147&amp;"  /  Act: "&amp;Checks!$Y$147)</f>
        <v/>
      </c>
      <c r="F36" s="115" t="str">
        <f aca="false">IF(AND(LEFT(Checks!$AH$147,10)="N/A – RULE",TRIM(Checks!$S$147&amp;Checks!$Z$147)=""),"","Type: "&amp;IF(TRIM(Checks!$S$147)="","______________ (see cover list)",Checks!$S$147)&amp;CHAR(10)&amp;"ID: "&amp;IF(TRIM(Checks!$Z$147)="","______________ (see cover list)",Checks!$Z$147))&amp;IF(Checks!$AA$147="","",CHAR(10)&amp;"CA: "&amp;Checks!$AA$147)</f>
        <v>Type: ______________ (see cover list)
ID: ______________ (see cover list)</v>
      </c>
      <c r="G36" s="115" t="str">
        <f aca="false">IF(ISNUMBER(Checks!$AD$147),TEXT(Checks!$AD$147,"DD-MMM-YY HH:MM")&amp;" "&amp;Checks!$P$147,"")&amp;IF(Checks!$AE$147="","",CHAR(10)&amp;"Verifier: "&amp;Checks!$AE$147)&amp;IF(Checks!$T$147="","",CHAR(10)&amp;"PIC: "&amp;Checks!$T$147)</f>
        <v/>
      </c>
      <c r="H36" s="116" t="str">
        <f aca="false">IF(Checks!$AH$147="","",Checks!$AH$147)</f>
        <v>OPEN</v>
      </c>
    </row>
    <row r="37" customFormat="false" ht="25.5" hidden="false" customHeight="true" outlineLevel="0" collapsed="false">
      <c r="A37" s="114"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7" s="114"/>
      <c r="C37" s="114"/>
      <c r="D37" s="114"/>
      <c r="E37" s="114"/>
      <c r="F37" s="114"/>
      <c r="G37" s="114"/>
      <c r="H37" s="114"/>
    </row>
    <row r="38" customFormat="false" ht="114" hidden="false" customHeight="true" outlineLevel="0" collapsed="false">
      <c r="A38" s="115" t="str">
        <f aca="false">Checks!$A$148&amp;CHAR(10)&amp;IF(Checks!$I$148="","",Checks!$I$148&amp;": ")&amp;Checks!$J$148</f>
        <v>F05-T12-01
Meal: Meal quality vs menu checklist</v>
      </c>
      <c r="B38" s="115" t="str">
        <f aca="false">Checks!$K$148&amp;IF(Checks!$O$148="","",IF(Checks!$K$148="","",CHAR(10))&amp;"Note: "&amp;Checks!$O$148)</f>
        <v>Note: Preparation check at caterer - does NOT confirm loading.</v>
      </c>
      <c r="C38" s="115" t="str">
        <f aca="false">Checks!$N$148&amp;CHAR(10)&amp;IF(ISNUMBER(Checks!$R$148),TEXT(Checks!$R$148,"DD-MMM-YY HH:MM"),"")&amp;" "&amp;Checks!$P$148</f>
        <v>Required
14-Oct-26 22:05 NRT</v>
      </c>
      <c r="D38" s="115" t="str">
        <f aca="false">IF(Checks!$U$148="","",Checks!$U$148)&amp;IF(Checks!$AB$148="","",CHAR(10)&amp;"CA: "&amp;Checks!$AB$148)</f>
        <v/>
      </c>
      <c r="E38" s="115" t="str">
        <f aca="false">IF(Checks!$V$148="","",Checks!$V$148)&amp;IF(Checks!$AC$148="","",IF(Checks!$V$148="","",CHAR(10))&amp;"N/A just.: "&amp;Checks!$AC$148)&amp;IF(Checks!$W$148="","",CHAR(10)&amp;"Batch: "&amp;Checks!$W$148)&amp;IF(AND(Checks!$X$148="",Checks!$Y$148=""),"",CHAR(10)&amp;"Exp: "&amp;Checks!$X$148&amp;"  /  Act: "&amp;Checks!$Y$148)</f>
        <v/>
      </c>
      <c r="F38" s="115" t="str">
        <f aca="false">IF(AND(LEFT(Checks!$AH$148,10)="N/A – RULE",TRIM(Checks!$S$148&amp;Checks!$Z$148)=""),"","Type: "&amp;IF(TRIM(Checks!$S$148)="","______________ (see cover list)",Checks!$S$148)&amp;CHAR(10)&amp;"ID: "&amp;IF(TRIM(Checks!$Z$148)="","______________ (see cover list)",Checks!$Z$148))&amp;IF(Checks!$AA$148="","",CHAR(10)&amp;"CA: "&amp;Checks!$AA$148)</f>
        <v>Type: ______________ (see cover list)
ID: ______________ (see cover list)</v>
      </c>
      <c r="G38" s="115" t="str">
        <f aca="false">IF(ISNUMBER(Checks!$AD$148),TEXT(Checks!$AD$148,"DD-MMM-YY HH:MM")&amp;" "&amp;Checks!$P$148,"")&amp;IF(Checks!$AE$148="","",CHAR(10)&amp;"Verifier: "&amp;Checks!$AE$148)&amp;IF(Checks!$T$148="","",CHAR(10)&amp;"PIC: "&amp;Checks!$T$148)</f>
        <v/>
      </c>
      <c r="H38" s="116" t="str">
        <f aca="false">IF(Checks!$AH$148="","",Checks!$AH$148)</f>
        <v>OPEN</v>
      </c>
    </row>
    <row r="39" customFormat="false" ht="114" hidden="false" customHeight="true" outlineLevel="0" collapsed="false">
      <c r="A39" s="115" t="str">
        <f aca="false">Checks!$A$149&amp;CHAR(10)&amp;IF(Checks!$I$149="","",Checks!$I$149&amp;": ")&amp;Checks!$J$149</f>
        <v>F05-T12-02
Meal: Meal quantities vs menu checklist</v>
      </c>
      <c r="B39" s="115" t="str">
        <f aca="false">Checks!$K$149&amp;IF(Checks!$O$149="","",IF(Checks!$K$149="","",CHAR(10))&amp;"Note: "&amp;Checks!$O$149)</f>
        <v>Enter expected &amp; actual
Note: Preparation check at caterer - does NOT confirm loading.</v>
      </c>
      <c r="C39" s="115" t="str">
        <f aca="false">Checks!$N$149&amp;CHAR(10)&amp;IF(ISNUMBER(Checks!$R$149),TEXT(Checks!$R$149,"DD-MMM-YY HH:MM"),"")&amp;" "&amp;Checks!$P$149</f>
        <v>Required
14-Oct-26 22:05 NRT</v>
      </c>
      <c r="D39" s="115" t="str">
        <f aca="false">IF(Checks!$U$149="","",Checks!$U$149)&amp;IF(Checks!$AB$149="","",CHAR(10)&amp;"CA: "&amp;Checks!$AB$149)</f>
        <v/>
      </c>
      <c r="E39" s="115" t="str">
        <f aca="false">IF(Checks!$V$149="","",Checks!$V$149)&amp;IF(Checks!$AC$149="","",IF(Checks!$V$149="","",CHAR(10))&amp;"N/A just.: "&amp;Checks!$AC$149)&amp;IF(Checks!$W$149="","",CHAR(10)&amp;"Batch: "&amp;Checks!$W$149)&amp;IF(AND(Checks!$X$149="",Checks!$Y$149=""),"",CHAR(10)&amp;"Exp: "&amp;Checks!$X$149&amp;"  /  Act: "&amp;Checks!$Y$149)</f>
        <v/>
      </c>
      <c r="F39" s="115" t="str">
        <f aca="false">IF(AND(LEFT(Checks!$AH$149,10)="N/A – RULE",TRIM(Checks!$S$149&amp;Checks!$Z$149)=""),"","Type: "&amp;IF(TRIM(Checks!$S$149)="","______________ (see cover list)",Checks!$S$149)&amp;CHAR(10)&amp;"ID: "&amp;IF(TRIM(Checks!$Z$149)="","______________ (see cover list)",Checks!$Z$149))&amp;IF(Checks!$AA$149="","",CHAR(10)&amp;"CA: "&amp;Checks!$AA$149)</f>
        <v>Type: ______________ (see cover list)
ID: ______________ (see cover list)</v>
      </c>
      <c r="G39" s="115" t="str">
        <f aca="false">IF(ISNUMBER(Checks!$AD$149),TEXT(Checks!$AD$149,"DD-MMM-YY HH:MM")&amp;" "&amp;Checks!$P$149,"")&amp;IF(Checks!$AE$149="","",CHAR(10)&amp;"Verifier: "&amp;Checks!$AE$149)&amp;IF(Checks!$T$149="","",CHAR(10)&amp;"PIC: "&amp;Checks!$T$149)</f>
        <v/>
      </c>
      <c r="H39" s="116" t="str">
        <f aca="false">IF(Checks!$AH$149="","",Checks!$AH$149)</f>
        <v>OPEN</v>
      </c>
    </row>
    <row r="40" customFormat="false" ht="114" hidden="false" customHeight="true" outlineLevel="0" collapsed="false">
      <c r="A40" s="115" t="str">
        <f aca="false">Checks!$A$150&amp;CHAR(10)&amp;IF(Checks!$I$150="","",Checks!$I$150&amp;": ")&amp;Checks!$J$150</f>
        <v>F05-T12-03
Equipment: Equipment cleanliness vs GLD</v>
      </c>
      <c r="B40" s="115" t="str">
        <f aca="false">Checks!$K$150&amp;IF(Checks!$O$150="","",IF(Checks!$K$150="","",CHAR(10))&amp;"Note: "&amp;Checks!$O$150)</f>
        <v>Note: Preparation check at caterer - does NOT confirm loading.</v>
      </c>
      <c r="C40" s="115" t="str">
        <f aca="false">Checks!$N$150&amp;CHAR(10)&amp;IF(ISNUMBER(Checks!$R$150),TEXT(Checks!$R$150,"DD-MMM-YY HH:MM"),"")&amp;" "&amp;Checks!$P$150</f>
        <v>Required
14-Oct-26 22:05 NRT</v>
      </c>
      <c r="D40" s="115" t="str">
        <f aca="false">IF(Checks!$U$150="","",Checks!$U$150)&amp;IF(Checks!$AB$150="","",CHAR(10)&amp;"CA: "&amp;Checks!$AB$150)</f>
        <v/>
      </c>
      <c r="E40" s="115" t="str">
        <f aca="false">IF(Checks!$V$150="","",Checks!$V$150)&amp;IF(Checks!$AC$150="","",IF(Checks!$V$150="","",CHAR(10))&amp;"N/A just.: "&amp;Checks!$AC$150)&amp;IF(Checks!$W$150="","",CHAR(10)&amp;"Batch: "&amp;Checks!$W$150)&amp;IF(AND(Checks!$X$150="",Checks!$Y$150=""),"",CHAR(10)&amp;"Exp: "&amp;Checks!$X$150&amp;"  /  Act: "&amp;Checks!$Y$150)</f>
        <v/>
      </c>
      <c r="F40" s="115" t="str">
        <f aca="false">IF(AND(LEFT(Checks!$AH$150,10)="N/A – RULE",TRIM(Checks!$S$150&amp;Checks!$Z$150)=""),"","Type: "&amp;IF(TRIM(Checks!$S$150)="","______________ (see cover list)",Checks!$S$150)&amp;CHAR(10)&amp;"ID: "&amp;IF(TRIM(Checks!$Z$150)="","______________ (see cover list)",Checks!$Z$150))&amp;IF(Checks!$AA$150="","",CHAR(10)&amp;"CA: "&amp;Checks!$AA$150)</f>
        <v>Type: ______________ (see cover list)
ID: ______________ (see cover list)</v>
      </c>
      <c r="G40" s="115" t="str">
        <f aca="false">IF(ISNUMBER(Checks!$AD$150),TEXT(Checks!$AD$150,"DD-MMM-YY HH:MM")&amp;" "&amp;Checks!$P$150,"")&amp;IF(Checks!$AE$150="","",CHAR(10)&amp;"Verifier: "&amp;Checks!$AE$150)&amp;IF(Checks!$T$150="","",CHAR(10)&amp;"PIC: "&amp;Checks!$T$150)</f>
        <v/>
      </c>
      <c r="H40" s="116" t="str">
        <f aca="false">IF(Checks!$AH$150="","",Checks!$AH$150)</f>
        <v>OPEN</v>
      </c>
    </row>
    <row r="41" customFormat="false" ht="114" hidden="false" customHeight="true" outlineLevel="0" collapsed="false">
      <c r="A41" s="115" t="str">
        <f aca="false">Checks!$A$151&amp;CHAR(10)&amp;IF(Checks!$I$151="","",Checks!$I$151&amp;": ")&amp;Checks!$J$151</f>
        <v>F05-T12-04
Equipment: Equipment presentation vs GLD</v>
      </c>
      <c r="B41" s="115" t="str">
        <f aca="false">Checks!$K$151&amp;IF(Checks!$O$151="","",IF(Checks!$K$151="","",CHAR(10))&amp;"Note: "&amp;Checks!$O$151)</f>
        <v>Note: Preparation check at caterer - does NOT confirm loading.</v>
      </c>
      <c r="C41" s="115" t="str">
        <f aca="false">Checks!$N$151&amp;CHAR(10)&amp;IF(ISNUMBER(Checks!$R$151),TEXT(Checks!$R$151,"DD-MMM-YY HH:MM"),"")&amp;" "&amp;Checks!$P$151</f>
        <v>Required
14-Oct-26 22:05 NRT</v>
      </c>
      <c r="D41" s="115" t="str">
        <f aca="false">IF(Checks!$U$151="","",Checks!$U$151)&amp;IF(Checks!$AB$151="","",CHAR(10)&amp;"CA: "&amp;Checks!$AB$151)</f>
        <v/>
      </c>
      <c r="E41" s="115" t="str">
        <f aca="false">IF(Checks!$V$151="","",Checks!$V$151)&amp;IF(Checks!$AC$151="","",IF(Checks!$V$151="","",CHAR(10))&amp;"N/A just.: "&amp;Checks!$AC$151)&amp;IF(Checks!$W$151="","",CHAR(10)&amp;"Batch: "&amp;Checks!$W$151)&amp;IF(AND(Checks!$X$151="",Checks!$Y$151=""),"",CHAR(10)&amp;"Exp: "&amp;Checks!$X$151&amp;"  /  Act: "&amp;Checks!$Y$151)</f>
        <v/>
      </c>
      <c r="F41" s="115" t="str">
        <f aca="false">IF(AND(LEFT(Checks!$AH$151,10)="N/A – RULE",TRIM(Checks!$S$151&amp;Checks!$Z$151)=""),"","Type: "&amp;IF(TRIM(Checks!$S$151)="","______________ (see cover list)",Checks!$S$151)&amp;CHAR(10)&amp;"ID: "&amp;IF(TRIM(Checks!$Z$151)="","______________ (see cover list)",Checks!$Z$151))&amp;IF(Checks!$AA$151="","",CHAR(10)&amp;"CA: "&amp;Checks!$AA$151)</f>
        <v>Type: ______________ (see cover list)
ID: ______________ (see cover list)</v>
      </c>
      <c r="G41" s="115" t="str">
        <f aca="false">IF(ISNUMBER(Checks!$AD$151),TEXT(Checks!$AD$151,"DD-MMM-YY HH:MM")&amp;" "&amp;Checks!$P$151,"")&amp;IF(Checks!$AE$151="","",CHAR(10)&amp;"Verifier: "&amp;Checks!$AE$151)&amp;IF(Checks!$T$151="","",CHAR(10)&amp;"PIC: "&amp;Checks!$T$151)</f>
        <v/>
      </c>
      <c r="H41" s="116" t="str">
        <f aca="false">IF(Checks!$AH$151="","",Checks!$AH$151)</f>
        <v>OPEN</v>
      </c>
    </row>
    <row r="42" customFormat="false" ht="114" hidden="false" customHeight="true" outlineLevel="0" collapsed="false">
      <c r="A42" s="115" t="str">
        <f aca="false">Checks!$A$152&amp;CHAR(10)&amp;IF(Checks!$I$152="","",Checks!$I$152&amp;": ")&amp;Checks!$J$152</f>
        <v>F05-T12-05
Equipment: Equipment serviceability vs GLD</v>
      </c>
      <c r="B42" s="115" t="str">
        <f aca="false">Checks!$K$152&amp;IF(Checks!$O$152="","",IF(Checks!$K$152="","",CHAR(10))&amp;"Note: "&amp;Checks!$O$152)</f>
        <v>Note: Preparation check at caterer - does NOT confirm loading.</v>
      </c>
      <c r="C42" s="115" t="str">
        <f aca="false">Checks!$N$152&amp;CHAR(10)&amp;IF(ISNUMBER(Checks!$R$152),TEXT(Checks!$R$152,"DD-MMM-YY HH:MM"),"")&amp;" "&amp;Checks!$P$152</f>
        <v>Required
14-Oct-26 22:05 NRT</v>
      </c>
      <c r="D42" s="115" t="str">
        <f aca="false">IF(Checks!$U$152="","",Checks!$U$152)&amp;IF(Checks!$AB$152="","",CHAR(10)&amp;"CA: "&amp;Checks!$AB$152)</f>
        <v/>
      </c>
      <c r="E42" s="115" t="str">
        <f aca="false">IF(Checks!$V$152="","",Checks!$V$152)&amp;IF(Checks!$AC$152="","",IF(Checks!$V$152="","",CHAR(10))&amp;"N/A just.: "&amp;Checks!$AC$152)&amp;IF(Checks!$W$152="","",CHAR(10)&amp;"Batch: "&amp;Checks!$W$152)&amp;IF(AND(Checks!$X$152="",Checks!$Y$152=""),"",CHAR(10)&amp;"Exp: "&amp;Checks!$X$152&amp;"  /  Act: "&amp;Checks!$Y$152)</f>
        <v/>
      </c>
      <c r="F42" s="115" t="str">
        <f aca="false">IF(AND(LEFT(Checks!$AH$152,10)="N/A – RULE",TRIM(Checks!$S$152&amp;Checks!$Z$152)=""),"","Type: "&amp;IF(TRIM(Checks!$S$152)="","______________ (see cover list)",Checks!$S$152)&amp;CHAR(10)&amp;"ID: "&amp;IF(TRIM(Checks!$Z$152)="","______________ (see cover list)",Checks!$Z$152))&amp;IF(Checks!$AA$152="","",CHAR(10)&amp;"CA: "&amp;Checks!$AA$152)</f>
        <v>Type: ______________ (see cover list)
ID: ______________ (see cover list)</v>
      </c>
      <c r="G42" s="115" t="str">
        <f aca="false">IF(ISNUMBER(Checks!$AD$152),TEXT(Checks!$AD$152,"DD-MMM-YY HH:MM")&amp;" "&amp;Checks!$P$152,"")&amp;IF(Checks!$AE$152="","",CHAR(10)&amp;"Verifier: "&amp;Checks!$AE$152)&amp;IF(Checks!$T$152="","",CHAR(10)&amp;"PIC: "&amp;Checks!$T$152)</f>
        <v/>
      </c>
      <c r="H42" s="116" t="str">
        <f aca="false">IF(Checks!$AH$152="","",Checks!$AH$152)</f>
        <v>OPEN</v>
      </c>
    </row>
    <row r="43" customFormat="false" ht="289.5" hidden="false" customHeight="true" outlineLevel="0" collapsed="false">
      <c r="A43" s="115" t="str">
        <f aca="false">Checks!$A$153&amp;CHAR(10)&amp;IF(Checks!$I$153="","",Checks!$I$153&amp;": ")&amp;Checks!$J$153</f>
        <v>F05-T12-06
Equipment: Equipment quantities vs GLD</v>
      </c>
      <c r="B43" s="115" t="str">
        <f aca="false">SUBSTITUTE(SUBSTITUTE(SUBSTITUTE(Checks!$K$153&amp;IF(Checks!$O$153="","",IF(Checks!$K$153="","",CHAR(10))&amp;"Note: "&amp;Checks!$O$153)," (AIRCRAFT TYPE!C6:R6)","")," (AIRCRAFT TYPE!C7:R7)","")," -"," n/a")</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n/a does NOT confirm loading.</v>
      </c>
      <c r="C43" s="115" t="str">
        <f aca="false">Checks!$N$153&amp;CHAR(10)&amp;IF(ISNUMBER(Checks!$R$153),TEXT(Checks!$R$153,"DD-MMM-YY HH:MM"),"")&amp;" "&amp;Checks!$P$153</f>
        <v>Required
14-Oct-26 22:05 NRT</v>
      </c>
      <c r="D43" s="115" t="str">
        <f aca="false">IF(Checks!$U$153="","",Checks!$U$153)&amp;IF(Checks!$AB$153="","",CHAR(10)&amp;"CA: "&amp;Checks!$AB$153)</f>
        <v/>
      </c>
      <c r="E43" s="115" t="str">
        <f aca="false">IF(Checks!$V$153="","",Checks!$V$153)&amp;IF(Checks!$AC$153="","",IF(Checks!$V$153="","",CHAR(10))&amp;"N/A just.: "&amp;Checks!$AC$153)&amp;IF(Checks!$W$153="","",CHAR(10)&amp;"Batch: "&amp;Checks!$W$153)&amp;IF(AND(Checks!$X$153="",Checks!$Y$153=""),"",CHAR(10)&amp;"Exp: "&amp;Checks!$X$153&amp;"  /  Act: "&amp;Checks!$Y$153)</f>
        <v/>
      </c>
      <c r="F43" s="115" t="str">
        <f aca="false">IF(AND(LEFT(Checks!$AH$153,10)="N/A – RULE",TRIM(Checks!$S$153&amp;Checks!$Z$153)=""),"","Type: "&amp;IF(TRIM(Checks!$S$153)="","______________ (see cover list)",Checks!$S$153)&amp;CHAR(10)&amp;"ID: "&amp;IF(TRIM(Checks!$Z$153)="","______________ (see cover list)",Checks!$Z$153))&amp;IF(Checks!$AA$153="","",CHAR(10)&amp;"CA: "&amp;Checks!$AA$153)</f>
        <v>Type: ______________ (see cover list)
ID: ______________ (see cover list)</v>
      </c>
      <c r="G43" s="115" t="str">
        <f aca="false">IF(ISNUMBER(Checks!$AD$153),TEXT(Checks!$AD$153,"DD-MMM-YY HH:MM")&amp;" "&amp;Checks!$P$153,"")&amp;IF(Checks!$AE$153="","",CHAR(10)&amp;"Verifier: "&amp;Checks!$AE$153)&amp;IF(Checks!$T$153="","",CHAR(10)&amp;"PIC: "&amp;Checks!$T$153)</f>
        <v/>
      </c>
      <c r="H43" s="116" t="str">
        <f aca="false">IF(Checks!$AH$153="","",Checks!$AH$153)</f>
        <v>OPEN</v>
      </c>
    </row>
    <row r="44" customFormat="false" ht="114" hidden="false" customHeight="true" outlineLevel="0" collapsed="false">
      <c r="A44" s="115" t="str">
        <f aca="false">Checks!$A$154&amp;CHAR(10)&amp;IF(Checks!$I$154="","",Checks!$I$154&amp;": ")&amp;Checks!$J$154</f>
        <v>F05-T12-07
Equipment: Loading positions planned vs GLD</v>
      </c>
      <c r="B44" s="115" t="str">
        <f aca="false">Checks!$K$154&amp;IF(Checks!$O$154="","",IF(Checks!$K$154="","",CHAR(10))&amp;"Note: "&amp;Checks!$O$154)</f>
        <v>Note: Preparation check at caterer - does NOT confirm loading.</v>
      </c>
      <c r="C44" s="115" t="str">
        <f aca="false">Checks!$N$154&amp;CHAR(10)&amp;IF(ISNUMBER(Checks!$R$154),TEXT(Checks!$R$154,"DD-MMM-YY HH:MM"),"")&amp;" "&amp;Checks!$P$154</f>
        <v>Required
14-Oct-26 22:05 NRT</v>
      </c>
      <c r="D44" s="115" t="str">
        <f aca="false">IF(Checks!$U$154="","",Checks!$U$154)&amp;IF(Checks!$AB$154="","",CHAR(10)&amp;"CA: "&amp;Checks!$AB$154)</f>
        <v/>
      </c>
      <c r="E44" s="115" t="str">
        <f aca="false">IF(Checks!$V$154="","",Checks!$V$154)&amp;IF(Checks!$AC$154="","",IF(Checks!$V$154="","",CHAR(10))&amp;"N/A just.: "&amp;Checks!$AC$154)&amp;IF(Checks!$W$154="","",CHAR(10)&amp;"Batch: "&amp;Checks!$W$154)&amp;IF(AND(Checks!$X$154="",Checks!$Y$154=""),"",CHAR(10)&amp;"Exp: "&amp;Checks!$X$154&amp;"  /  Act: "&amp;Checks!$Y$154)</f>
        <v/>
      </c>
      <c r="F44" s="115" t="str">
        <f aca="false">IF(AND(LEFT(Checks!$AH$154,10)="N/A – RULE",TRIM(Checks!$S$154&amp;Checks!$Z$154)=""),"","Type: "&amp;IF(TRIM(Checks!$S$154)="","______________ (see cover list)",Checks!$S$154)&amp;CHAR(10)&amp;"ID: "&amp;IF(TRIM(Checks!$Z$154)="","______________ (see cover list)",Checks!$Z$154))&amp;IF(Checks!$AA$154="","",CHAR(10)&amp;"CA: "&amp;Checks!$AA$154)</f>
        <v>Type: ______________ (see cover list)
ID: ______________ (see cover list)</v>
      </c>
      <c r="G44" s="115" t="str">
        <f aca="false">IF(ISNUMBER(Checks!$AD$154),TEXT(Checks!$AD$154,"DD-MMM-YY HH:MM")&amp;" "&amp;Checks!$P$154,"")&amp;IF(Checks!$AE$154="","",CHAR(10)&amp;"Verifier: "&amp;Checks!$AE$154)&amp;IF(Checks!$T$154="","",CHAR(10)&amp;"PIC: "&amp;Checks!$T$154)</f>
        <v/>
      </c>
      <c r="H44" s="116" t="str">
        <f aca="false">IF(Checks!$AH$154="","",Checks!$AH$154)</f>
        <v>OPEN</v>
      </c>
    </row>
    <row r="45" customFormat="false" ht="213" hidden="false" customHeight="true" outlineLevel="0" collapsed="false">
      <c r="A45" s="115" t="str">
        <f aca="false">Checks!$A$155&amp;CHAR(10)&amp;IF(Checks!$I$155="","",Checks!$I$155&amp;": ")&amp;Checks!$J$155</f>
        <v>F05-T12-08
Amenities: Toiletry kits - prepared</v>
      </c>
      <c r="B45" s="115"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5" s="115" t="str">
        <f aca="false">Checks!$N$155&amp;CHAR(10)&amp;IF(ISNUMBER(Checks!$R$155),TEXT(Checks!$R$155,"DD-MMM-YY HH:MM"),"")&amp;" "&amp;Checks!$P$155</f>
        <v>Clarification required
10-Oct-26 17:30 KUL</v>
      </c>
      <c r="D45" s="115" t="str">
        <f aca="false">IF(Checks!$U$155="","",Checks!$U$155)&amp;IF(Checks!$AB$155="","",CHAR(10)&amp;"CA: "&amp;Checks!$AB$155)</f>
        <v/>
      </c>
      <c r="E45" s="115" t="str">
        <f aca="false">IF(Checks!$V$155="","",Checks!$V$155)&amp;IF(Checks!$AC$155="","",IF(Checks!$V$155="","",CHAR(10))&amp;"N/A just.: "&amp;Checks!$AC$155)&amp;IF(Checks!$W$155="","",CHAR(10)&amp;"Batch: "&amp;Checks!$W$155)&amp;IF(AND(Checks!$X$155="",Checks!$Y$155=""),"",CHAR(10)&amp;"Exp: "&amp;Checks!$X$155&amp;"  /  Act: "&amp;Checks!$Y$155)</f>
        <v/>
      </c>
      <c r="F45" s="115" t="str">
        <f aca="false">IF(AND(LEFT(Checks!$AH$155,10)="N/A – RULE",TRIM(Checks!$S$155&amp;Checks!$Z$155)=""),"","Type: "&amp;IF(TRIM(Checks!$S$155)="","______________ (see cover list)",Checks!$S$155)&amp;CHAR(10)&amp;"ID: "&amp;IF(TRIM(Checks!$Z$155)="","______________ (see cover list)",Checks!$Z$155))&amp;IF(Checks!$AA$155="","",CHAR(10)&amp;"CA: "&amp;Checks!$AA$155)</f>
        <v>Type: ______________ (see cover list)
ID: ______________ (see cover list)</v>
      </c>
      <c r="G45" s="115" t="str">
        <f aca="false">IF(ISNUMBER(Checks!$AD$155),TEXT(Checks!$AD$155,"DD-MMM-YY HH:MM")&amp;" "&amp;Checks!$P$155,"")&amp;IF(Checks!$AE$155="","",CHAR(10)&amp;"Verifier: "&amp;Checks!$AE$155)&amp;IF(Checks!$T$155="","",CHAR(10)&amp;"PIC: "&amp;Checks!$T$155)</f>
        <v/>
      </c>
      <c r="H45" s="116" t="str">
        <f aca="false">IF(Checks!$AH$155="","",Checks!$AH$155)</f>
        <v>OPEN – CLARIFICATION</v>
      </c>
    </row>
    <row r="46" customFormat="false" ht="114" hidden="false" customHeight="true" outlineLevel="0" collapsed="false">
      <c r="A46" s="115" t="str">
        <f aca="false">Checks!$A$156&amp;CHAR(10)&amp;IF(Checks!$I$156="","",Checks!$I$156&amp;": ")&amp;Checks!$J$156</f>
        <v>F05-T12-09
Seat Linen: Seat pillow (EY) - prepared</v>
      </c>
      <c r="B46" s="115" t="str">
        <f aca="false">Checks!$K$156&amp;IF(Checks!$O$156="","",IF(Checks!$K$156="","",CHAR(10))&amp;"Note: "&amp;Checks!$O$156)</f>
        <v>Available 100% (ticked in reference)
Note: Reference gives no uplift stn for this item: preparation checked at the meal uplift stn (NRT) - confirm with caterer.</v>
      </c>
      <c r="C46" s="115" t="str">
        <f aca="false">Checks!$N$156&amp;CHAR(10)&amp;IF(ISNUMBER(Checks!$R$156),TEXT(Checks!$R$156,"DD-MMM-YY HH:MM"),"")&amp;" "&amp;Checks!$P$156</f>
        <v>Required
14-Oct-26 22:05 NRT</v>
      </c>
      <c r="D46" s="115" t="str">
        <f aca="false">IF(Checks!$U$156="","",Checks!$U$156)&amp;IF(Checks!$AB$156="","",CHAR(10)&amp;"CA: "&amp;Checks!$AB$156)</f>
        <v/>
      </c>
      <c r="E46" s="115" t="str">
        <f aca="false">IF(Checks!$V$156="","",Checks!$V$156)&amp;IF(Checks!$AC$156="","",IF(Checks!$V$156="","",CHAR(10))&amp;"N/A just.: "&amp;Checks!$AC$156)&amp;IF(Checks!$W$156="","",CHAR(10)&amp;"Batch: "&amp;Checks!$W$156)&amp;IF(AND(Checks!$X$156="",Checks!$Y$156=""),"",CHAR(10)&amp;"Exp: "&amp;Checks!$X$156&amp;"  /  Act: "&amp;Checks!$Y$156)</f>
        <v/>
      </c>
      <c r="F46" s="115" t="str">
        <f aca="false">IF(AND(LEFT(Checks!$AH$156,10)="N/A – RULE",TRIM(Checks!$S$156&amp;Checks!$Z$156)=""),"","Type: "&amp;IF(TRIM(Checks!$S$156)="","______________ (see cover list)",Checks!$S$156)&amp;CHAR(10)&amp;"ID: "&amp;IF(TRIM(Checks!$Z$156)="","______________ (see cover list)",Checks!$Z$156))&amp;IF(Checks!$AA$156="","",CHAR(10)&amp;"CA: "&amp;Checks!$AA$156)</f>
        <v>Type: ______________ (see cover list)
ID: ______________ (see cover list)</v>
      </c>
      <c r="G46" s="115" t="str">
        <f aca="false">IF(ISNUMBER(Checks!$AD$156),TEXT(Checks!$AD$156,"DD-MMM-YY HH:MM")&amp;" "&amp;Checks!$P$156,"")&amp;IF(Checks!$AE$156="","",CHAR(10)&amp;"Verifier: "&amp;Checks!$AE$156)&amp;IF(Checks!$T$156="","",CHAR(10)&amp;"PIC: "&amp;Checks!$T$156)</f>
        <v/>
      </c>
      <c r="H46" s="116" t="str">
        <f aca="false">IF(Checks!$AH$156="","",Checks!$AH$156)</f>
        <v>OPEN</v>
      </c>
    </row>
    <row r="47" customFormat="false" ht="201.75" hidden="false" customHeight="true" outlineLevel="0" collapsed="false">
      <c r="A47" s="115" t="str">
        <f aca="false">Checks!$A$157&amp;CHAR(10)&amp;IF(Checks!$I$157="","",Checks!$I$157&amp;": ")&amp;Checks!$J$157</f>
        <v>F05-T12-10
Seat Linen: Blanket (EY) - prepared</v>
      </c>
      <c r="B47" s="115" t="str">
        <f aca="false">SUBSTITUTE(SUBSTITUTE(SUBSTITUTE(Checks!$K$157&amp;IF(Checks!$O$157="","",IF(Checks!$K$157="","",CHAR(10))&amp;"Note: "&amp;Checks!$O$157)," (SEAT LINEN!B74:C74)","")," (SEAT LINEN!B76:C76)","")," (SEAT LINEN!B77:C77)","")</f>
        <v>Available 100% (ticked in reference); qty 280 (A350 9M-MAH) / 260 (A359) - per tail
Note: EY blanket: flight above 3 hours excl. Regional; block 7.67 h. Qty per tail: A350 280 pcs, A359 260 pcs. Reference gives no uplift stn for this item: preparation checked at the meal uplift stn (NRT) - confirm with caterer.</v>
      </c>
      <c r="C47" s="115" t="str">
        <f aca="false">Checks!$N$157&amp;CHAR(10)&amp;IF(ISNUMBER(Checks!$R$157),TEXT(Checks!$R$157,"DD-MMM-YY HH:MM"),"")&amp;" "&amp;Checks!$P$157</f>
        <v>Required
14-Oct-26 22:05 NRT</v>
      </c>
      <c r="D47" s="115" t="str">
        <f aca="false">IF(Checks!$U$157="","",Checks!$U$157)&amp;IF(Checks!$AB$157="","",CHAR(10)&amp;"CA: "&amp;Checks!$AB$157)</f>
        <v/>
      </c>
      <c r="E47" s="115" t="str">
        <f aca="false">IF(Checks!$V$157="","",Checks!$V$157)&amp;IF(Checks!$AC$157="","",IF(Checks!$V$157="","",CHAR(10))&amp;"N/A just.: "&amp;Checks!$AC$157)&amp;IF(Checks!$W$157="","",CHAR(10)&amp;"Batch: "&amp;Checks!$W$157)&amp;IF(AND(Checks!$X$157="",Checks!$Y$157=""),"",CHAR(10)&amp;"Exp: "&amp;Checks!$X$157&amp;"  /  Act: "&amp;Checks!$Y$157)</f>
        <v/>
      </c>
      <c r="F47" s="115" t="str">
        <f aca="false">IF(AND(LEFT(Checks!$AH$157,10)="N/A – RULE",TRIM(Checks!$S$157&amp;Checks!$Z$157)=""),"","Type: "&amp;IF(TRIM(Checks!$S$157)="","______________ (see cover list)",Checks!$S$157)&amp;CHAR(10)&amp;"ID: "&amp;IF(TRIM(Checks!$Z$157)="","______________ (see cover list)",Checks!$Z$157))&amp;IF(Checks!$AA$157="","",CHAR(10)&amp;"CA: "&amp;Checks!$AA$157)</f>
        <v>Type: ______________ (see cover list)
ID: ______________ (see cover list)</v>
      </c>
      <c r="G47" s="115" t="str">
        <f aca="false">IF(ISNUMBER(Checks!$AD$157),TEXT(Checks!$AD$157,"DD-MMM-YY HH:MM")&amp;" "&amp;Checks!$P$157,"")&amp;IF(Checks!$AE$157="","",CHAR(10)&amp;"Verifier: "&amp;Checks!$AE$157)&amp;IF(Checks!$T$157="","",CHAR(10)&amp;"PIC: "&amp;Checks!$T$157)</f>
        <v/>
      </c>
      <c r="H47" s="116" t="str">
        <f aca="false">IF(Checks!$AH$157="","",Checks!$AH$157)</f>
        <v>OPEN</v>
      </c>
    </row>
    <row r="48" customFormat="false" ht="256.5" hidden="false" customHeight="true" outlineLevel="0" collapsed="false">
      <c r="A48" s="115" t="str">
        <f aca="false">Checks!$A$158&amp;CHAR(10)&amp;IF(Checks!$I$158="","",Checks!$I$158&amp;": ")&amp;Checks!$J$158</f>
        <v>F05-T12-11
Sales Cart: Sales cart (caterer PASB) - prepared</v>
      </c>
      <c r="B48" s="115"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8" s="115" t="str">
        <f aca="false">Checks!$N$158&amp;CHAR(10)&amp;IF(ISNUMBER(Checks!$R$158),TEXT(Checks!$R$158,"DD-MMM-YY HH:MM"),"")&amp;" "&amp;Checks!$P$158</f>
        <v>Clarification required
14-Oct-26 22:05 NRT</v>
      </c>
      <c r="D48" s="115" t="str">
        <f aca="false">IF(Checks!$U$158="","",Checks!$U$158)&amp;IF(Checks!$AB$158="","",CHAR(10)&amp;"CA: "&amp;Checks!$AB$158)</f>
        <v/>
      </c>
      <c r="E48" s="115" t="str">
        <f aca="false">IF(Checks!$V$158="","",Checks!$V$158)&amp;IF(Checks!$AC$158="","",IF(Checks!$V$158="","",CHAR(10))&amp;"N/A just.: "&amp;Checks!$AC$158)&amp;IF(Checks!$W$158="","",CHAR(10)&amp;"Batch: "&amp;Checks!$W$158)&amp;IF(AND(Checks!$X$158="",Checks!$Y$158=""),"",CHAR(10)&amp;"Exp: "&amp;Checks!$X$158&amp;"  /  Act: "&amp;Checks!$Y$158)</f>
        <v/>
      </c>
      <c r="F48" s="115" t="str">
        <f aca="false">IF(AND(LEFT(Checks!$AH$158,10)="N/A – RULE",TRIM(Checks!$S$158&amp;Checks!$Z$158)=""),"","Type: "&amp;IF(TRIM(Checks!$S$158)="","______________ (see cover list)",Checks!$S$158)&amp;CHAR(10)&amp;"ID: "&amp;IF(TRIM(Checks!$Z$158)="","______________ (see cover list)",Checks!$Z$158))&amp;IF(Checks!$AA$158="","",CHAR(10)&amp;"CA: "&amp;Checks!$AA$158)</f>
        <v>Type: ______________ (see cover list)
ID: ______________ (see cover list)</v>
      </c>
      <c r="G48" s="115" t="str">
        <f aca="false">IF(ISNUMBER(Checks!$AD$158),TEXT(Checks!$AD$158,"DD-MMM-YY HH:MM")&amp;" "&amp;Checks!$P$158,"")&amp;IF(Checks!$AE$158="","",CHAR(10)&amp;"Verifier: "&amp;Checks!$AE$158)&amp;IF(Checks!$T$158="","",CHAR(10)&amp;"PIC: "&amp;Checks!$T$158)</f>
        <v/>
      </c>
      <c r="H48" s="116" t="str">
        <f aca="false">IF(Checks!$AH$158="","",Checks!$AH$158)</f>
        <v>OPEN – CLARIFICATION</v>
      </c>
    </row>
    <row r="49" customFormat="false" ht="25.5" hidden="false" customHeight="true" outlineLevel="0" collapsed="false">
      <c r="A49" s="114"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9" s="114"/>
      <c r="C49" s="114"/>
      <c r="D49" s="114"/>
      <c r="E49" s="114"/>
      <c r="F49" s="114"/>
      <c r="G49" s="114"/>
      <c r="H49" s="114"/>
    </row>
    <row r="50" customFormat="false" ht="114" hidden="false" customHeight="true" outlineLevel="0" collapsed="false">
      <c r="A50" s="115" t="str">
        <f aca="false">Checks!$A$159&amp;CHAR(10)&amp;IF(Checks!$I$159="","",Checks!$I$159&amp;": ")&amp;Checks!$J$159</f>
        <v>F05-UPL-01
Meal: Meals physically uplifted on board - quantity vs menu checklist</v>
      </c>
      <c r="B50" s="115" t="str">
        <f aca="false">Checks!$K$159&amp;IF(Checks!$O$159="","",IF(Checks!$K$159="","",CHAR(10))&amp;"Note: "&amp;Checks!$O$159)</f>
        <v>Enter expected &amp; actual
Note: Confirm on board before departure; completion time must fall inside the uplift window.</v>
      </c>
      <c r="C50" s="115" t="str">
        <f aca="false">Checks!$N$159&amp;CHAR(10)&amp;IF(ISNUMBER(Checks!$R$159),TEXT(Checks!$R$159,"DD-MMM-YY HH:MM"),"")&amp;" "&amp;Checks!$P$159</f>
        <v>Required
15-Oct-26 10:05 NRT</v>
      </c>
      <c r="D50" s="115" t="str">
        <f aca="false">IF(Checks!$U$159="","",Checks!$U$159)&amp;IF(Checks!$AB$159="","",CHAR(10)&amp;"CA: "&amp;Checks!$AB$159)</f>
        <v/>
      </c>
      <c r="E50" s="115" t="str">
        <f aca="false">IF(Checks!$V$159="","",Checks!$V$159)&amp;IF(Checks!$AC$159="","",IF(Checks!$V$159="","",CHAR(10))&amp;"N/A just.: "&amp;Checks!$AC$159)&amp;IF(Checks!$W$159="","",CHAR(10)&amp;"Batch: "&amp;Checks!$W$159)&amp;IF(AND(Checks!$X$159="",Checks!$Y$159=""),"",CHAR(10)&amp;"Exp: "&amp;Checks!$X$159&amp;"  /  Act: "&amp;Checks!$Y$159)</f>
        <v/>
      </c>
      <c r="F50" s="115" t="str">
        <f aca="false">IF(AND(LEFT(Checks!$AH$159,10)="N/A – RULE",TRIM(Checks!$S$159&amp;Checks!$Z$159)=""),"","Type: "&amp;IF(TRIM(Checks!$S$159)="","______________ (see cover list)",Checks!$S$159)&amp;CHAR(10)&amp;"ID: "&amp;IF(TRIM(Checks!$Z$159)="","______________ (see cover list)",Checks!$Z$159))&amp;IF(Checks!$AA$159="","",CHAR(10)&amp;"CA: "&amp;Checks!$AA$159)</f>
        <v>Type: ______________ (see cover list)
ID: ______________ (see cover list)</v>
      </c>
      <c r="G50" s="115" t="str">
        <f aca="false">IF(ISNUMBER(Checks!$AD$159),TEXT(Checks!$AD$159,"DD-MMM-YY HH:MM")&amp;" "&amp;Checks!$P$159,"")&amp;IF(Checks!$AE$159="","",CHAR(10)&amp;"Verifier: "&amp;Checks!$AE$159)&amp;IF(Checks!$T$159="","",CHAR(10)&amp;"PIC: "&amp;Checks!$T$159)</f>
        <v/>
      </c>
      <c r="H50" s="116" t="str">
        <f aca="false">IF(Checks!$AH$159="","",Checks!$AH$159)</f>
        <v>OPEN</v>
      </c>
    </row>
    <row r="51" customFormat="false" ht="114" hidden="false" customHeight="true" outlineLevel="0" collapsed="false">
      <c r="A51" s="115" t="str">
        <f aca="false">Checks!$A$160&amp;CHAR(10)&amp;IF(Checks!$I$160="","",Checks!$I$160&amp;": ")&amp;Checks!$J$160</f>
        <v>F05-UPL-02
Equipment: Equipment physically loaded at GLD positions - quantity &amp; positions</v>
      </c>
      <c r="B51" s="115" t="str">
        <f aca="false">Checks!$K$160&amp;IF(Checks!$O$160="","",IF(Checks!$K$160="","",CHAR(10))&amp;"Note: "&amp;Checks!$O$160)</f>
        <v>Enter expected &amp; actual
Note: Confirm on board before departure; completion time must fall inside the uplift window.</v>
      </c>
      <c r="C51" s="115" t="str">
        <f aca="false">Checks!$N$160&amp;CHAR(10)&amp;IF(ISNUMBER(Checks!$R$160),TEXT(Checks!$R$160,"DD-MMM-YY HH:MM"),"")&amp;" "&amp;Checks!$P$160</f>
        <v>Required
15-Oct-26 10:05 NRT</v>
      </c>
      <c r="D51" s="115" t="str">
        <f aca="false">IF(Checks!$U$160="","",Checks!$U$160)&amp;IF(Checks!$AB$160="","",CHAR(10)&amp;"CA: "&amp;Checks!$AB$160)</f>
        <v/>
      </c>
      <c r="E51" s="115" t="str">
        <f aca="false">IF(Checks!$V$160="","",Checks!$V$160)&amp;IF(Checks!$AC$160="","",IF(Checks!$V$160="","",CHAR(10))&amp;"N/A just.: "&amp;Checks!$AC$160)&amp;IF(Checks!$W$160="","",CHAR(10)&amp;"Batch: "&amp;Checks!$W$160)&amp;IF(AND(Checks!$X$160="",Checks!$Y$160=""),"",CHAR(10)&amp;"Exp: "&amp;Checks!$X$160&amp;"  /  Act: "&amp;Checks!$Y$160)</f>
        <v/>
      </c>
      <c r="F51" s="115" t="str">
        <f aca="false">IF(AND(LEFT(Checks!$AH$160,10)="N/A – RULE",TRIM(Checks!$S$160&amp;Checks!$Z$160)=""),"","Type: "&amp;IF(TRIM(Checks!$S$160)="","______________ (see cover list)",Checks!$S$160)&amp;CHAR(10)&amp;"ID: "&amp;IF(TRIM(Checks!$Z$160)="","______________ (see cover list)",Checks!$Z$160))&amp;IF(Checks!$AA$160="","",CHAR(10)&amp;"CA: "&amp;Checks!$AA$160)</f>
        <v>Type: ______________ (see cover list)
ID: ______________ (see cover list)</v>
      </c>
      <c r="G51" s="115" t="str">
        <f aca="false">IF(ISNUMBER(Checks!$AD$160),TEXT(Checks!$AD$160,"DD-MMM-YY HH:MM")&amp;" "&amp;Checks!$P$160,"")&amp;IF(Checks!$AE$160="","",CHAR(10)&amp;"Verifier: "&amp;Checks!$AE$160)&amp;IF(Checks!$T$160="","",CHAR(10)&amp;"PIC: "&amp;Checks!$T$160)</f>
        <v/>
      </c>
      <c r="H51" s="116" t="str">
        <f aca="false">IF(Checks!$AH$160="","",Checks!$AH$160)</f>
        <v>OPEN</v>
      </c>
    </row>
    <row r="52" customFormat="false" ht="114" hidden="false" customHeight="true" outlineLevel="0" collapsed="false">
      <c r="A52" s="115" t="str">
        <f aca="false">Checks!$A$161&amp;CHAR(10)&amp;IF(Checks!$I$161="","",Checks!$I$161&amp;": ")&amp;Checks!$J$161</f>
        <v>F05-UPL-03
Uplift plan: KUL-sourced items physically loaded at KUL on the inbound KUL-NRT flight</v>
      </c>
      <c r="B52" s="115" t="str">
        <f aca="false">Checks!$K$161&amp;IF(Checks!$O$161="","",IF(Checks!$K$161="","",CHAR(10))&amp;"Note: "&amp;Checks!$O$161)</f>
        <v>Items: Toiletry kits. Quantities as per Requirements
Note: Confirmed at KUL inside the uplift window before the carrying flight's KUL departure (Flights AX).</v>
      </c>
      <c r="C52" s="115" t="str">
        <f aca="false">Checks!$N$161&amp;CHAR(10)&amp;IF(ISNUMBER(Checks!$R$161),TEXT(Checks!$R$161,"DD-MMM-YY HH:MM"),"")&amp;" "&amp;Checks!$P$161</f>
        <v>Required
10-Oct-26 23:30 KUL</v>
      </c>
      <c r="D52" s="115" t="str">
        <f aca="false">IF(Checks!$U$161="","",Checks!$U$161)&amp;IF(Checks!$AB$161="","",CHAR(10)&amp;"CA: "&amp;Checks!$AB$161)</f>
        <v/>
      </c>
      <c r="E52" s="115" t="str">
        <f aca="false">IF(Checks!$V$161="","",Checks!$V$161)&amp;IF(Checks!$AC$161="","",IF(Checks!$V$161="","",CHAR(10))&amp;"N/A just.: "&amp;Checks!$AC$161)&amp;IF(Checks!$W$161="","",CHAR(10)&amp;"Batch: "&amp;Checks!$W$161)&amp;IF(AND(Checks!$X$161="",Checks!$Y$161=""),"",CHAR(10)&amp;"Exp: "&amp;Checks!$X$161&amp;"  /  Act: "&amp;Checks!$Y$161)</f>
        <v/>
      </c>
      <c r="F52" s="115" t="str">
        <f aca="false">IF(AND(LEFT(Checks!$AH$161,10)="N/A – RULE",TRIM(Checks!$S$161&amp;Checks!$Z$161)=""),"","Type: "&amp;IF(TRIM(Checks!$S$161)="","______________ (see cover list)",Checks!$S$161)&amp;CHAR(10)&amp;"ID: "&amp;IF(TRIM(Checks!$Z$161)="","______________ (see cover list)",Checks!$Z$161))&amp;IF(Checks!$AA$161="","",CHAR(10)&amp;"CA: "&amp;Checks!$AA$161)</f>
        <v>Type: ______________ (see cover list)
ID: ______________ (see cover list)</v>
      </c>
      <c r="G52" s="115" t="str">
        <f aca="false">IF(ISNUMBER(Checks!$AD$161),TEXT(Checks!$AD$161,"DD-MMM-YY HH:MM")&amp;" "&amp;Checks!$P$161,"")&amp;IF(Checks!$AE$161="","",CHAR(10)&amp;"Verifier: "&amp;Checks!$AE$161)&amp;IF(Checks!$T$161="","",CHAR(10)&amp;"PIC: "&amp;Checks!$T$161)</f>
        <v/>
      </c>
      <c r="H52" s="116" t="str">
        <f aca="false">IF(Checks!$AH$161="","",Checks!$AH$161)</f>
        <v>OPEN</v>
      </c>
    </row>
    <row r="53" customFormat="false" ht="135.75" hidden="false" customHeight="true" outlineLevel="0" collapsed="false">
      <c r="A53" s="115" t="str">
        <f aca="false">Checks!$A$162&amp;CHAR(10)&amp;IF(Checks!$I$162="","",Checks!$I$162&amp;": ")&amp;Checks!$J$162</f>
        <v>F05-UPL-04
Amenities: Toiletry kits - on board</v>
      </c>
      <c r="B53" s="115"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3" s="115" t="str">
        <f aca="false">Checks!$N$162&amp;CHAR(10)&amp;IF(ISNUMBER(Checks!$R$162),TEXT(Checks!$R$162,"DD-MMM-YY HH:MM"),"")&amp;" "&amp;Checks!$P$162</f>
        <v>Clarification required
15-Oct-26 10:05 NRT</v>
      </c>
      <c r="D53" s="115" t="str">
        <f aca="false">IF(Checks!$U$162="","",Checks!$U$162)&amp;IF(Checks!$AB$162="","",CHAR(10)&amp;"CA: "&amp;Checks!$AB$162)</f>
        <v/>
      </c>
      <c r="E53" s="115" t="str">
        <f aca="false">IF(Checks!$V$162="","",Checks!$V$162)&amp;IF(Checks!$AC$162="","",IF(Checks!$V$162="","",CHAR(10))&amp;"N/A just.: "&amp;Checks!$AC$162)&amp;IF(Checks!$W$162="","",CHAR(10)&amp;"Batch: "&amp;Checks!$W$162)&amp;IF(AND(Checks!$X$162="",Checks!$Y$162=""),"",CHAR(10)&amp;"Exp: "&amp;Checks!$X$162&amp;"  /  Act: "&amp;Checks!$Y$162)</f>
        <v/>
      </c>
      <c r="F53" s="115" t="str">
        <f aca="false">IF(AND(LEFT(Checks!$AH$162,10)="N/A – RULE",TRIM(Checks!$S$162&amp;Checks!$Z$162)=""),"","Type: "&amp;IF(TRIM(Checks!$S$162)="","______________ (see cover list)",Checks!$S$162)&amp;CHAR(10)&amp;"ID: "&amp;IF(TRIM(Checks!$Z$162)="","______________ (see cover list)",Checks!$Z$162))&amp;IF(Checks!$AA$162="","",CHAR(10)&amp;"CA: "&amp;Checks!$AA$162)</f>
        <v>Type: ______________ (see cover list)
ID: ______________ (see cover list)</v>
      </c>
      <c r="G53" s="115" t="str">
        <f aca="false">IF(ISNUMBER(Checks!$AD$162),TEXT(Checks!$AD$162,"DD-MMM-YY HH:MM")&amp;" "&amp;Checks!$P$162,"")&amp;IF(Checks!$AE$162="","",CHAR(10)&amp;"Verifier: "&amp;Checks!$AE$162)&amp;IF(Checks!$T$162="","",CHAR(10)&amp;"PIC: "&amp;Checks!$T$162)</f>
        <v/>
      </c>
      <c r="H53" s="116" t="str">
        <f aca="false">IF(Checks!$AH$162="","",Checks!$AH$162)</f>
        <v>OPEN – CLARIFICATION</v>
      </c>
    </row>
    <row r="54" customFormat="false" ht="114" hidden="false" customHeight="true" outlineLevel="0" collapsed="false">
      <c r="A54" s="115" t="str">
        <f aca="false">Checks!$A$163&amp;CHAR(10)&amp;IF(Checks!$I$163="","",Checks!$I$163&amp;": ")&amp;Checks!$J$163</f>
        <v>F05-UPL-05
Seat Linen: Seat pillow (EY) - on board</v>
      </c>
      <c r="B54" s="115" t="str">
        <f aca="false">Checks!$K$163&amp;IF(Checks!$O$163="","",IF(Checks!$K$163="","",CHAR(10))&amp;"Note: "&amp;Checks!$O$163)</f>
        <v>Available 100% (ticked in reference)</v>
      </c>
      <c r="C54" s="115" t="str">
        <f aca="false">Checks!$N$163&amp;CHAR(10)&amp;IF(ISNUMBER(Checks!$R$163),TEXT(Checks!$R$163,"DD-MMM-YY HH:MM"),"")&amp;" "&amp;Checks!$P$163</f>
        <v>Required
15-Oct-26 10:05 NRT</v>
      </c>
      <c r="D54" s="115" t="str">
        <f aca="false">IF(Checks!$U$163="","",Checks!$U$163)&amp;IF(Checks!$AB$163="","",CHAR(10)&amp;"CA: "&amp;Checks!$AB$163)</f>
        <v/>
      </c>
      <c r="E54" s="115" t="str">
        <f aca="false">IF(Checks!$V$163="","",Checks!$V$163)&amp;IF(Checks!$AC$163="","",IF(Checks!$V$163="","",CHAR(10))&amp;"N/A just.: "&amp;Checks!$AC$163)&amp;IF(Checks!$W$163="","",CHAR(10)&amp;"Batch: "&amp;Checks!$W$163)&amp;IF(AND(Checks!$X$163="",Checks!$Y$163=""),"",CHAR(10)&amp;"Exp: "&amp;Checks!$X$163&amp;"  /  Act: "&amp;Checks!$Y$163)</f>
        <v/>
      </c>
      <c r="F54" s="115" t="str">
        <f aca="false">IF(AND(LEFT(Checks!$AH$163,10)="N/A – RULE",TRIM(Checks!$S$163&amp;Checks!$Z$163)=""),"","Type: "&amp;IF(TRIM(Checks!$S$163)="","______________ (see cover list)",Checks!$S$163)&amp;CHAR(10)&amp;"ID: "&amp;IF(TRIM(Checks!$Z$163)="","______________ (see cover list)",Checks!$Z$163))&amp;IF(Checks!$AA$163="","",CHAR(10)&amp;"CA: "&amp;Checks!$AA$163)</f>
        <v>Type: ______________ (see cover list)
ID: ______________ (see cover list)</v>
      </c>
      <c r="G54" s="115" t="str">
        <f aca="false">IF(ISNUMBER(Checks!$AD$163),TEXT(Checks!$AD$163,"DD-MMM-YY HH:MM")&amp;" "&amp;Checks!$P$163,"")&amp;IF(Checks!$AE$163="","",CHAR(10)&amp;"Verifier: "&amp;Checks!$AE$163)&amp;IF(Checks!$T$163="","",CHAR(10)&amp;"PIC: "&amp;Checks!$T$163)</f>
        <v/>
      </c>
      <c r="H54" s="116" t="str">
        <f aca="false">IF(Checks!$AH$163="","",Checks!$AH$163)</f>
        <v>OPEN</v>
      </c>
    </row>
    <row r="55" customFormat="false" ht="124.5" hidden="false" customHeight="true" outlineLevel="0" collapsed="false">
      <c r="A55" s="115" t="str">
        <f aca="false">Checks!$A$164&amp;CHAR(10)&amp;IF(Checks!$I$164="","",Checks!$I$164&amp;": ")&amp;Checks!$J$164</f>
        <v>F05-UPL-06
Seat Linen: Blanket (EY) - on board</v>
      </c>
      <c r="B55" s="115" t="str">
        <f aca="false">SUBSTITUTE(SUBSTITUTE(SUBSTITUTE(Checks!$K$164&amp;IF(Checks!$O$164="","",IF(Checks!$K$164="","",CHAR(10))&amp;"Note: "&amp;Checks!$O$164)," (SEAT LINEN!B74:C74)","")," (SEAT LINEN!B76:C76)","")," (SEAT LINEN!B77:C77)","")</f>
        <v>Available 100% (ticked in reference); qty 280 (A350 9M-MAH) / 260 (A359) - per tail
Note: EY blanket: flight above 3 hours excl. Regional; block 7.67 h. Qty per tail: A350 280 pcs, A359 260 pcs.</v>
      </c>
      <c r="C55" s="115" t="str">
        <f aca="false">Checks!$N$164&amp;CHAR(10)&amp;IF(ISNUMBER(Checks!$R$164),TEXT(Checks!$R$164,"DD-MMM-YY HH:MM"),"")&amp;" "&amp;Checks!$P$164</f>
        <v>Required
15-Oct-26 10:05 NRT</v>
      </c>
      <c r="D55" s="115" t="str">
        <f aca="false">IF(Checks!$U$164="","",Checks!$U$164)&amp;IF(Checks!$AB$164="","",CHAR(10)&amp;"CA: "&amp;Checks!$AB$164)</f>
        <v/>
      </c>
      <c r="E55" s="115" t="str">
        <f aca="false">IF(Checks!$V$164="","",Checks!$V$164)&amp;IF(Checks!$AC$164="","",IF(Checks!$V$164="","",CHAR(10))&amp;"N/A just.: "&amp;Checks!$AC$164)&amp;IF(Checks!$W$164="","",CHAR(10)&amp;"Batch: "&amp;Checks!$W$164)&amp;IF(AND(Checks!$X$164="",Checks!$Y$164=""),"",CHAR(10)&amp;"Exp: "&amp;Checks!$X$164&amp;"  /  Act: "&amp;Checks!$Y$164)</f>
        <v/>
      </c>
      <c r="F55" s="115" t="str">
        <f aca="false">IF(AND(LEFT(Checks!$AH$164,10)="N/A – RULE",TRIM(Checks!$S$164&amp;Checks!$Z$164)=""),"","Type: "&amp;IF(TRIM(Checks!$S$164)="","______________ (see cover list)",Checks!$S$164)&amp;CHAR(10)&amp;"ID: "&amp;IF(TRIM(Checks!$Z$164)="","______________ (see cover list)",Checks!$Z$164))&amp;IF(Checks!$AA$164="","",CHAR(10)&amp;"CA: "&amp;Checks!$AA$164)</f>
        <v>Type: ______________ (see cover list)
ID: ______________ (see cover list)</v>
      </c>
      <c r="G55" s="115" t="str">
        <f aca="false">IF(ISNUMBER(Checks!$AD$164),TEXT(Checks!$AD$164,"DD-MMM-YY HH:MM")&amp;" "&amp;Checks!$P$164,"")&amp;IF(Checks!$AE$164="","",CHAR(10)&amp;"Verifier: "&amp;Checks!$AE$164)&amp;IF(Checks!$T$164="","",CHAR(10)&amp;"PIC: "&amp;Checks!$T$164)</f>
        <v/>
      </c>
      <c r="H55" s="116" t="str">
        <f aca="false">IF(Checks!$AH$164="","",Checks!$AH$164)</f>
        <v>OPEN</v>
      </c>
    </row>
    <row r="56" customFormat="false" ht="190.5" hidden="false" customHeight="true" outlineLevel="0" collapsed="false">
      <c r="A56" s="115" t="str">
        <f aca="false">Checks!$A$165&amp;CHAR(10)&amp;IF(Checks!$I$165="","",Checks!$I$165&amp;": ")&amp;Checks!$J$165</f>
        <v>F05-UPL-07
Sales Cart: Sales cart (caterer PASB) - on board</v>
      </c>
      <c r="B56" s="115"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6" s="115" t="str">
        <f aca="false">Checks!$N$165&amp;CHAR(10)&amp;IF(ISNUMBER(Checks!$R$165),TEXT(Checks!$R$165,"DD-MMM-YY HH:MM"),"")&amp;" "&amp;Checks!$P$165</f>
        <v>Clarification required
15-Oct-26 10:05 NRT</v>
      </c>
      <c r="D56" s="115" t="str">
        <f aca="false">IF(Checks!$U$165="","",Checks!$U$165)&amp;IF(Checks!$AB$165="","",CHAR(10)&amp;"CA: "&amp;Checks!$AB$165)</f>
        <v/>
      </c>
      <c r="E56" s="115" t="str">
        <f aca="false">IF(Checks!$V$165="","",Checks!$V$165)&amp;IF(Checks!$AC$165="","",IF(Checks!$V$165="","",CHAR(10))&amp;"N/A just.: "&amp;Checks!$AC$165)&amp;IF(Checks!$W$165="","",CHAR(10)&amp;"Batch: "&amp;Checks!$W$165)&amp;IF(AND(Checks!$X$165="",Checks!$Y$165=""),"",CHAR(10)&amp;"Exp: "&amp;Checks!$X$165&amp;"  /  Act: "&amp;Checks!$Y$165)</f>
        <v/>
      </c>
      <c r="F56" s="115" t="str">
        <f aca="false">IF(AND(LEFT(Checks!$AH$165,10)="N/A – RULE",TRIM(Checks!$S$165&amp;Checks!$Z$165)=""),"","Type: "&amp;IF(TRIM(Checks!$S$165)="","______________ (see cover list)",Checks!$S$165)&amp;CHAR(10)&amp;"ID: "&amp;IF(TRIM(Checks!$Z$165)="","______________ (see cover list)",Checks!$Z$165))&amp;IF(Checks!$AA$165="","",CHAR(10)&amp;"CA: "&amp;Checks!$AA$165)</f>
        <v>Type: ______________ (see cover list)
ID: ______________ (see cover list)</v>
      </c>
      <c r="G56" s="115" t="str">
        <f aca="false">IF(ISNUMBER(Checks!$AD$165),TEXT(Checks!$AD$165,"DD-MMM-YY HH:MM")&amp;" "&amp;Checks!$P$165,"")&amp;IF(Checks!$AE$165="","",CHAR(10)&amp;"Verifier: "&amp;Checks!$AE$165)&amp;IF(Checks!$T$165="","",CHAR(10)&amp;"PIC: "&amp;Checks!$T$165)</f>
        <v/>
      </c>
      <c r="H56" s="116" t="str">
        <f aca="false">IF(Checks!$AH$165="","",Checks!$AH$165)</f>
        <v>OPEN – CLARIFICATION</v>
      </c>
    </row>
    <row r="58" customFormat="false" ht="24" hidden="false" customHeight="true" outlineLevel="0" collapsed="false">
      <c r="A58" s="117" t="s">
        <v>3480</v>
      </c>
      <c r="B58" s="117"/>
      <c r="C58" s="117"/>
      <c r="D58" s="117"/>
      <c r="E58" s="117" t="s">
        <v>3481</v>
      </c>
      <c r="F58" s="117"/>
      <c r="G58" s="117"/>
      <c r="H58" s="117"/>
    </row>
    <row r="59" customFormat="false" ht="21.75" hidden="false" customHeight="true" outlineLevel="0" collapsed="false">
      <c r="A59" s="118"/>
      <c r="B59" s="118"/>
      <c r="C59" s="118"/>
      <c r="D59" s="118"/>
      <c r="E59" s="118"/>
      <c r="F59" s="118"/>
      <c r="G59" s="118"/>
      <c r="H59" s="118"/>
    </row>
    <row r="60" customFormat="false" ht="21.75" hidden="false" customHeight="true" outlineLevel="0" collapsed="false">
      <c r="A60" s="118"/>
      <c r="B60" s="118"/>
      <c r="C60" s="118"/>
      <c r="D60" s="118"/>
      <c r="E60" s="118"/>
      <c r="F60" s="118"/>
      <c r="G60" s="118"/>
      <c r="H60" s="118"/>
    </row>
    <row r="61" customFormat="false" ht="21.75" hidden="false" customHeight="true" outlineLevel="0" collapsed="false">
      <c r="A61" s="118"/>
      <c r="B61" s="118"/>
      <c r="C61" s="118"/>
      <c r="D61" s="118"/>
      <c r="E61" s="118"/>
      <c r="F61" s="118"/>
      <c r="G61" s="118"/>
      <c r="H61" s="118"/>
    </row>
    <row r="62" customFormat="false" ht="21.75" hidden="false" customHeight="true" outlineLevel="0" collapsed="false">
      <c r="A62" s="118"/>
      <c r="B62" s="118"/>
      <c r="C62" s="118"/>
      <c r="D62" s="118"/>
      <c r="E62" s="118"/>
      <c r="F62" s="118"/>
      <c r="G62" s="118"/>
      <c r="H62" s="118"/>
    </row>
    <row r="63" customFormat="false" ht="21.75" hidden="false" customHeight="true" outlineLevel="0" collapsed="false">
      <c r="A63" s="118"/>
      <c r="B63" s="118"/>
      <c r="C63" s="118"/>
      <c r="D63" s="118"/>
      <c r="E63" s="118"/>
      <c r="F63" s="118"/>
      <c r="G63" s="118"/>
      <c r="H63" s="118"/>
    </row>
    <row r="64" customFormat="false" ht="21.75" hidden="false" customHeight="true" outlineLevel="0" collapsed="false">
      <c r="A64" s="118"/>
      <c r="B64" s="118"/>
      <c r="C64" s="118"/>
      <c r="D64" s="118"/>
      <c r="E64" s="118"/>
      <c r="F64" s="118"/>
      <c r="G64" s="118"/>
      <c r="H64" s="118"/>
    </row>
    <row r="65" customFormat="false" ht="21.75" hidden="false" customHeight="true" outlineLevel="0" collapsed="false">
      <c r="A65" s="118"/>
      <c r="B65" s="118"/>
      <c r="C65" s="118"/>
      <c r="D65" s="118"/>
      <c r="E65" s="118"/>
      <c r="F65" s="118"/>
      <c r="G65" s="118"/>
      <c r="H65" s="118"/>
    </row>
    <row r="66" customFormat="false" ht="21.75" hidden="false" customHeight="true" outlineLevel="0" collapsed="false">
      <c r="A66" s="118"/>
      <c r="B66" s="118"/>
      <c r="C66" s="118"/>
      <c r="D66" s="118"/>
      <c r="E66" s="118"/>
      <c r="F66" s="118"/>
      <c r="G66" s="118"/>
      <c r="H66" s="118"/>
    </row>
    <row r="67" customFormat="false" ht="21.75" hidden="false" customHeight="true" outlineLevel="0" collapsed="false">
      <c r="A67" s="118"/>
      <c r="B67" s="118"/>
      <c r="C67" s="118"/>
      <c r="D67" s="118"/>
      <c r="E67" s="118"/>
      <c r="F67" s="118"/>
      <c r="G67" s="118"/>
      <c r="H67" s="118"/>
    </row>
    <row r="68" customFormat="false" ht="21.75" hidden="false" customHeight="true" outlineLevel="0" collapsed="false">
      <c r="A68" s="118"/>
      <c r="B68" s="118"/>
      <c r="C68" s="118"/>
      <c r="D68" s="118"/>
      <c r="E68" s="118"/>
      <c r="F68" s="118"/>
      <c r="G68" s="118"/>
      <c r="H68" s="118"/>
    </row>
  </sheetData>
  <sheetProtection sheet="true" formatCells="false" formatColumns="false" formatRows="false" autoFilter="false"/>
  <mergeCells count="47">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2:H22"/>
    <mergeCell ref="A24:H24"/>
    <mergeCell ref="A35:H35"/>
    <mergeCell ref="A37:H37"/>
    <mergeCell ref="A49:H49"/>
    <mergeCell ref="A58:D58"/>
    <mergeCell ref="E58:H58"/>
    <mergeCell ref="A59:D68"/>
    <mergeCell ref="E59:H6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5:H56">
    <cfRule type="expression" priority="13" aboveAverage="0" equalAverage="0" bottom="0" percent="0" rank="0" text="" dxfId="31">
      <formula>ISNUMBER(SEARCH("CHECK WORDING",$H25))</formula>
    </cfRule>
    <cfRule type="expression" priority="14" aboveAverage="0" equalAverage="0" bottom="0" percent="0" rank="0" text="" dxfId="32">
      <formula>LEFT($H25,8)="COMPLETE"</formula>
    </cfRule>
    <cfRule type="expression" priority="15" aboveAverage="0" equalAverage="0" bottom="0" percent="0" rank="0" text="" dxfId="28">
      <formula>OR(LEFT($H25,7)="OVERDUE",LEFT($H25,4)="FAIL",LEFT($H25,7)="INVALID")</formula>
    </cfRule>
    <cfRule type="expression" priority="16" aboveAverage="0" equalAverage="0" bottom="0" percent="0" rank="0" text="" dxfId="33">
      <formula>LEFT($H25,4)="OPEN"</formula>
    </cfRule>
    <cfRule type="expression" priority="17" aboveAverage="0" equalAverage="0" bottom="0" percent="0" rank="0" text="" dxfId="34">
      <formula>LEFT($H25,3)="N/A"</formula>
    </cfRule>
  </conditionalFormatting>
  <conditionalFormatting sqref="A25:G56">
    <cfRule type="expression" priority="18" aboveAverage="0" equalAverage="0" bottom="0" percent="0" rank="0" text="" dxfId="35">
      <formula>LEFT($H25,3)="N/A"</formula>
    </cfRule>
  </conditionalFormatting>
  <conditionalFormatting sqref="D25:D56">
    <cfRule type="expression" priority="19" aboveAverage="0" equalAverage="0" bottom="0" percent="0" rank="0" text="" dxfId="28">
      <formula>LEFT($D25,4)="Fail"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2" man="true" max="16383" min="0"/>
    <brk id="28" man="true" max="16383" min="0"/>
    <brk id="32" man="true" max="16383" min="0"/>
    <brk id="34" man="true" max="16383" min="0"/>
    <brk id="39" man="true" max="16383" min="0"/>
    <brk id="42" man="true" max="16383" min="0"/>
    <brk id="44" man="true" max="16383" min="0"/>
    <brk id="46" man="true" max="16383" min="0"/>
    <brk id="48" man="true" max="16383" min="0"/>
    <brk id="52" man="true" max="16383" min="0"/>
    <brk id="55"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3435</v>
      </c>
      <c r="B2" s="94" t="str">
        <f aca="false">Flights!$F$10&amp;"   "&amp;TEXT(Flights!$D$10,"DD-MMM-YY")&amp;" ("&amp;Flights!$E$10&amp;")"</f>
        <v>MH0002   15-Oct-26 (THU)</v>
      </c>
      <c r="C2" s="94"/>
      <c r="D2" s="94"/>
      <c r="E2" s="95" t="s">
        <v>3436</v>
      </c>
      <c r="F2" s="96" t="str">
        <f aca="false">Flights!$AT$10</f>
        <v>NOT READY – DOCUMENTS</v>
      </c>
      <c r="G2" s="96"/>
      <c r="H2" s="96"/>
    </row>
    <row r="3" customFormat="false" ht="24" hidden="false" customHeight="true" outlineLevel="0" collapsed="false">
      <c r="A3" s="93" t="s">
        <v>3437</v>
      </c>
      <c r="B3" s="94" t="str">
        <f aca="false">Flights!$G$10&amp;" → "&amp;Flights!$H$10&amp;"   Class "&amp;Flights!$K$10&amp;"   Seat "&amp;Flights!$O$10</f>
        <v>KUL → LHR   Class BC   Seat 2K</v>
      </c>
      <c r="C3" s="94"/>
      <c r="D3" s="94"/>
      <c r="E3" s="95" t="s">
        <v>73</v>
      </c>
      <c r="F3" s="95" t="s">
        <v>3438</v>
      </c>
      <c r="G3" s="95" t="s">
        <v>3439</v>
      </c>
      <c r="H3" s="95"/>
    </row>
    <row r="4" customFormat="false" ht="24" hidden="false" customHeight="true" outlineLevel="0" collapsed="false">
      <c r="A4" s="93" t="s">
        <v>3440</v>
      </c>
      <c r="B4" s="94" t="str">
        <f aca="false">IF(ISNUMBER(Flights!$I$10),TEXT(Flights!$I$10,"DD-MMM-YY HH:MM"),"")&amp;" "&amp;Flights!$G$10&amp;"  →  "&amp;IF(ISNUMBER(Flights!$J$10),TEXT(Flights!$J$10,"DD-MMM-YY HH:MM"),"")&amp;" "&amp;Flights!$H$10</f>
        <v>15-Oct-26 23:20 KUL  →  16-Oct-26 05:55 LHR</v>
      </c>
      <c r="C4" s="94"/>
      <c r="D4" s="94"/>
      <c r="E4" s="93" t="s">
        <v>3441</v>
      </c>
      <c r="F4" s="97" t="str">
        <f aca="false">IF(ISNUMBER(Flights!$AG$10),TEXT(Flights!$AG$10,"DD-MMM-YY HH:MM"),"")&amp;" "&amp;Flights!$V$10</f>
        <v>08-Oct-26 23:20 KUL</v>
      </c>
      <c r="G4" s="98" t="n">
        <f aca="false">Flights!$AJ$10</f>
        <v>0</v>
      </c>
      <c r="H4" s="98"/>
    </row>
    <row r="5" customFormat="false" ht="24" hidden="false" customHeight="true" outlineLevel="0" collapsed="false">
      <c r="A5" s="93" t="s">
        <v>3442</v>
      </c>
      <c r="B5" s="94" t="str">
        <f aca="false">Flights!$L$10&amp;" – "&amp;Flights!$M$10</f>
        <v>A350 – A350-900: A359 (9M-MAB..MAG, row 6) or A350 9M-MAH (row 7) - tail to confirm</v>
      </c>
      <c r="C5" s="94"/>
      <c r="D5" s="94"/>
      <c r="E5" s="93" t="s">
        <v>3443</v>
      </c>
      <c r="F5" s="97" t="str">
        <f aca="false">IF(ISNUMBER(Flights!$AH$10),TEXT(Flights!$AH$10,"DD-MMM-YY HH:MM"),"")&amp;" "&amp;Flights!$V$10</f>
        <v>14-Oct-26 23:20 KUL</v>
      </c>
      <c r="G5" s="98" t="n">
        <f aca="false">Flights!$AK$10</f>
        <v>0</v>
      </c>
      <c r="H5" s="98"/>
    </row>
    <row r="6" customFormat="false" ht="24" hidden="false" customHeight="true" outlineLevel="0" collapsed="false">
      <c r="A6" s="93" t="s">
        <v>3444</v>
      </c>
      <c r="B6" s="94" t="str">
        <f aca="false">IF(TRIM(Flights!$N$10)="","__________________",Flights!$N$10)</f>
        <v>__________________</v>
      </c>
      <c r="C6" s="94"/>
      <c r="D6" s="94"/>
      <c r="E6" s="93" t="s">
        <v>3445</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3446</v>
      </c>
      <c r="B7" s="94" t="str">
        <f aca="false">Flights!$T$10</f>
        <v>2.5 Meal (Meal)</v>
      </c>
      <c r="C7" s="94"/>
      <c r="D7" s="94"/>
      <c r="E7" s="93" t="s">
        <v>3447</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155</v>
      </c>
      <c r="B8" s="94" t="str">
        <f aca="false">Flights!$V$10&amp;"   (reference uplift stns: "&amp;Flights!$U$10&amp;")"</f>
        <v>KUL   (reference uplift stns: KUL/LHR)</v>
      </c>
      <c r="C8" s="94"/>
      <c r="D8" s="94"/>
      <c r="E8" s="93" t="s">
        <v>3448</v>
      </c>
      <c r="F8" s="99" t="s">
        <v>3449</v>
      </c>
      <c r="G8" s="98" t="n">
        <f aca="false">Flights!$AN$10</f>
        <v>0</v>
      </c>
      <c r="H8" s="98"/>
    </row>
    <row r="9" customFormat="false" ht="12.75" hidden="false" customHeight="true" outlineLevel="0" collapsed="false">
      <c r="A9" s="93" t="s">
        <v>3450</v>
      </c>
      <c r="B9" s="94" t="str">
        <f aca="false">TRIM(Flights!$P$10&amp;"  "&amp;Flights!$Q$10)</f>
        <v>6H 35M</v>
      </c>
      <c r="C9" s="94"/>
      <c r="D9" s="94"/>
      <c r="E9" s="93" t="s">
        <v>3451</v>
      </c>
      <c r="F9" s="100" t="n">
        <f aca="false">Flights!$AP$10</f>
        <v>0</v>
      </c>
      <c r="G9" s="100" t="n">
        <f aca="false">Flights!$AQ$10</f>
        <v>0</v>
      </c>
      <c r="H9" s="100" t="n">
        <f aca="false">Flights!$AU$10</f>
        <v>0</v>
      </c>
    </row>
    <row r="10" customFormat="false" ht="24" hidden="false" customHeight="true" outlineLevel="0" collapsed="false">
      <c r="A10" s="93" t="s">
        <v>3452</v>
      </c>
      <c r="B10" s="94" t="str">
        <f aca="false">IF(TRIM(Flights!$X$10)="","__________________",Flights!$X$10)</f>
        <v>__________________</v>
      </c>
      <c r="C10" s="94"/>
      <c r="D10" s="94"/>
      <c r="E10" s="93" t="s">
        <v>3453</v>
      </c>
      <c r="F10" s="100" t="n">
        <f aca="false">Flights!$AO$10</f>
        <v>46</v>
      </c>
      <c r="G10" s="100" t="n">
        <f aca="false">Flights!$AS$10</f>
        <v>1</v>
      </c>
      <c r="H10" s="100" t="n">
        <f aca="false">Flights!$AR$10</f>
        <v>2</v>
      </c>
    </row>
    <row r="11" customFormat="false" ht="21" hidden="false" customHeight="true" outlineLevel="0" collapsed="false">
      <c r="A11" s="93" t="s">
        <v>3454</v>
      </c>
      <c r="B11" s="94" t="str">
        <f aca="false">IF(TRIM(Flights!$Y$10)="","__________________",Flights!$Y$10)</f>
        <v>__________________</v>
      </c>
      <c r="C11" s="94"/>
      <c r="D11" s="94"/>
      <c r="E11" s="93" t="s">
        <v>3455</v>
      </c>
      <c r="F11" s="100" t="str">
        <f aca="false">Flights!$AV$10&amp;" / "&amp;Flights!$AW$10</f>
        <v>0 / 46</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IF(Documents!$F$10="","",Documents!$F$10)</f>
        <v/>
      </c>
      <c r="C15" s="99" t="str">
        <f aca="false">IF(Documents!$G$10="","",Documents!$G$10)&amp;IF(ISNUMBER(Documents!$H$10),"  "&amp;TEXT(Documents!$H$10,"DD-MMM-YY"),"")</f>
        <v/>
      </c>
      <c r="D15" s="99"/>
      <c r="E15" s="108" t="str">
        <f aca="false">IF(Documents!$J$10="OUTSTANDING","OUTSTANDING – attach before T-7D (due "&amp;IF(ISNUMBER(Flights!$AG$10),TEXT(Flights!$AG$10,"DD-MMM-YY HH:MM"),"")&amp;" "&amp;Flights!$V$10&amp;")",IF(Documents!$J$10="","Status not recorded",Documents!$J$10))</f>
        <v>OUTSTANDING – attach before T-7D (due 08-Oct-26 23:20 KUL)</v>
      </c>
      <c r="F15" s="109" t="str">
        <f aca="false">"Staple behind this sheet as page A1."&amp;IF(Documents!$I$10="",""," Location: "&amp;Documents!$I$10)</f>
        <v>Staple behind this sheet as page A1.</v>
      </c>
      <c r="G15" s="109"/>
      <c r="H15" s="109"/>
    </row>
    <row r="16" customFormat="false" ht="36" hidden="false" customHeight="true" outlineLevel="0" collapsed="false">
      <c r="A16" s="93" t="s">
        <v>3466</v>
      </c>
      <c r="B16" s="94" t="str">
        <f aca="false">IF(Documents!$K$10="","",Documents!$K$10)</f>
        <v/>
      </c>
      <c r="C16" s="99" t="str">
        <f aca="false">IF(Documents!$L$10="","",Documents!$L$10)&amp;IF(ISNUMBER(Documents!$M$10),"  "&amp;TEXT(Documents!$M$10,"DD-MMM-YY"),"")</f>
        <v/>
      </c>
      <c r="D16" s="99"/>
      <c r="E16" s="108" t="str">
        <f aca="false">IF(Documents!$O$10="OUTSTANDING","OUTSTANDING – attach before T-7D (due "&amp;IF(ISNUMBER(Flights!$AG$10),TEXT(Flights!$AG$10,"DD-MMM-YY HH:MM"),"")&amp;" "&amp;Flights!$V$10&amp;")",IF(Documents!$O$10="","Status not recorded",Documents!$O$10))</f>
        <v>OUTSTANDING – attach before T-7D (due 08-Oct-26 23:20 KUL)</v>
      </c>
      <c r="F16" s="109" t="str">
        <f aca="false">"Staple behind this sheet as page A2."&amp;IF(Documents!$N$10="",""," Location: "&amp;Documents!$N$10)</f>
        <v>Staple behind this sheet as page A2.</v>
      </c>
      <c r="G16" s="109"/>
      <c r="H16" s="109"/>
    </row>
    <row r="17" customFormat="false" ht="22.5" hidden="false" customHeight="true" outlineLevel="0" collapsed="false">
      <c r="A17" s="93" t="s">
        <v>3467</v>
      </c>
      <c r="B17" s="110" t="str">
        <f aca="false">IF(Documents!$Q$10="","",Documents!$Q$10)</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"&amp;IF(TRIM(Flights!$Y$10)="","__________________",Flights!$Y$10)</f>
        <v>Name: __________________</v>
      </c>
      <c r="B19" s="94"/>
      <c r="C19" s="94" t="str">
        <f aca="false">"Name: __________________"</f>
        <v>Name: __________________</v>
      </c>
      <c r="D19" s="94"/>
      <c r="E19" s="94"/>
      <c r="F19" s="94" t="str">
        <f aca="false">"Name: __________________"&amp;"   Station: "&amp;Flights!$V$10</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Checks!$A$166&amp;CHAR(10)&amp;IF(Checks!$I$166="","",Checks!$I$166&amp;": ")&amp;Checks!$J$166</f>
        <v>F06-T7-01
Meal: Meal sensory testing completed for this flight's menu cycle (assessed class)</v>
      </c>
      <c r="B24" s="115" t="str">
        <f aca="false">Checks!$K$166&amp;IF(Checks!$O$166="","",IF(Checks!$K$166="","",CHAR(10))&amp;"Note: "&amp;Checks!$O$166)</f>
        <v>Record panel result / score in Result</v>
      </c>
      <c r="C24" s="115" t="str">
        <f aca="false">Checks!$N$166&amp;CHAR(10)&amp;IF(ISNUMBER(Checks!$R$166),TEXT(Checks!$R$166,"DD-MMM-YY HH:MM"),"")&amp;" "&amp;Checks!$P$166</f>
        <v>Required
08-Oct-26 23:20 KUL</v>
      </c>
      <c r="D24" s="115" t="str">
        <f aca="false">IF(Checks!$U$166="","",Checks!$U$166)&amp;IF(Checks!$AB$166="","",CHAR(10)&amp;"CA: "&amp;Checks!$AB$166)</f>
        <v/>
      </c>
      <c r="E24" s="115" t="str">
        <f aca="false">IF(Checks!$V$166="","",Checks!$V$166)&amp;IF(Checks!$AC$166="","",IF(Checks!$V$166="","",CHAR(10))&amp;"N/A just.: "&amp;Checks!$AC$166)&amp;IF(Checks!$W$166="","",CHAR(10)&amp;"Batch: "&amp;Checks!$W$166)&amp;IF(AND(Checks!$X$166="",Checks!$Y$166=""),"",CHAR(10)&amp;"Exp: "&amp;Checks!$X$166&amp;"  /  Act: "&amp;Checks!$Y$166)</f>
        <v/>
      </c>
      <c r="F24" s="115" t="str">
        <f aca="false">IF(AND(LEFT(Checks!$AH$166,10)="N/A – RULE",TRIM(Checks!$S$166&amp;Checks!$Z$166)=""),"","Type: "&amp;IF(TRIM(Checks!$S$166)="","______________ (see cover list)",Checks!$S$166)&amp;CHAR(10)&amp;"ID: "&amp;IF(TRIM(Checks!$Z$166)="","______________ (see cover list)",Checks!$Z$166))&amp;IF(Checks!$AA$166="","",CHAR(10)&amp;"CA: "&amp;Checks!$AA$166)</f>
        <v>Type: ______________ (see cover list)
ID: ______________ (see cover list)</v>
      </c>
      <c r="G24" s="115" t="str">
        <f aca="false">IF(ISNUMBER(Checks!$AD$166),TEXT(Checks!$AD$166,"DD-MMM-YY HH:MM")&amp;" "&amp;Checks!$P$166,"")&amp;IF(Checks!$AE$166="","",CHAR(10)&amp;"Verifier: "&amp;Checks!$AE$166)&amp;IF(Checks!$T$166="","",CHAR(10)&amp;"PIC: "&amp;Checks!$T$166)</f>
        <v/>
      </c>
      <c r="H24" s="116" t="str">
        <f aca="false">IF(Checks!$AH$166="","",Checks!$AH$166)</f>
        <v>OPEN</v>
      </c>
    </row>
    <row r="25" customFormat="false" ht="114" hidden="false" customHeight="true" outlineLevel="0" collapsed="false">
      <c r="A25" s="115" t="str">
        <f aca="false">Checks!$A$167&amp;CHAR(10)&amp;IF(Checks!$I$167="","",Checks!$I$167&amp;": ")&amp;Checks!$J$167</f>
        <v>F06-T7-02
Menu: Printed menu cards confirmed (content, cycle, language, quantity)</v>
      </c>
      <c r="B25" s="115" t="str">
        <f aca="false">Checks!$K$167&amp;IF(Checks!$O$167="","",IF(Checks!$K$167="","",CHAR(10))&amp;"Note: "&amp;Checks!$O$167)</f>
        <v>Menu card matches approved menu for this flight</v>
      </c>
      <c r="C25" s="115" t="str">
        <f aca="false">Checks!$N$167&amp;CHAR(10)&amp;IF(ISNUMBER(Checks!$R$167),TEXT(Checks!$R$167,"DD-MMM-YY HH:MM"),"")&amp;" "&amp;Checks!$P$167</f>
        <v>Required
08-Oct-26 23:20 KUL</v>
      </c>
      <c r="D25" s="115" t="str">
        <f aca="false">IF(Checks!$U$167="","",Checks!$U$167)&amp;IF(Checks!$AB$167="","",CHAR(10)&amp;"CA: "&amp;Checks!$AB$167)</f>
        <v/>
      </c>
      <c r="E25" s="115" t="str">
        <f aca="false">IF(Checks!$V$167="","",Checks!$V$167)&amp;IF(Checks!$AC$167="","",IF(Checks!$V$167="","",CHAR(10))&amp;"N/A just.: "&amp;Checks!$AC$167)&amp;IF(Checks!$W$167="","",CHAR(10)&amp;"Batch: "&amp;Checks!$W$167)&amp;IF(AND(Checks!$X$167="",Checks!$Y$167=""),"",CHAR(10)&amp;"Exp: "&amp;Checks!$X$167&amp;"  /  Act: "&amp;Checks!$Y$167)</f>
        <v/>
      </c>
      <c r="F25" s="115" t="str">
        <f aca="false">IF(AND(LEFT(Checks!$AH$167,10)="N/A – RULE",TRIM(Checks!$S$167&amp;Checks!$Z$167)=""),"","Type: "&amp;IF(TRIM(Checks!$S$167)="","______________ (see cover list)",Checks!$S$167)&amp;CHAR(10)&amp;"ID: "&amp;IF(TRIM(Checks!$Z$167)="","______________ (see cover list)",Checks!$Z$167))&amp;IF(Checks!$AA$167="","",CHAR(10)&amp;"CA: "&amp;Checks!$AA$167)</f>
        <v>Type: ______________ (see cover list)
ID: ______________ (see cover list)</v>
      </c>
      <c r="G25" s="115" t="str">
        <f aca="false">IF(ISNUMBER(Checks!$AD$167),TEXT(Checks!$AD$167,"DD-MMM-YY HH:MM")&amp;" "&amp;Checks!$P$167,"")&amp;IF(Checks!$AE$167="","",CHAR(10)&amp;"Verifier: "&amp;Checks!$AE$167)&amp;IF(Checks!$T$167="","",CHAR(10)&amp;"PIC: "&amp;Checks!$T$167)</f>
        <v/>
      </c>
      <c r="H25" s="116" t="str">
        <f aca="false">IF(Checks!$AH$167="","",Checks!$AH$167)</f>
        <v>OPEN</v>
      </c>
    </row>
    <row r="26" customFormat="false" ht="114" hidden="false" customHeight="true" outlineLevel="0" collapsed="false">
      <c r="A26" s="115" t="str">
        <f aca="false">Checks!$A$168&amp;CHAR(10)&amp;IF(Checks!$I$168="","",Checks!$I$168&amp;": ")&amp;Checks!$J$168</f>
        <v>F06-T7-03
IFE: Digital menu in IFE confirmed (A339 only)</v>
      </c>
      <c r="B26" s="115" t="str">
        <f aca="false">Checks!$K$168&amp;IF(Checks!$O$168="","",IF(Checks!$K$168="","",CHAR(10))&amp;"Note: "&amp;Checks!$O$168)</f>
        <v>Applies when fleet = A339
Note: Digital IFE menu applies to A339 only (user brief). Applicability follows the Fleet cell on Flights.</v>
      </c>
      <c r="C26" s="115" t="str">
        <f aca="false">Checks!$N$168&amp;CHAR(10)&amp;IF(ISNUMBER(Checks!$R$168),TEXT(Checks!$R$168,"DD-MMM-YY HH:MM"),"")&amp;" "&amp;Checks!$P$168</f>
        <v>N/A – rule
08-Oct-26 23:20 KUL</v>
      </c>
      <c r="D26" s="115" t="str">
        <f aca="false">IF(Checks!$U$168="","",Checks!$U$168)&amp;IF(Checks!$AB$168="","",CHAR(10)&amp;"CA: "&amp;Checks!$AB$168)</f>
        <v/>
      </c>
      <c r="E26" s="115" t="str">
        <f aca="false">IF(Checks!$V$168="","",Checks!$V$168)&amp;IF(Checks!$AC$168="","",IF(Checks!$V$168="","",CHAR(10))&amp;"N/A just.: "&amp;Checks!$AC$168)&amp;IF(Checks!$W$168="","",CHAR(10)&amp;"Batch: "&amp;Checks!$W$168)&amp;IF(AND(Checks!$X$168="",Checks!$Y$168=""),"",CHAR(10)&amp;"Exp: "&amp;Checks!$X$168&amp;"  /  Act: "&amp;Checks!$Y$168)</f>
        <v/>
      </c>
      <c r="F26" s="115" t="str">
        <f aca="false">IF(AND(LEFT(Checks!$AH$168,10)="N/A – RULE",TRIM(Checks!$S$168&amp;Checks!$Z$168)=""),"","Type: "&amp;IF(TRIM(Checks!$S$168)="","______________ (see cover list)",Checks!$S$168)&amp;CHAR(10)&amp;"ID: "&amp;IF(TRIM(Checks!$Z$168)="","______________ (see cover list)",Checks!$Z$168))&amp;IF(Checks!$AA$168="","",CHAR(10)&amp;"CA: "&amp;Checks!$AA$168)</f>
        <v/>
      </c>
      <c r="G26" s="115" t="str">
        <f aca="false">IF(ISNUMBER(Checks!$AD$168),TEXT(Checks!$AD$168,"DD-MMM-YY HH:MM")&amp;" "&amp;Checks!$P$168,"")&amp;IF(Checks!$AE$168="","",CHAR(10)&amp;"Verifier: "&amp;Checks!$AE$168)&amp;IF(Checks!$T$168="","",CHAR(10)&amp;"PIC: "&amp;Checks!$T$168)</f>
        <v/>
      </c>
      <c r="H26" s="116" t="str">
        <f aca="false">IF(Checks!$AH$168="","",Checks!$AH$168)</f>
        <v>N/A – RULE</v>
      </c>
    </row>
    <row r="27" customFormat="false" ht="114" hidden="false" customHeight="true" outlineLevel="0" collapsed="false">
      <c r="A27" s="115" t="str">
        <f aca="false">Checks!$A$169&amp;CHAR(10)&amp;IF(Checks!$I$169="","",Checks!$I$169&amp;": ")&amp;Checks!$J$169</f>
        <v>F06-T7-04
Staffing: Experienced catering officer assigned to this flight</v>
      </c>
      <c r="B27" s="115" t="str">
        <f aca="false">Checks!$K$169&amp;IF(Checks!$O$169="","",IF(Checks!$K$169="","",CHAR(10))&amp;"Note: "&amp;Checks!$O$169)</f>
        <v>Record officer name in Result</v>
      </c>
      <c r="C27" s="115" t="str">
        <f aca="false">Checks!$N$169&amp;CHAR(10)&amp;IF(ISNUMBER(Checks!$R$169),TEXT(Checks!$R$169,"DD-MMM-YY HH:MM"),"")&amp;" "&amp;Checks!$P$169</f>
        <v>Required
08-Oct-26 23:20 KUL</v>
      </c>
      <c r="D27" s="115" t="str">
        <f aca="false">IF(Checks!$U$169="","",Checks!$U$169)&amp;IF(Checks!$AB$169="","",CHAR(10)&amp;"CA: "&amp;Checks!$AB$169)</f>
        <v/>
      </c>
      <c r="E27" s="115" t="str">
        <f aca="false">IF(Checks!$V$169="","",Checks!$V$169)&amp;IF(Checks!$AC$169="","",IF(Checks!$V$169="","",CHAR(10))&amp;"N/A just.: "&amp;Checks!$AC$169)&amp;IF(Checks!$W$169="","",CHAR(10)&amp;"Batch: "&amp;Checks!$W$169)&amp;IF(AND(Checks!$X$169="",Checks!$Y$169=""),"",CHAR(10)&amp;"Exp: "&amp;Checks!$X$169&amp;"  /  Act: "&amp;Checks!$Y$169)</f>
        <v/>
      </c>
      <c r="F27" s="115" t="str">
        <f aca="false">IF(AND(LEFT(Checks!$AH$169,10)="N/A – RULE",TRIM(Checks!$S$169&amp;Checks!$Z$169)=""),"","Type: "&amp;IF(TRIM(Checks!$S$169)="","______________ (see cover list)",Checks!$S$169)&amp;CHAR(10)&amp;"ID: "&amp;IF(TRIM(Checks!$Z$169)="","______________ (see cover list)",Checks!$Z$169))&amp;IF(Checks!$AA$169="","",CHAR(10)&amp;"CA: "&amp;Checks!$AA$169)</f>
        <v>Type: ______________ (see cover list)
ID: ______________ (see cover list)</v>
      </c>
      <c r="G27" s="115" t="str">
        <f aca="false">IF(ISNUMBER(Checks!$AD$169),TEXT(Checks!$AD$169,"DD-MMM-YY HH:MM")&amp;" "&amp;Checks!$P$169,"")&amp;IF(Checks!$AE$169="","",CHAR(10)&amp;"Verifier: "&amp;Checks!$AE$169)&amp;IF(Checks!$T$169="","",CHAR(10)&amp;"PIC: "&amp;Checks!$T$169)</f>
        <v/>
      </c>
      <c r="H27" s="116" t="str">
        <f aca="false">IF(Checks!$AH$169="","",Checks!$AH$169)</f>
        <v>OPEN</v>
      </c>
    </row>
    <row r="28" customFormat="false" ht="114" hidden="false" customHeight="true" outlineLevel="0" collapsed="false">
      <c r="A28" s="115" t="str">
        <f aca="false">Checks!$A$170&amp;CHAR(10)&amp;IF(Checks!$I$170="","",Checks!$I$170&amp;": ")&amp;Checks!$J$170</f>
        <v>F06-T7-05
ISOP: All latest applicable ISOP revisions communicated to caterer</v>
      </c>
      <c r="B28" s="115" t="str">
        <f aca="false">Checks!$K$170&amp;IF(Checks!$O$170="","",IF(Checks!$K$170="","",CHAR(10))&amp;"Note: "&amp;Checks!$O$170)</f>
        <v>List revision numbers in Result (see ISOP register)</v>
      </c>
      <c r="C28" s="115" t="str">
        <f aca="false">Checks!$N$170&amp;CHAR(10)&amp;IF(ISNUMBER(Checks!$R$170),TEXT(Checks!$R$170,"DD-MMM-YY HH:MM"),"")&amp;" "&amp;Checks!$P$170</f>
        <v>Required
08-Oct-26 23:20 KUL</v>
      </c>
      <c r="D28" s="115" t="str">
        <f aca="false">IF(Checks!$U$170="","",Checks!$U$170)&amp;IF(Checks!$AB$170="","",CHAR(10)&amp;"CA: "&amp;Checks!$AB$170)</f>
        <v/>
      </c>
      <c r="E28" s="115" t="str">
        <f aca="false">IF(Checks!$V$170="","",Checks!$V$170)&amp;IF(Checks!$AC$170="","",IF(Checks!$V$170="","",CHAR(10))&amp;"N/A just.: "&amp;Checks!$AC$170)&amp;IF(Checks!$W$170="","",CHAR(10)&amp;"Batch: "&amp;Checks!$W$170)&amp;IF(AND(Checks!$X$170="",Checks!$Y$170=""),"",CHAR(10)&amp;"Exp: "&amp;Checks!$X$170&amp;"  /  Act: "&amp;Checks!$Y$170)</f>
        <v/>
      </c>
      <c r="F28" s="115" t="str">
        <f aca="false">IF(AND(LEFT(Checks!$AH$170,10)="N/A – RULE",TRIM(Checks!$S$170&amp;Checks!$Z$170)=""),"","Type: "&amp;IF(TRIM(Checks!$S$170)="","______________ (see cover list)",Checks!$S$170)&amp;CHAR(10)&amp;"ID: "&amp;IF(TRIM(Checks!$Z$170)="","______________ (see cover list)",Checks!$Z$170))&amp;IF(Checks!$AA$170="","",CHAR(10)&amp;"CA: "&amp;Checks!$AA$170)</f>
        <v>Type: ______________ (see cover list)
ID: ______________ (see cover list)</v>
      </c>
      <c r="G28" s="115" t="str">
        <f aca="false">IF(ISNUMBER(Checks!$AD$170),TEXT(Checks!$AD$170,"DD-MMM-YY HH:MM")&amp;" "&amp;Checks!$P$170,"")&amp;IF(Checks!$AE$170="","",CHAR(10)&amp;"Verifier: "&amp;Checks!$AE$170)&amp;IF(Checks!$T$170="","",CHAR(10)&amp;"PIC: "&amp;Checks!$T$170)</f>
        <v/>
      </c>
      <c r="H28" s="116" t="str">
        <f aca="false">IF(Checks!$AH$170="","",Checks!$AH$170)</f>
        <v>OPEN</v>
      </c>
    </row>
    <row r="29" customFormat="false" ht="114" hidden="false" customHeight="true" outlineLevel="0" collapsed="false">
      <c r="A29" s="115" t="str">
        <f aca="false">Checks!$A$171&amp;CHAR(10)&amp;IF(Checks!$I$171="","",Checks!$I$171&amp;": ")&amp;Checks!$J$171</f>
        <v>F06-T7-06
ISOP: Caterer acknowledgement of ISOP revisions recorded</v>
      </c>
      <c r="B29" s="115" t="str">
        <f aca="false">Checks!$K$171&amp;IF(Checks!$O$171="","",IF(Checks!$K$171="","",CHAR(10))&amp;"Note: "&amp;Checks!$O$171)</f>
        <v>Record acknowledgement ref in Evidence</v>
      </c>
      <c r="C29" s="115" t="str">
        <f aca="false">Checks!$N$171&amp;CHAR(10)&amp;IF(ISNUMBER(Checks!$R$171),TEXT(Checks!$R$171,"DD-MMM-YY HH:MM"),"")&amp;" "&amp;Checks!$P$171</f>
        <v>Required
08-Oct-26 23:20 KUL</v>
      </c>
      <c r="D29" s="115" t="str">
        <f aca="false">IF(Checks!$U$171="","",Checks!$U$171)&amp;IF(Checks!$AB$171="","",CHAR(10)&amp;"CA: "&amp;Checks!$AB$171)</f>
        <v/>
      </c>
      <c r="E29" s="115" t="str">
        <f aca="false">IF(Checks!$V$171="","",Checks!$V$171)&amp;IF(Checks!$AC$171="","",IF(Checks!$V$171="","",CHAR(10))&amp;"N/A just.: "&amp;Checks!$AC$171)&amp;IF(Checks!$W$171="","",CHAR(10)&amp;"Batch: "&amp;Checks!$W$171)&amp;IF(AND(Checks!$X$171="",Checks!$Y$171=""),"",CHAR(10)&amp;"Exp: "&amp;Checks!$X$171&amp;"  /  Act: "&amp;Checks!$Y$171)</f>
        <v/>
      </c>
      <c r="F29" s="115" t="str">
        <f aca="false">IF(AND(LEFT(Checks!$AH$171,10)="N/A – RULE",TRIM(Checks!$S$171&amp;Checks!$Z$171)=""),"","Type: "&amp;IF(TRIM(Checks!$S$171)="","______________ (see cover list)",Checks!$S$171)&amp;CHAR(10)&amp;"ID: "&amp;IF(TRIM(Checks!$Z$171)="","______________ (see cover list)",Checks!$Z$171))&amp;IF(Checks!$AA$171="","",CHAR(10)&amp;"CA: "&amp;Checks!$AA$171)</f>
        <v>Type: ______________ (see cover list)
ID: ______________ (see cover list)</v>
      </c>
      <c r="G29" s="115" t="str">
        <f aca="false">IF(ISNUMBER(Checks!$AD$171),TEXT(Checks!$AD$171,"DD-MMM-YY HH:MM")&amp;" "&amp;Checks!$P$171,"")&amp;IF(Checks!$AE$171="","",CHAR(10)&amp;"Verifier: "&amp;Checks!$AE$171)&amp;IF(Checks!$T$171="","",CHAR(10)&amp;"PIC: "&amp;Checks!$T$171)</f>
        <v/>
      </c>
      <c r="H29" s="116" t="str">
        <f aca="false">IF(Checks!$AH$171="","",Checks!$AH$171)</f>
        <v>OPEN</v>
      </c>
    </row>
    <row r="30" customFormat="false" ht="114" hidden="false" customHeight="true" outlineLevel="0" collapsed="false">
      <c r="A30" s="115" t="str">
        <f aca="false">Checks!$A$172&amp;CHAR(10)&amp;IF(Checks!$I$172="","",Checks!$I$172&amp;": ")&amp;Checks!$J$172</f>
        <v>F06-T7-07
Documents: Galley loading diagram (GLD) received, revision recorded &amp; attached</v>
      </c>
      <c r="B30" s="115" t="str">
        <f aca="false">Checks!$K$172&amp;IF(Checks!$O$172="","",IF(Checks!$K$172="","",CHAR(10))&amp;"Note: "&amp;Checks!$O$172)</f>
        <v>Documents sheet row complete</v>
      </c>
      <c r="C30" s="115" t="str">
        <f aca="false">Checks!$N$172&amp;CHAR(10)&amp;IF(ISNUMBER(Checks!$R$172),TEXT(Checks!$R$172,"DD-MMM-YY HH:MM"),"")&amp;" "&amp;Checks!$P$172</f>
        <v>Required
08-Oct-26 23:20 KUL</v>
      </c>
      <c r="D30" s="115" t="str">
        <f aca="false">IF(Checks!$U$172="","",Checks!$U$172)&amp;IF(Checks!$AB$172="","",CHAR(10)&amp;"CA: "&amp;Checks!$AB$172)</f>
        <v/>
      </c>
      <c r="E30" s="115" t="str">
        <f aca="false">IF(Checks!$V$172="","",Checks!$V$172)&amp;IF(Checks!$AC$172="","",IF(Checks!$V$172="","",CHAR(10))&amp;"N/A just.: "&amp;Checks!$AC$172)&amp;IF(Checks!$W$172="","",CHAR(10)&amp;"Batch: "&amp;Checks!$W$172)&amp;IF(AND(Checks!$X$172="",Checks!$Y$172=""),"",CHAR(10)&amp;"Exp: "&amp;Checks!$X$172&amp;"  /  Act: "&amp;Checks!$Y$172)</f>
        <v/>
      </c>
      <c r="F30" s="115" t="str">
        <f aca="false">IF(AND(LEFT(Checks!$AH$172,10)="N/A – RULE",TRIM(Checks!$S$172&amp;Checks!$Z$172)=""),"","Type: "&amp;IF(TRIM(Checks!$S$172)="","______________ (see cover list)",Checks!$S$172)&amp;CHAR(10)&amp;"ID: "&amp;IF(TRIM(Checks!$Z$172)="","______________ (see cover list)",Checks!$Z$172))&amp;IF(Checks!$AA$172="","",CHAR(10)&amp;"CA: "&amp;Checks!$AA$172)</f>
        <v>Type: ______________ (see cover list)
ID: ______________ (see cover list)</v>
      </c>
      <c r="G30" s="115" t="str">
        <f aca="false">IF(ISNUMBER(Checks!$AD$172),TEXT(Checks!$AD$172,"DD-MMM-YY HH:MM")&amp;" "&amp;Checks!$P$172,"")&amp;IF(Checks!$AE$172="","",CHAR(10)&amp;"Verifier: "&amp;Checks!$AE$172)&amp;IF(Checks!$T$172="","",CHAR(10)&amp;"PIC: "&amp;Checks!$T$172)</f>
        <v/>
      </c>
      <c r="H30" s="116" t="str">
        <f aca="false">IF(Checks!$AH$172="","",Checks!$AH$172)</f>
        <v>OPEN</v>
      </c>
    </row>
    <row r="31" customFormat="false" ht="114" hidden="false" customHeight="true" outlineLevel="0" collapsed="false">
      <c r="A31" s="115" t="str">
        <f aca="false">Checks!$A$173&amp;CHAR(10)&amp;IF(Checks!$I$173="","",Checks!$I$173&amp;": ")&amp;Checks!$J$173</f>
        <v>F06-T7-08
Documents: Menu checklist received, revision recorded &amp; attached</v>
      </c>
      <c r="B31" s="115" t="str">
        <f aca="false">Checks!$K$173&amp;IF(Checks!$O$173="","",IF(Checks!$K$173="","",CHAR(10))&amp;"Note: "&amp;Checks!$O$173)</f>
        <v>Documents sheet row complete</v>
      </c>
      <c r="C31" s="115" t="str">
        <f aca="false">Checks!$N$173&amp;CHAR(10)&amp;IF(ISNUMBER(Checks!$R$173),TEXT(Checks!$R$173,"DD-MMM-YY HH:MM"),"")&amp;" "&amp;Checks!$P$173</f>
        <v>Required
08-Oct-26 23:20 KUL</v>
      </c>
      <c r="D31" s="115" t="str">
        <f aca="false">IF(Checks!$U$173="","",Checks!$U$173)&amp;IF(Checks!$AB$173="","",CHAR(10)&amp;"CA: "&amp;Checks!$AB$173)</f>
        <v/>
      </c>
      <c r="E31" s="115" t="str">
        <f aca="false">IF(Checks!$V$173="","",Checks!$V$173)&amp;IF(Checks!$AC$173="","",IF(Checks!$V$173="","",CHAR(10))&amp;"N/A just.: "&amp;Checks!$AC$173)&amp;IF(Checks!$W$173="","",CHAR(10)&amp;"Batch: "&amp;Checks!$W$173)&amp;IF(AND(Checks!$X$173="",Checks!$Y$173=""),"",CHAR(10)&amp;"Exp: "&amp;Checks!$X$173&amp;"  /  Act: "&amp;Checks!$Y$173)</f>
        <v/>
      </c>
      <c r="F31" s="115" t="str">
        <f aca="false">IF(AND(LEFT(Checks!$AH$173,10)="N/A – RULE",TRIM(Checks!$S$173&amp;Checks!$Z$173)=""),"","Type: "&amp;IF(TRIM(Checks!$S$173)="","______________ (see cover list)",Checks!$S$173)&amp;CHAR(10)&amp;"ID: "&amp;IF(TRIM(Checks!$Z$173)="","______________ (see cover list)",Checks!$Z$173))&amp;IF(Checks!$AA$173="","",CHAR(10)&amp;"CA: "&amp;Checks!$AA$173)</f>
        <v>Type: ______________ (see cover list)
ID: ______________ (see cover list)</v>
      </c>
      <c r="G31" s="115" t="str">
        <f aca="false">IF(ISNUMBER(Checks!$AD$173),TEXT(Checks!$AD$173,"DD-MMM-YY HH:MM")&amp;" "&amp;Checks!$P$173,"")&amp;IF(Checks!$AE$173="","",CHAR(10)&amp;"Verifier: "&amp;Checks!$AE$173)&amp;IF(Checks!$T$173="","",CHAR(10)&amp;"PIC: "&amp;Checks!$T$173)</f>
        <v/>
      </c>
      <c r="H31" s="116" t="str">
        <f aca="false">IF(Checks!$AH$173="","",Checks!$AH$173)</f>
        <v>OPEN</v>
      </c>
    </row>
    <row r="32" customFormat="false" ht="114" hidden="false" customHeight="true" outlineLevel="0" collapsed="false">
      <c r="A32" s="115" t="str">
        <f aca="false">Checks!$A$174&amp;CHAR(10)&amp;IF(Checks!$I$174="","",Checks!$I$174&amp;": ")&amp;Checks!$J$174</f>
        <v>F06-T7-09
Uplift plan: Uplift plan confirmed with caterer vs STD Uplift Information</v>
      </c>
      <c r="B32" s="115" t="str">
        <f aca="false">Checks!$K$174&amp;IF(Checks!$O$174="","",IF(Checks!$K$174="","",CHAR(10))&amp;"Note: "&amp;Checks!$O$174)</f>
        <v>Service: 2.5 Meal (Meal); meal uplift stn KUL (ref lists KUL/LHR)</v>
      </c>
      <c r="C32" s="115" t="str">
        <f aca="false">Checks!$N$174&amp;CHAR(10)&amp;IF(ISNUMBER(Checks!$R$174),TEXT(Checks!$R$174,"DD-MMM-YY HH:MM"),"")&amp;" "&amp;Checks!$P$174</f>
        <v>Required
08-Oct-26 23:20 KUL</v>
      </c>
      <c r="D32" s="115" t="str">
        <f aca="false">IF(Checks!$U$174="","",Checks!$U$174)&amp;IF(Checks!$AB$174="","",CHAR(10)&amp;"CA: "&amp;Checks!$AB$174)</f>
        <v/>
      </c>
      <c r="E32" s="115" t="str">
        <f aca="false">IF(Checks!$V$174="","",Checks!$V$174)&amp;IF(Checks!$AC$174="","",IF(Checks!$V$174="","",CHAR(10))&amp;"N/A just.: "&amp;Checks!$AC$174)&amp;IF(Checks!$W$174="","",CHAR(10)&amp;"Batch: "&amp;Checks!$W$174)&amp;IF(AND(Checks!$X$174="",Checks!$Y$174=""),"",CHAR(10)&amp;"Exp: "&amp;Checks!$X$174&amp;"  /  Act: "&amp;Checks!$Y$174)</f>
        <v/>
      </c>
      <c r="F32" s="115" t="str">
        <f aca="false">IF(AND(LEFT(Checks!$AH$174,10)="N/A – RULE",TRIM(Checks!$S$174&amp;Checks!$Z$174)=""),"","Type: "&amp;IF(TRIM(Checks!$S$174)="","______________ (see cover list)",Checks!$S$174)&amp;CHAR(10)&amp;"ID: "&amp;IF(TRIM(Checks!$Z$174)="","______________ (see cover list)",Checks!$Z$174))&amp;IF(Checks!$AA$174="","",CHAR(10)&amp;"CA: "&amp;Checks!$AA$174)</f>
        <v>Type: ______________ (see cover list)
ID: ______________ (see cover list)</v>
      </c>
      <c r="G32" s="115" t="str">
        <f aca="false">IF(ISNUMBER(Checks!$AD$174),TEXT(Checks!$AD$174,"DD-MMM-YY HH:MM")&amp;" "&amp;Checks!$P$174,"")&amp;IF(Checks!$AE$174="","",CHAR(10)&amp;"Verifier: "&amp;Checks!$AE$174)&amp;IF(Checks!$T$174="","",CHAR(10)&amp;"PIC: "&amp;Checks!$T$174)</f>
        <v/>
      </c>
      <c r="H32" s="116" t="str">
        <f aca="false">IF(Checks!$AH$174="","",Checks!$AH$174)</f>
        <v>OPEN</v>
      </c>
    </row>
    <row r="33" customFormat="false" ht="25.5" hidden="false" customHeight="true" outlineLevel="0" collapsed="false">
      <c r="A33" s="114"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Checks!$A$175&amp;CHAR(10)&amp;IF(Checks!$I$175="","",Checks!$I$175&amp;": ")&amp;Checks!$J$175</f>
        <v>F06-T24-01
Meal: Sensory test repeated on ACTUAL production batch for this flight</v>
      </c>
      <c r="B34" s="115" t="str">
        <f aca="false">Checks!$K$175&amp;IF(Checks!$O$175="","",IF(Checks!$K$175="","",CHAR(10))&amp;"Note: "&amp;Checks!$O$175)</f>
        <v>Batch ID, result, CA and acceptance mandatory</v>
      </c>
      <c r="C34" s="115" t="str">
        <f aca="false">Checks!$N$175&amp;CHAR(10)&amp;IF(ISNUMBER(Checks!$R$175),TEXT(Checks!$R$175,"DD-MMM-YY HH:MM"),"")&amp;" "&amp;Checks!$P$175</f>
        <v>Required
14-Oct-26 23:20 KUL</v>
      </c>
      <c r="D34" s="115" t="str">
        <f aca="false">IF(Checks!$U$175="","",Checks!$U$175)&amp;IF(Checks!$AB$175="","",CHAR(10)&amp;"CA: "&amp;Checks!$AB$175)</f>
        <v/>
      </c>
      <c r="E34" s="115" t="str">
        <f aca="false">IF(Checks!$V$175="","",Checks!$V$175)&amp;IF(Checks!$AC$175="","",IF(Checks!$V$175="","",CHAR(10))&amp;"N/A just.: "&amp;Checks!$AC$175)&amp;IF(Checks!$W$175="","",CHAR(10)&amp;"Batch: "&amp;Checks!$W$175)&amp;IF(AND(Checks!$X$175="",Checks!$Y$175=""),"",CHAR(10)&amp;"Exp: "&amp;Checks!$X$175&amp;"  /  Act: "&amp;Checks!$Y$175)</f>
        <v/>
      </c>
      <c r="F34" s="115" t="str">
        <f aca="false">IF(AND(LEFT(Checks!$AH$175,10)="N/A – RULE",TRIM(Checks!$S$175&amp;Checks!$Z$175)=""),"","Type: "&amp;IF(TRIM(Checks!$S$175)="","______________ (see cover list)",Checks!$S$175)&amp;CHAR(10)&amp;"ID: "&amp;IF(TRIM(Checks!$Z$175)="","______________ (see cover list)",Checks!$Z$175))&amp;IF(Checks!$AA$175="","",CHAR(10)&amp;"CA: "&amp;Checks!$AA$175)</f>
        <v>Type: ______________ (see cover list)
ID: ______________ (see cover list)</v>
      </c>
      <c r="G34" s="115" t="str">
        <f aca="false">IF(ISNUMBER(Checks!$AD$175),TEXT(Checks!$AD$175,"DD-MMM-YY HH:MM")&amp;" "&amp;Checks!$P$175,"")&amp;IF(Checks!$AE$175="","",CHAR(10)&amp;"Verifier: "&amp;Checks!$AE$175)&amp;IF(Checks!$T$175="","",CHAR(10)&amp;"PIC: "&amp;Checks!$T$175)</f>
        <v/>
      </c>
      <c r="H34" s="116" t="str">
        <f aca="false">IF(Checks!$AH$175="","",Checks!$AH$175)</f>
        <v>OPEN</v>
      </c>
    </row>
    <row r="35" customFormat="false" ht="25.5" hidden="false" customHeight="true" outlineLevel="0" collapsed="false">
      <c r="A35" s="114"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5" s="114"/>
      <c r="C35" s="114"/>
      <c r="D35" s="114"/>
      <c r="E35" s="114"/>
      <c r="F35" s="114"/>
      <c r="G35" s="114"/>
      <c r="H35" s="114"/>
    </row>
    <row r="36" customFormat="false" ht="114" hidden="false" customHeight="true" outlineLevel="0" collapsed="false">
      <c r="A36" s="115" t="str">
        <f aca="false">Checks!$A$176&amp;CHAR(10)&amp;IF(Checks!$I$176="","",Checks!$I$176&amp;": ")&amp;Checks!$J$176</f>
        <v>F06-T12-01
Meal: Meal quality vs menu checklist</v>
      </c>
      <c r="B36" s="115" t="str">
        <f aca="false">Checks!$K$176&amp;IF(Checks!$O$176="","",IF(Checks!$K$176="","",CHAR(10))&amp;"Note: "&amp;Checks!$O$176)</f>
        <v>Note: Preparation check at caterer - does NOT confirm loading.</v>
      </c>
      <c r="C36" s="115" t="str">
        <f aca="false">Checks!$N$176&amp;CHAR(10)&amp;IF(ISNUMBER(Checks!$R$176),TEXT(Checks!$R$176,"DD-MMM-YY HH:MM"),"")&amp;" "&amp;Checks!$P$176</f>
        <v>Required
15-Oct-26 11:20 KUL</v>
      </c>
      <c r="D36" s="115" t="str">
        <f aca="false">IF(Checks!$U$176="","",Checks!$U$176)&amp;IF(Checks!$AB$176="","",CHAR(10)&amp;"CA: "&amp;Checks!$AB$176)</f>
        <v/>
      </c>
      <c r="E36" s="115" t="str">
        <f aca="false">IF(Checks!$V$176="","",Checks!$V$176)&amp;IF(Checks!$AC$176="","",IF(Checks!$V$176="","",CHAR(10))&amp;"N/A just.: "&amp;Checks!$AC$176)&amp;IF(Checks!$W$176="","",CHAR(10)&amp;"Batch: "&amp;Checks!$W$176)&amp;IF(AND(Checks!$X$176="",Checks!$Y$176=""),"",CHAR(10)&amp;"Exp: "&amp;Checks!$X$176&amp;"  /  Act: "&amp;Checks!$Y$176)</f>
        <v/>
      </c>
      <c r="F36" s="115" t="str">
        <f aca="false">IF(AND(LEFT(Checks!$AH$176,10)="N/A – RULE",TRIM(Checks!$S$176&amp;Checks!$Z$176)=""),"","Type: "&amp;IF(TRIM(Checks!$S$176)="","______________ (see cover list)",Checks!$S$176)&amp;CHAR(10)&amp;"ID: "&amp;IF(TRIM(Checks!$Z$176)="","______________ (see cover list)",Checks!$Z$176))&amp;IF(Checks!$AA$176="","",CHAR(10)&amp;"CA: "&amp;Checks!$AA$176)</f>
        <v>Type: ______________ (see cover list)
ID: ______________ (see cover list)</v>
      </c>
      <c r="G36" s="115" t="str">
        <f aca="false">IF(ISNUMBER(Checks!$AD$176),TEXT(Checks!$AD$176,"DD-MMM-YY HH:MM")&amp;" "&amp;Checks!$P$176,"")&amp;IF(Checks!$AE$176="","",CHAR(10)&amp;"Verifier: "&amp;Checks!$AE$176)&amp;IF(Checks!$T$176="","",CHAR(10)&amp;"PIC: "&amp;Checks!$T$176)</f>
        <v/>
      </c>
      <c r="H36" s="116" t="str">
        <f aca="false">IF(Checks!$AH$176="","",Checks!$AH$176)</f>
        <v>OPEN</v>
      </c>
    </row>
    <row r="37" customFormat="false" ht="114" hidden="false" customHeight="true" outlineLevel="0" collapsed="false">
      <c r="A37" s="115" t="str">
        <f aca="false">Checks!$A$177&amp;CHAR(10)&amp;IF(Checks!$I$177="","",Checks!$I$177&amp;": ")&amp;Checks!$J$177</f>
        <v>F06-T12-02
Meal: Meal quantities vs menu checklist</v>
      </c>
      <c r="B37" s="115" t="str">
        <f aca="false">Checks!$K$177&amp;IF(Checks!$O$177="","",IF(Checks!$K$177="","",CHAR(10))&amp;"Note: "&amp;Checks!$O$177)</f>
        <v>Enter expected &amp; actual
Note: Preparation check at caterer - does NOT confirm loading.</v>
      </c>
      <c r="C37" s="115" t="str">
        <f aca="false">Checks!$N$177&amp;CHAR(10)&amp;IF(ISNUMBER(Checks!$R$177),TEXT(Checks!$R$177,"DD-MMM-YY HH:MM"),"")&amp;" "&amp;Checks!$P$177</f>
        <v>Required
15-Oct-26 11:20 KUL</v>
      </c>
      <c r="D37" s="115" t="str">
        <f aca="false">IF(Checks!$U$177="","",Checks!$U$177)&amp;IF(Checks!$AB$177="","",CHAR(10)&amp;"CA: "&amp;Checks!$AB$177)</f>
        <v/>
      </c>
      <c r="E37" s="115" t="str">
        <f aca="false">IF(Checks!$V$177="","",Checks!$V$177)&amp;IF(Checks!$AC$177="","",IF(Checks!$V$177="","",CHAR(10))&amp;"N/A just.: "&amp;Checks!$AC$177)&amp;IF(Checks!$W$177="","",CHAR(10)&amp;"Batch: "&amp;Checks!$W$177)&amp;IF(AND(Checks!$X$177="",Checks!$Y$177=""),"",CHAR(10)&amp;"Exp: "&amp;Checks!$X$177&amp;"  /  Act: "&amp;Checks!$Y$177)</f>
        <v/>
      </c>
      <c r="F37" s="115" t="str">
        <f aca="false">IF(AND(LEFT(Checks!$AH$177,10)="N/A – RULE",TRIM(Checks!$S$177&amp;Checks!$Z$177)=""),"","Type: "&amp;IF(TRIM(Checks!$S$177)="","______________ (see cover list)",Checks!$S$177)&amp;CHAR(10)&amp;"ID: "&amp;IF(TRIM(Checks!$Z$177)="","______________ (see cover list)",Checks!$Z$177))&amp;IF(Checks!$AA$177="","",CHAR(10)&amp;"CA: "&amp;Checks!$AA$177)</f>
        <v>Type: ______________ (see cover list)
ID: ______________ (see cover list)</v>
      </c>
      <c r="G37" s="115" t="str">
        <f aca="false">IF(ISNUMBER(Checks!$AD$177),TEXT(Checks!$AD$177,"DD-MMM-YY HH:MM")&amp;" "&amp;Checks!$P$177,"")&amp;IF(Checks!$AE$177="","",CHAR(10)&amp;"Verifier: "&amp;Checks!$AE$177)&amp;IF(Checks!$T$177="","",CHAR(10)&amp;"PIC: "&amp;Checks!$T$177)</f>
        <v/>
      </c>
      <c r="H37" s="116" t="str">
        <f aca="false">IF(Checks!$AH$177="","",Checks!$AH$177)</f>
        <v>OPEN</v>
      </c>
    </row>
    <row r="38" customFormat="false" ht="114" hidden="false" customHeight="true" outlineLevel="0" collapsed="false">
      <c r="A38" s="115" t="str">
        <f aca="false">Checks!$A$178&amp;CHAR(10)&amp;IF(Checks!$I$178="","",Checks!$I$178&amp;": ")&amp;Checks!$J$178</f>
        <v>F06-T12-03
Equipment: Equipment cleanliness vs GLD</v>
      </c>
      <c r="B38" s="115" t="str">
        <f aca="false">Checks!$K$178&amp;IF(Checks!$O$178="","",IF(Checks!$K$178="","",CHAR(10))&amp;"Note: "&amp;Checks!$O$178)</f>
        <v>Note: Preparation check at caterer - does NOT confirm loading.</v>
      </c>
      <c r="C38" s="115" t="str">
        <f aca="false">Checks!$N$178&amp;CHAR(10)&amp;IF(ISNUMBER(Checks!$R$178),TEXT(Checks!$R$178,"DD-MMM-YY HH:MM"),"")&amp;" "&amp;Checks!$P$178</f>
        <v>Required
15-Oct-26 11:20 KUL</v>
      </c>
      <c r="D38" s="115" t="str">
        <f aca="false">IF(Checks!$U$178="","",Checks!$U$178)&amp;IF(Checks!$AB$178="","",CHAR(10)&amp;"CA: "&amp;Checks!$AB$178)</f>
        <v/>
      </c>
      <c r="E38" s="115" t="str">
        <f aca="false">IF(Checks!$V$178="","",Checks!$V$178)&amp;IF(Checks!$AC$178="","",IF(Checks!$V$178="","",CHAR(10))&amp;"N/A just.: "&amp;Checks!$AC$178)&amp;IF(Checks!$W$178="","",CHAR(10)&amp;"Batch: "&amp;Checks!$W$178)&amp;IF(AND(Checks!$X$178="",Checks!$Y$178=""),"",CHAR(10)&amp;"Exp: "&amp;Checks!$X$178&amp;"  /  Act: "&amp;Checks!$Y$178)</f>
        <v/>
      </c>
      <c r="F38" s="115" t="str">
        <f aca="false">IF(AND(LEFT(Checks!$AH$178,10)="N/A – RULE",TRIM(Checks!$S$178&amp;Checks!$Z$178)=""),"","Type: "&amp;IF(TRIM(Checks!$S$178)="","______________ (see cover list)",Checks!$S$178)&amp;CHAR(10)&amp;"ID: "&amp;IF(TRIM(Checks!$Z$178)="","______________ (see cover list)",Checks!$Z$178))&amp;IF(Checks!$AA$178="","",CHAR(10)&amp;"CA: "&amp;Checks!$AA$178)</f>
        <v>Type: ______________ (see cover list)
ID: ______________ (see cover list)</v>
      </c>
      <c r="G38" s="115" t="str">
        <f aca="false">IF(ISNUMBER(Checks!$AD$178),TEXT(Checks!$AD$178,"DD-MMM-YY HH:MM")&amp;" "&amp;Checks!$P$178,"")&amp;IF(Checks!$AE$178="","",CHAR(10)&amp;"Verifier: "&amp;Checks!$AE$178)&amp;IF(Checks!$T$178="","",CHAR(10)&amp;"PIC: "&amp;Checks!$T$178)</f>
        <v/>
      </c>
      <c r="H38" s="116" t="str">
        <f aca="false">IF(Checks!$AH$178="","",Checks!$AH$178)</f>
        <v>OPEN</v>
      </c>
    </row>
    <row r="39" customFormat="false" ht="114" hidden="false" customHeight="true" outlineLevel="0" collapsed="false">
      <c r="A39" s="115" t="str">
        <f aca="false">Checks!$A$179&amp;CHAR(10)&amp;IF(Checks!$I$179="","",Checks!$I$179&amp;": ")&amp;Checks!$J$179</f>
        <v>F06-T12-04
Equipment: Equipment presentation vs GLD</v>
      </c>
      <c r="B39" s="115" t="str">
        <f aca="false">Checks!$K$179&amp;IF(Checks!$O$179="","",IF(Checks!$K$179="","",CHAR(10))&amp;"Note: "&amp;Checks!$O$179)</f>
        <v>Note: Preparation check at caterer - does NOT confirm loading.</v>
      </c>
      <c r="C39" s="115" t="str">
        <f aca="false">Checks!$N$179&amp;CHAR(10)&amp;IF(ISNUMBER(Checks!$R$179),TEXT(Checks!$R$179,"DD-MMM-YY HH:MM"),"")&amp;" "&amp;Checks!$P$179</f>
        <v>Required
15-Oct-26 11:20 KUL</v>
      </c>
      <c r="D39" s="115" t="str">
        <f aca="false">IF(Checks!$U$179="","",Checks!$U$179)&amp;IF(Checks!$AB$179="","",CHAR(10)&amp;"CA: "&amp;Checks!$AB$179)</f>
        <v/>
      </c>
      <c r="E39" s="115" t="str">
        <f aca="false">IF(Checks!$V$179="","",Checks!$V$179)&amp;IF(Checks!$AC$179="","",IF(Checks!$V$179="","",CHAR(10))&amp;"N/A just.: "&amp;Checks!$AC$179)&amp;IF(Checks!$W$179="","",CHAR(10)&amp;"Batch: "&amp;Checks!$W$179)&amp;IF(AND(Checks!$X$179="",Checks!$Y$179=""),"",CHAR(10)&amp;"Exp: "&amp;Checks!$X$179&amp;"  /  Act: "&amp;Checks!$Y$179)</f>
        <v/>
      </c>
      <c r="F39" s="115" t="str">
        <f aca="false">IF(AND(LEFT(Checks!$AH$179,10)="N/A – RULE",TRIM(Checks!$S$179&amp;Checks!$Z$179)=""),"","Type: "&amp;IF(TRIM(Checks!$S$179)="","______________ (see cover list)",Checks!$S$179)&amp;CHAR(10)&amp;"ID: "&amp;IF(TRIM(Checks!$Z$179)="","______________ (see cover list)",Checks!$Z$179))&amp;IF(Checks!$AA$179="","",CHAR(10)&amp;"CA: "&amp;Checks!$AA$179)</f>
        <v>Type: ______________ (see cover list)
ID: ______________ (see cover list)</v>
      </c>
      <c r="G39" s="115" t="str">
        <f aca="false">IF(ISNUMBER(Checks!$AD$179),TEXT(Checks!$AD$179,"DD-MMM-YY HH:MM")&amp;" "&amp;Checks!$P$179,"")&amp;IF(Checks!$AE$179="","",CHAR(10)&amp;"Verifier: "&amp;Checks!$AE$179)&amp;IF(Checks!$T$179="","",CHAR(10)&amp;"PIC: "&amp;Checks!$T$179)</f>
        <v/>
      </c>
      <c r="H39" s="116" t="str">
        <f aca="false">IF(Checks!$AH$179="","",Checks!$AH$179)</f>
        <v>OPEN</v>
      </c>
    </row>
    <row r="40" customFormat="false" ht="114" hidden="false" customHeight="true" outlineLevel="0" collapsed="false">
      <c r="A40" s="115" t="str">
        <f aca="false">Checks!$A$180&amp;CHAR(10)&amp;IF(Checks!$I$180="","",Checks!$I$180&amp;": ")&amp;Checks!$J$180</f>
        <v>F06-T12-05
Equipment: Equipment serviceability vs GLD</v>
      </c>
      <c r="B40" s="115" t="str">
        <f aca="false">Checks!$K$180&amp;IF(Checks!$O$180="","",IF(Checks!$K$180="","",CHAR(10))&amp;"Note: "&amp;Checks!$O$180)</f>
        <v>Note: Preparation check at caterer - does NOT confirm loading.</v>
      </c>
      <c r="C40" s="115" t="str">
        <f aca="false">Checks!$N$180&amp;CHAR(10)&amp;IF(ISNUMBER(Checks!$R$180),TEXT(Checks!$R$180,"DD-MMM-YY HH:MM"),"")&amp;" "&amp;Checks!$P$180</f>
        <v>Required
15-Oct-26 11:20 KUL</v>
      </c>
      <c r="D40" s="115" t="str">
        <f aca="false">IF(Checks!$U$180="","",Checks!$U$180)&amp;IF(Checks!$AB$180="","",CHAR(10)&amp;"CA: "&amp;Checks!$AB$180)</f>
        <v/>
      </c>
      <c r="E40" s="115" t="str">
        <f aca="false">IF(Checks!$V$180="","",Checks!$V$180)&amp;IF(Checks!$AC$180="","",IF(Checks!$V$180="","",CHAR(10))&amp;"N/A just.: "&amp;Checks!$AC$180)&amp;IF(Checks!$W$180="","",CHAR(10)&amp;"Batch: "&amp;Checks!$W$180)&amp;IF(AND(Checks!$X$180="",Checks!$Y$180=""),"",CHAR(10)&amp;"Exp: "&amp;Checks!$X$180&amp;"  /  Act: "&amp;Checks!$Y$180)</f>
        <v/>
      </c>
      <c r="F40" s="115" t="str">
        <f aca="false">IF(AND(LEFT(Checks!$AH$180,10)="N/A – RULE",TRIM(Checks!$S$180&amp;Checks!$Z$180)=""),"","Type: "&amp;IF(TRIM(Checks!$S$180)="","______________ (see cover list)",Checks!$S$180)&amp;CHAR(10)&amp;"ID: "&amp;IF(TRIM(Checks!$Z$180)="","______________ (see cover list)",Checks!$Z$180))&amp;IF(Checks!$AA$180="","",CHAR(10)&amp;"CA: "&amp;Checks!$AA$180)</f>
        <v>Type: ______________ (see cover list)
ID: ______________ (see cover list)</v>
      </c>
      <c r="G40" s="115" t="str">
        <f aca="false">IF(ISNUMBER(Checks!$AD$180),TEXT(Checks!$AD$180,"DD-MMM-YY HH:MM")&amp;" "&amp;Checks!$P$180,"")&amp;IF(Checks!$AE$180="","",CHAR(10)&amp;"Verifier: "&amp;Checks!$AE$180)&amp;IF(Checks!$T$180="","",CHAR(10)&amp;"PIC: "&amp;Checks!$T$180)</f>
        <v/>
      </c>
      <c r="H40" s="116" t="str">
        <f aca="false">IF(Checks!$AH$180="","",Checks!$AH$180)</f>
        <v>OPEN</v>
      </c>
    </row>
    <row r="41" customFormat="false" ht="289.5" hidden="false" customHeight="true" outlineLevel="0" collapsed="false">
      <c r="A41" s="115" t="str">
        <f aca="false">Checks!$A$181&amp;CHAR(10)&amp;IF(Checks!$I$181="","",Checks!$I$181&amp;": ")&amp;Checks!$J$181</f>
        <v>F06-T12-06
Equipment: Equipment quantities vs GLD</v>
      </c>
      <c r="B41" s="115" t="str">
        <f aca="false">SUBSTITUTE(SUBSTITUTE(SUBSTITUTE(Checks!$K$181&amp;IF(Checks!$O$181="","",IF(Checks!$K$181="","",CHAR(10))&amp;"Note: "&amp;Checks!$O$181)," (AIRCRAFT TYPE!C6:R6)","")," (AIRCRAFT TYPE!C7:R7)","")," -"," n/a")</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n/a does NOT confirm loading.</v>
      </c>
      <c r="C41" s="115" t="str">
        <f aca="false">Checks!$N$181&amp;CHAR(10)&amp;IF(ISNUMBER(Checks!$R$181),TEXT(Checks!$R$181,"DD-MMM-YY HH:MM"),"")&amp;" "&amp;Checks!$P$181</f>
        <v>Required
15-Oct-26 11:20 KUL</v>
      </c>
      <c r="D41" s="115" t="str">
        <f aca="false">IF(Checks!$U$181="","",Checks!$U$181)&amp;IF(Checks!$AB$181="","",CHAR(10)&amp;"CA: "&amp;Checks!$AB$181)</f>
        <v/>
      </c>
      <c r="E41" s="115" t="str">
        <f aca="false">IF(Checks!$V$181="","",Checks!$V$181)&amp;IF(Checks!$AC$181="","",IF(Checks!$V$181="","",CHAR(10))&amp;"N/A just.: "&amp;Checks!$AC$181)&amp;IF(Checks!$W$181="","",CHAR(10)&amp;"Batch: "&amp;Checks!$W$181)&amp;IF(AND(Checks!$X$181="",Checks!$Y$181=""),"",CHAR(10)&amp;"Exp: "&amp;Checks!$X$181&amp;"  /  Act: "&amp;Checks!$Y$181)</f>
        <v/>
      </c>
      <c r="F41" s="115" t="str">
        <f aca="false">IF(AND(LEFT(Checks!$AH$181,10)="N/A – RULE",TRIM(Checks!$S$181&amp;Checks!$Z$181)=""),"","Type: "&amp;IF(TRIM(Checks!$S$181)="","______________ (see cover list)",Checks!$S$181)&amp;CHAR(10)&amp;"ID: "&amp;IF(TRIM(Checks!$Z$181)="","______________ (see cover list)",Checks!$Z$181))&amp;IF(Checks!$AA$181="","",CHAR(10)&amp;"CA: "&amp;Checks!$AA$181)</f>
        <v>Type: ______________ (see cover list)
ID: ______________ (see cover list)</v>
      </c>
      <c r="G41" s="115" t="str">
        <f aca="false">IF(ISNUMBER(Checks!$AD$181),TEXT(Checks!$AD$181,"DD-MMM-YY HH:MM")&amp;" "&amp;Checks!$P$181,"")&amp;IF(Checks!$AE$181="","",CHAR(10)&amp;"Verifier: "&amp;Checks!$AE$181)&amp;IF(Checks!$T$181="","",CHAR(10)&amp;"PIC: "&amp;Checks!$T$181)</f>
        <v/>
      </c>
      <c r="H41" s="116" t="str">
        <f aca="false">IF(Checks!$AH$181="","",Checks!$AH$181)</f>
        <v>OPEN</v>
      </c>
    </row>
    <row r="42" customFormat="false" ht="114" hidden="false" customHeight="true" outlineLevel="0" collapsed="false">
      <c r="A42" s="115" t="str">
        <f aca="false">Checks!$A$182&amp;CHAR(10)&amp;IF(Checks!$I$182="","",Checks!$I$182&amp;": ")&amp;Checks!$J$182</f>
        <v>F06-T12-07
Equipment: Loading positions planned vs GLD</v>
      </c>
      <c r="B42" s="115" t="str">
        <f aca="false">Checks!$K$182&amp;IF(Checks!$O$182="","",IF(Checks!$K$182="","",CHAR(10))&amp;"Note: "&amp;Checks!$O$182)</f>
        <v>Note: Preparation check at caterer - does NOT confirm loading.</v>
      </c>
      <c r="C42" s="115" t="str">
        <f aca="false">Checks!$N$182&amp;CHAR(10)&amp;IF(ISNUMBER(Checks!$R$182),TEXT(Checks!$R$182,"DD-MMM-YY HH:MM"),"")&amp;" "&amp;Checks!$P$182</f>
        <v>Required
15-Oct-26 11:20 KUL</v>
      </c>
      <c r="D42" s="115" t="str">
        <f aca="false">IF(Checks!$U$182="","",Checks!$U$182)&amp;IF(Checks!$AB$182="","",CHAR(10)&amp;"CA: "&amp;Checks!$AB$182)</f>
        <v/>
      </c>
      <c r="E42" s="115" t="str">
        <f aca="false">IF(Checks!$V$182="","",Checks!$V$182)&amp;IF(Checks!$AC$182="","",IF(Checks!$V$182="","",CHAR(10))&amp;"N/A just.: "&amp;Checks!$AC$182)&amp;IF(Checks!$W$182="","",CHAR(10)&amp;"Batch: "&amp;Checks!$W$182)&amp;IF(AND(Checks!$X$182="",Checks!$Y$182=""),"",CHAR(10)&amp;"Exp: "&amp;Checks!$X$182&amp;"  /  Act: "&amp;Checks!$Y$182)</f>
        <v/>
      </c>
      <c r="F42" s="115" t="str">
        <f aca="false">IF(AND(LEFT(Checks!$AH$182,10)="N/A – RULE",TRIM(Checks!$S$182&amp;Checks!$Z$182)=""),"","Type: "&amp;IF(TRIM(Checks!$S$182)="","______________ (see cover list)",Checks!$S$182)&amp;CHAR(10)&amp;"ID: "&amp;IF(TRIM(Checks!$Z$182)="","______________ (see cover list)",Checks!$Z$182))&amp;IF(Checks!$AA$182="","",CHAR(10)&amp;"CA: "&amp;Checks!$AA$182)</f>
        <v>Type: ______________ (see cover list)
ID: ______________ (see cover list)</v>
      </c>
      <c r="G42" s="115" t="str">
        <f aca="false">IF(ISNUMBER(Checks!$AD$182),TEXT(Checks!$AD$182,"DD-MMM-YY HH:MM")&amp;" "&amp;Checks!$P$182,"")&amp;IF(Checks!$AE$182="","",CHAR(10)&amp;"Verifier: "&amp;Checks!$AE$182)&amp;IF(Checks!$T$182="","",CHAR(10)&amp;"PIC: "&amp;Checks!$T$182)</f>
        <v/>
      </c>
      <c r="H42" s="116" t="str">
        <f aca="false">IF(Checks!$AH$182="","",Checks!$AH$182)</f>
        <v>OPEN</v>
      </c>
    </row>
    <row r="43" customFormat="false" ht="213" hidden="false" customHeight="true" outlineLevel="0" collapsed="false">
      <c r="A43" s="115" t="str">
        <f aca="false">Checks!$A$183&amp;CHAR(10)&amp;IF(Checks!$I$183="","",Checks!$I$183&amp;": ")&amp;Checks!$J$183</f>
        <v>F06-T12-08
Amenities: Toiletry kits - prepared</v>
      </c>
      <c r="B43" s="115" t="str">
        <f aca="false">SUBSTITUTE(SUBSTITUTE(Checks!$K$183&amp;IF(Checks!$O$183="","",IF(Checks!$K$183="","",CHAR(10))&amp;"Note: "&amp;Checks!$O$183),"A350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43" s="115" t="str">
        <f aca="false">Checks!$N$183&amp;CHAR(10)&amp;IF(ISNUMBER(Checks!$R$183),TEXT(Checks!$R$183,"DD-MMM-YY HH:MM"),"")&amp;" "&amp;Checks!$P$183</f>
        <v>Clarification required
15-Oct-26 11:20 KUL</v>
      </c>
      <c r="D43" s="115" t="str">
        <f aca="false">IF(Checks!$U$183="","",Checks!$U$183)&amp;IF(Checks!$AB$183="","",CHAR(10)&amp;"CA: "&amp;Checks!$AB$183)</f>
        <v/>
      </c>
      <c r="E43" s="115" t="str">
        <f aca="false">IF(Checks!$V$183="","",Checks!$V$183)&amp;IF(Checks!$AC$183="","",IF(Checks!$V$183="","",CHAR(10))&amp;"N/A just.: "&amp;Checks!$AC$183)&amp;IF(Checks!$W$183="","",CHAR(10)&amp;"Batch: "&amp;Checks!$W$183)&amp;IF(AND(Checks!$X$183="",Checks!$Y$183=""),"",CHAR(10)&amp;"Exp: "&amp;Checks!$X$183&amp;"  /  Act: "&amp;Checks!$Y$183)</f>
        <v/>
      </c>
      <c r="F43" s="115" t="str">
        <f aca="false">IF(AND(LEFT(Checks!$AH$183,10)="N/A – RULE",TRIM(Checks!$S$183&amp;Checks!$Z$183)=""),"","Type: "&amp;IF(TRIM(Checks!$S$183)="","______________ (see cover list)",Checks!$S$183)&amp;CHAR(10)&amp;"ID: "&amp;IF(TRIM(Checks!$Z$183)="","______________ (see cover list)",Checks!$Z$183))&amp;IF(Checks!$AA$183="","",CHAR(10)&amp;"CA: "&amp;Checks!$AA$183)</f>
        <v>Type: ______________ (see cover list)
ID: ______________ (see cover list)</v>
      </c>
      <c r="G43" s="115" t="str">
        <f aca="false">IF(ISNUMBER(Checks!$AD$183),TEXT(Checks!$AD$183,"DD-MMM-YY HH:MM")&amp;" "&amp;Checks!$P$183,"")&amp;IF(Checks!$AE$183="","",CHAR(10)&amp;"Verifier: "&amp;Checks!$AE$183)&amp;IF(Checks!$T$183="","",CHAR(10)&amp;"PIC: "&amp;Checks!$T$183)</f>
        <v/>
      </c>
      <c r="H43" s="116" t="str">
        <f aca="false">IF(Checks!$AH$183="","",Checks!$AH$183)</f>
        <v>OPEN – CLARIFICATION</v>
      </c>
    </row>
    <row r="44" customFormat="false" ht="114" hidden="false" customHeight="true" outlineLevel="0" collapsed="false">
      <c r="A44" s="115" t="str">
        <f aca="false">Checks!$A$184&amp;CHAR(10)&amp;IF(Checks!$I$184="","",Checks!$I$184&amp;": ")&amp;Checks!$J$184</f>
        <v>F06-T12-09
Amenities: Pajamas (BC) - prepared</v>
      </c>
      <c r="B44" s="115" t="str">
        <f aca="false">Checks!$K$184&amp;IF(Checks!$O$184="","",IF(Checks!$K$184="","",CHAR(10))&amp;"Note: "&amp;Checks!$O$184)</f>
        <v>Available - BC red-eye only
Note: Red-eye departure 2320 local.</v>
      </c>
      <c r="C44" s="115" t="str">
        <f aca="false">Checks!$N$184&amp;CHAR(10)&amp;IF(ISNUMBER(Checks!$R$184),TEXT(Checks!$R$184,"DD-MMM-YY HH:MM"),"")&amp;" "&amp;Checks!$P$184</f>
        <v>Required
15-Oct-26 11:20 KUL</v>
      </c>
      <c r="D44" s="115" t="str">
        <f aca="false">IF(Checks!$U$184="","",Checks!$U$184)&amp;IF(Checks!$AB$184="","",CHAR(10)&amp;"CA: "&amp;Checks!$AB$184)</f>
        <v/>
      </c>
      <c r="E44" s="115" t="str">
        <f aca="false">IF(Checks!$V$184="","",Checks!$V$184)&amp;IF(Checks!$AC$184="","",IF(Checks!$V$184="","",CHAR(10))&amp;"N/A just.: "&amp;Checks!$AC$184)&amp;IF(Checks!$W$184="","",CHAR(10)&amp;"Batch: "&amp;Checks!$W$184)&amp;IF(AND(Checks!$X$184="",Checks!$Y$184=""),"",CHAR(10)&amp;"Exp: "&amp;Checks!$X$184&amp;"  /  Act: "&amp;Checks!$Y$184)</f>
        <v/>
      </c>
      <c r="F44" s="115" t="str">
        <f aca="false">IF(AND(LEFT(Checks!$AH$184,10)="N/A – RULE",TRIM(Checks!$S$184&amp;Checks!$Z$184)=""),"","Type: "&amp;IF(TRIM(Checks!$S$184)="","______________ (see cover list)",Checks!$S$184)&amp;CHAR(10)&amp;"ID: "&amp;IF(TRIM(Checks!$Z$184)="","______________ (see cover list)",Checks!$Z$184))&amp;IF(Checks!$AA$184="","",CHAR(10)&amp;"CA: "&amp;Checks!$AA$184)</f>
        <v>Type: ______________ (see cover list)
ID: ______________ (see cover list)</v>
      </c>
      <c r="G44" s="115" t="str">
        <f aca="false">IF(ISNUMBER(Checks!$AD$184),TEXT(Checks!$AD$184,"DD-MMM-YY HH:MM")&amp;" "&amp;Checks!$P$184,"")&amp;IF(Checks!$AE$184="","",CHAR(10)&amp;"Verifier: "&amp;Checks!$AE$184)&amp;IF(Checks!$T$184="","",CHAR(10)&amp;"PIC: "&amp;Checks!$T$184)</f>
        <v/>
      </c>
      <c r="H44" s="116" t="str">
        <f aca="false">IF(Checks!$AH$184="","",Checks!$AH$184)</f>
        <v>OPEN</v>
      </c>
    </row>
    <row r="45" customFormat="false" ht="114" hidden="false" customHeight="true" outlineLevel="0" collapsed="false">
      <c r="A45" s="115" t="str">
        <f aca="false">Checks!$A$185&amp;CHAR(10)&amp;IF(Checks!$I$185="","",Checks!$I$185&amp;": ")&amp;Checks!$J$185</f>
        <v>F06-T12-10
Amenities: Slippers (BS/BC) - prepared</v>
      </c>
      <c r="B45" s="115" t="str">
        <f aca="false">Checks!$K$185&amp;IF(Checks!$O$185="","",IF(Checks!$K$185="","",CHAR(10))&amp;"Note: "&amp;Checks!$O$185)</f>
        <v>Available (ticked in reference)</v>
      </c>
      <c r="C45" s="115" t="str">
        <f aca="false">Checks!$N$185&amp;CHAR(10)&amp;IF(ISNUMBER(Checks!$R$185),TEXT(Checks!$R$185,"DD-MMM-YY HH:MM"),"")&amp;" "&amp;Checks!$P$185</f>
        <v>Required
15-Oct-26 11:20 KUL</v>
      </c>
      <c r="D45" s="115" t="str">
        <f aca="false">IF(Checks!$U$185="","",Checks!$U$185)&amp;IF(Checks!$AB$185="","",CHAR(10)&amp;"CA: "&amp;Checks!$AB$185)</f>
        <v/>
      </c>
      <c r="E45" s="115" t="str">
        <f aca="false">IF(Checks!$V$185="","",Checks!$V$185)&amp;IF(Checks!$AC$185="","",IF(Checks!$V$185="","",CHAR(10))&amp;"N/A just.: "&amp;Checks!$AC$185)&amp;IF(Checks!$W$185="","",CHAR(10)&amp;"Batch: "&amp;Checks!$W$185)&amp;IF(AND(Checks!$X$185="",Checks!$Y$185=""),"",CHAR(10)&amp;"Exp: "&amp;Checks!$X$185&amp;"  /  Act: "&amp;Checks!$Y$185)</f>
        <v/>
      </c>
      <c r="F45" s="115" t="str">
        <f aca="false">IF(AND(LEFT(Checks!$AH$185,10)="N/A – RULE",TRIM(Checks!$S$185&amp;Checks!$Z$185)=""),"","Type: "&amp;IF(TRIM(Checks!$S$185)="","______________ (see cover list)",Checks!$S$185)&amp;CHAR(10)&amp;"ID: "&amp;IF(TRIM(Checks!$Z$185)="","______________ (see cover list)",Checks!$Z$185))&amp;IF(Checks!$AA$185="","",CHAR(10)&amp;"CA: "&amp;Checks!$AA$185)</f>
        <v>Type: ______________ (see cover list)
ID: ______________ (see cover list)</v>
      </c>
      <c r="G45" s="115" t="str">
        <f aca="false">IF(ISNUMBER(Checks!$AD$185),TEXT(Checks!$AD$185,"DD-MMM-YY HH:MM")&amp;" "&amp;Checks!$P$185,"")&amp;IF(Checks!$AE$185="","",CHAR(10)&amp;"Verifier: "&amp;Checks!$AE$185)&amp;IF(Checks!$T$185="","",CHAR(10)&amp;"PIC: "&amp;Checks!$T$185)</f>
        <v/>
      </c>
      <c r="H45" s="116" t="str">
        <f aca="false">IF(Checks!$AH$185="","",Checks!$AH$185)</f>
        <v>OPEN</v>
      </c>
    </row>
    <row r="46" customFormat="false" ht="114" hidden="false" customHeight="true" outlineLevel="0" collapsed="false">
      <c r="A46" s="115" t="str">
        <f aca="false">Checks!$A$186&amp;CHAR(10)&amp;IF(Checks!$I$186="","",Checks!$I$186&amp;": ")&amp;Checks!$J$186</f>
        <v>F06-T12-11
F&amp;B Linen: Towel - prepared</v>
      </c>
      <c r="B46" s="115" t="str">
        <f aca="false">Checks!$K$186&amp;IF(Checks!$O$186="","",IF(Checks!$K$186="","",CHAR(10))&amp;"Note: "&amp;Checks!$O$186)</f>
        <v>Available (ticked in reference)
Note: Reference gives no uplift stn for this item: preparation checked at the meal uplift stn (KUL) - confirm with caterer.</v>
      </c>
      <c r="C46" s="115" t="str">
        <f aca="false">Checks!$N$186&amp;CHAR(10)&amp;IF(ISNUMBER(Checks!$R$186),TEXT(Checks!$R$186,"DD-MMM-YY HH:MM"),"")&amp;" "&amp;Checks!$P$186</f>
        <v>Required
15-Oct-26 11:20 KUL</v>
      </c>
      <c r="D46" s="115" t="str">
        <f aca="false">IF(Checks!$U$186="","",Checks!$U$186)&amp;IF(Checks!$AB$186="","",CHAR(10)&amp;"CA: "&amp;Checks!$AB$186)</f>
        <v/>
      </c>
      <c r="E46" s="115" t="str">
        <f aca="false">IF(Checks!$V$186="","",Checks!$V$186)&amp;IF(Checks!$AC$186="","",IF(Checks!$V$186="","",CHAR(10))&amp;"N/A just.: "&amp;Checks!$AC$186)&amp;IF(Checks!$W$186="","",CHAR(10)&amp;"Batch: "&amp;Checks!$W$186)&amp;IF(AND(Checks!$X$186="",Checks!$Y$186=""),"",CHAR(10)&amp;"Exp: "&amp;Checks!$X$186&amp;"  /  Act: "&amp;Checks!$Y$186)</f>
        <v/>
      </c>
      <c r="F46" s="115" t="str">
        <f aca="false">IF(AND(LEFT(Checks!$AH$186,10)="N/A – RULE",TRIM(Checks!$S$186&amp;Checks!$Z$186)=""),"","Type: "&amp;IF(TRIM(Checks!$S$186)="","______________ (see cover list)",Checks!$S$186)&amp;CHAR(10)&amp;"ID: "&amp;IF(TRIM(Checks!$Z$186)="","______________ (see cover list)",Checks!$Z$186))&amp;IF(Checks!$AA$186="","",CHAR(10)&amp;"CA: "&amp;Checks!$AA$186)</f>
        <v>Type: ______________ (see cover list)
ID: ______________ (see cover list)</v>
      </c>
      <c r="G46" s="115" t="str">
        <f aca="false">IF(ISNUMBER(Checks!$AD$186),TEXT(Checks!$AD$186,"DD-MMM-YY HH:MM")&amp;" "&amp;Checks!$P$186,"")&amp;IF(Checks!$AE$186="","",CHAR(10)&amp;"Verifier: "&amp;Checks!$AE$186)&amp;IF(Checks!$T$186="","",CHAR(10)&amp;"PIC: "&amp;Checks!$T$186)</f>
        <v/>
      </c>
      <c r="H46" s="116" t="str">
        <f aca="false">IF(Checks!$AH$186="","",Checks!$AH$186)</f>
        <v>OPEN</v>
      </c>
    </row>
    <row r="47" customFormat="false" ht="114" hidden="false" customHeight="true" outlineLevel="0" collapsed="false">
      <c r="A47" s="115" t="str">
        <f aca="false">Checks!$A$187&amp;CHAR(10)&amp;IF(Checks!$I$187="","",Checks!$I$187&amp;": ")&amp;Checks!$J$187</f>
        <v>F06-T12-12
F&amp;B Linen: Tray cloth - prepared</v>
      </c>
      <c r="B47" s="115" t="str">
        <f aca="false">Checks!$K$187&amp;IF(Checks!$O$187="","",IF(Checks!$K$187="","",CHAR(10))&amp;"Note: "&amp;Checks!$O$187)</f>
        <v>Available (ticked in reference)
Note: Reference gives no uplift stn for this item: preparation checked at the meal uplift stn (KUL) - confirm with caterer.</v>
      </c>
      <c r="C47" s="115" t="str">
        <f aca="false">Checks!$N$187&amp;CHAR(10)&amp;IF(ISNUMBER(Checks!$R$187),TEXT(Checks!$R$187,"DD-MMM-YY HH:MM"),"")&amp;" "&amp;Checks!$P$187</f>
        <v>Required
15-Oct-26 11:20 KUL</v>
      </c>
      <c r="D47" s="115" t="str">
        <f aca="false">IF(Checks!$U$187="","",Checks!$U$187)&amp;IF(Checks!$AB$187="","",CHAR(10)&amp;"CA: "&amp;Checks!$AB$187)</f>
        <v/>
      </c>
      <c r="E47" s="115" t="str">
        <f aca="false">IF(Checks!$V$187="","",Checks!$V$187)&amp;IF(Checks!$AC$187="","",IF(Checks!$V$187="","",CHAR(10))&amp;"N/A just.: "&amp;Checks!$AC$187)&amp;IF(Checks!$W$187="","",CHAR(10)&amp;"Batch: "&amp;Checks!$W$187)&amp;IF(AND(Checks!$X$187="",Checks!$Y$187=""),"",CHAR(10)&amp;"Exp: "&amp;Checks!$X$187&amp;"  /  Act: "&amp;Checks!$Y$187)</f>
        <v/>
      </c>
      <c r="F47" s="115" t="str">
        <f aca="false">IF(AND(LEFT(Checks!$AH$187,10)="N/A – RULE",TRIM(Checks!$S$187&amp;Checks!$Z$187)=""),"","Type: "&amp;IF(TRIM(Checks!$S$187)="","______________ (see cover list)",Checks!$S$187)&amp;CHAR(10)&amp;"ID: "&amp;IF(TRIM(Checks!$Z$187)="","______________ (see cover list)",Checks!$Z$187))&amp;IF(Checks!$AA$187="","",CHAR(10)&amp;"CA: "&amp;Checks!$AA$187)</f>
        <v>Type: ______________ (see cover list)
ID: ______________ (see cover list)</v>
      </c>
      <c r="G47" s="115" t="str">
        <f aca="false">IF(ISNUMBER(Checks!$AD$187),TEXT(Checks!$AD$187,"DD-MMM-YY HH:MM")&amp;" "&amp;Checks!$P$187,"")&amp;IF(Checks!$AE$187="","",CHAR(10)&amp;"Verifier: "&amp;Checks!$AE$187)&amp;IF(Checks!$T$187="","",CHAR(10)&amp;"PIC: "&amp;Checks!$T$187)</f>
        <v/>
      </c>
      <c r="H47" s="116" t="str">
        <f aca="false">IF(Checks!$AH$187="","",Checks!$AH$187)</f>
        <v>OPEN</v>
      </c>
    </row>
    <row r="48" customFormat="false" ht="114" hidden="false" customHeight="true" outlineLevel="0" collapsed="false">
      <c r="A48" s="115" t="str">
        <f aca="false">Checks!$A$188&amp;CHAR(10)&amp;IF(Checks!$I$188="","",Checks!$I$188&amp;": ")&amp;Checks!$J$188</f>
        <v>F06-T12-13
F&amp;B Linen: Napkin - prepared</v>
      </c>
      <c r="B48" s="115" t="str">
        <f aca="false">Checks!$K$188&amp;IF(Checks!$O$188="","",IF(Checks!$K$188="","",CHAR(10))&amp;"Note: "&amp;Checks!$O$188)</f>
        <v>Available (ticked in reference)
Note: Reference gives no uplift stn for this item: preparation checked at the meal uplift stn (KUL) - confirm with caterer.</v>
      </c>
      <c r="C48" s="115" t="str">
        <f aca="false">Checks!$N$188&amp;CHAR(10)&amp;IF(ISNUMBER(Checks!$R$188),TEXT(Checks!$R$188,"DD-MMM-YY HH:MM"),"")&amp;" "&amp;Checks!$P$188</f>
        <v>Required
15-Oct-26 11:20 KUL</v>
      </c>
      <c r="D48" s="115" t="str">
        <f aca="false">IF(Checks!$U$188="","",Checks!$U$188)&amp;IF(Checks!$AB$188="","",CHAR(10)&amp;"CA: "&amp;Checks!$AB$188)</f>
        <v/>
      </c>
      <c r="E48" s="115" t="str">
        <f aca="false">IF(Checks!$V$188="","",Checks!$V$188)&amp;IF(Checks!$AC$188="","",IF(Checks!$V$188="","",CHAR(10))&amp;"N/A just.: "&amp;Checks!$AC$188)&amp;IF(Checks!$W$188="","",CHAR(10)&amp;"Batch: "&amp;Checks!$W$188)&amp;IF(AND(Checks!$X$188="",Checks!$Y$188=""),"",CHAR(10)&amp;"Exp: "&amp;Checks!$X$188&amp;"  /  Act: "&amp;Checks!$Y$188)</f>
        <v/>
      </c>
      <c r="F48" s="115" t="str">
        <f aca="false">IF(AND(LEFT(Checks!$AH$188,10)="N/A – RULE",TRIM(Checks!$S$188&amp;Checks!$Z$188)=""),"","Type: "&amp;IF(TRIM(Checks!$S$188)="","______________ (see cover list)",Checks!$S$188)&amp;CHAR(10)&amp;"ID: "&amp;IF(TRIM(Checks!$Z$188)="","______________ (see cover list)",Checks!$Z$188))&amp;IF(Checks!$AA$188="","",CHAR(10)&amp;"CA: "&amp;Checks!$AA$188)</f>
        <v>Type: ______________ (see cover list)
ID: ______________ (see cover list)</v>
      </c>
      <c r="G48" s="115" t="str">
        <f aca="false">IF(ISNUMBER(Checks!$AD$188),TEXT(Checks!$AD$188,"DD-MMM-YY HH:MM")&amp;" "&amp;Checks!$P$188,"")&amp;IF(Checks!$AE$188="","",CHAR(10)&amp;"Verifier: "&amp;Checks!$AE$188)&amp;IF(Checks!$T$188="","",CHAR(10)&amp;"PIC: "&amp;Checks!$T$188)</f>
        <v/>
      </c>
      <c r="H48" s="116" t="str">
        <f aca="false">IF(Checks!$AH$188="","",Checks!$AH$188)</f>
        <v>OPEN</v>
      </c>
    </row>
    <row r="49" customFormat="false" ht="114" hidden="false" customHeight="true" outlineLevel="0" collapsed="false">
      <c r="A49" s="115" t="str">
        <f aca="false">Checks!$A$189&amp;CHAR(10)&amp;IF(Checks!$I$189="","",Checks!$I$189&amp;": ")&amp;Checks!$J$189</f>
        <v>F06-T12-14
F&amp;B Linen: Table cloth - prepared</v>
      </c>
      <c r="B49" s="115" t="str">
        <f aca="false">Checks!$K$189&amp;IF(Checks!$O$189="","",IF(Checks!$K$189="","",CHAR(10))&amp;"Note: "&amp;Checks!$O$189)</f>
        <v>Available (ticked in reference)
Note: Reference gives no uplift stn for this item: preparation checked at the meal uplift stn (KUL) - confirm with caterer.</v>
      </c>
      <c r="C49" s="115" t="str">
        <f aca="false">Checks!$N$189&amp;CHAR(10)&amp;IF(ISNUMBER(Checks!$R$189),TEXT(Checks!$R$189,"DD-MMM-YY HH:MM"),"")&amp;" "&amp;Checks!$P$189</f>
        <v>Required
15-Oct-26 11:20 KUL</v>
      </c>
      <c r="D49" s="115" t="str">
        <f aca="false">IF(Checks!$U$189="","",Checks!$U$189)&amp;IF(Checks!$AB$189="","",CHAR(10)&amp;"CA: "&amp;Checks!$AB$189)</f>
        <v/>
      </c>
      <c r="E49" s="115" t="str">
        <f aca="false">IF(Checks!$V$189="","",Checks!$V$189)&amp;IF(Checks!$AC$189="","",IF(Checks!$V$189="","",CHAR(10))&amp;"N/A just.: "&amp;Checks!$AC$189)&amp;IF(Checks!$W$189="","",CHAR(10)&amp;"Batch: "&amp;Checks!$W$189)&amp;IF(AND(Checks!$X$189="",Checks!$Y$189=""),"",CHAR(10)&amp;"Exp: "&amp;Checks!$X$189&amp;"  /  Act: "&amp;Checks!$Y$189)</f>
        <v/>
      </c>
      <c r="F49" s="115" t="str">
        <f aca="false">IF(AND(LEFT(Checks!$AH$189,10)="N/A – RULE",TRIM(Checks!$S$189&amp;Checks!$Z$189)=""),"","Type: "&amp;IF(TRIM(Checks!$S$189)="","______________ (see cover list)",Checks!$S$189)&amp;CHAR(10)&amp;"ID: "&amp;IF(TRIM(Checks!$Z$189)="","______________ (see cover list)",Checks!$Z$189))&amp;IF(Checks!$AA$189="","",CHAR(10)&amp;"CA: "&amp;Checks!$AA$189)</f>
        <v>Type: ______________ (see cover list)
ID: ______________ (see cover list)</v>
      </c>
      <c r="G49" s="115" t="str">
        <f aca="false">IF(ISNUMBER(Checks!$AD$189),TEXT(Checks!$AD$189,"DD-MMM-YY HH:MM")&amp;" "&amp;Checks!$P$189,"")&amp;IF(Checks!$AE$189="","",CHAR(10)&amp;"Verifier: "&amp;Checks!$AE$189)&amp;IF(Checks!$T$189="","",CHAR(10)&amp;"PIC: "&amp;Checks!$T$189)</f>
        <v/>
      </c>
      <c r="H49" s="116" t="str">
        <f aca="false">IF(Checks!$AH$189="","",Checks!$AH$189)</f>
        <v>OPEN</v>
      </c>
    </row>
    <row r="50" customFormat="false" ht="114" hidden="false" customHeight="true" outlineLevel="0" collapsed="false">
      <c r="A50" s="115" t="str">
        <f aca="false">Checks!$A$190&amp;CHAR(10)&amp;IF(Checks!$I$190="","",Checks!$I$190&amp;": ")&amp;Checks!$J$190</f>
        <v>F06-T12-15
F&amp;B Linen: Bread linen (using table cloth) - prepared</v>
      </c>
      <c r="B50" s="115" t="str">
        <f aca="false">Checks!$K$190&amp;IF(Checks!$O$190="","",IF(Checks!$K$190="","",CHAR(10))&amp;"Note: "&amp;Checks!$O$190)</f>
        <v>Available (ticked in reference)
Note: Reference gives no uplift stn for this item: preparation checked at the meal uplift stn (KUL) - confirm with caterer.</v>
      </c>
      <c r="C50" s="115" t="str">
        <f aca="false">Checks!$N$190&amp;CHAR(10)&amp;IF(ISNUMBER(Checks!$R$190),TEXT(Checks!$R$190,"DD-MMM-YY HH:MM"),"")&amp;" "&amp;Checks!$P$190</f>
        <v>Required
15-Oct-26 11:20 KUL</v>
      </c>
      <c r="D50" s="115" t="str">
        <f aca="false">IF(Checks!$U$190="","",Checks!$U$190)&amp;IF(Checks!$AB$190="","",CHAR(10)&amp;"CA: "&amp;Checks!$AB$190)</f>
        <v/>
      </c>
      <c r="E50" s="115" t="str">
        <f aca="false">IF(Checks!$V$190="","",Checks!$V$190)&amp;IF(Checks!$AC$190="","",IF(Checks!$V$190="","",CHAR(10))&amp;"N/A just.: "&amp;Checks!$AC$190)&amp;IF(Checks!$W$190="","",CHAR(10)&amp;"Batch: "&amp;Checks!$W$190)&amp;IF(AND(Checks!$X$190="",Checks!$Y$190=""),"",CHAR(10)&amp;"Exp: "&amp;Checks!$X$190&amp;"  /  Act: "&amp;Checks!$Y$190)</f>
        <v/>
      </c>
      <c r="F50" s="115" t="str">
        <f aca="false">IF(AND(LEFT(Checks!$AH$190,10)="N/A – RULE",TRIM(Checks!$S$190&amp;Checks!$Z$190)=""),"","Type: "&amp;IF(TRIM(Checks!$S$190)="","______________ (see cover list)",Checks!$S$190)&amp;CHAR(10)&amp;"ID: "&amp;IF(TRIM(Checks!$Z$190)="","______________ (see cover list)",Checks!$Z$190))&amp;IF(Checks!$AA$190="","",CHAR(10)&amp;"CA: "&amp;Checks!$AA$190)</f>
        <v>Type: ______________ (see cover list)
ID: ______________ (see cover list)</v>
      </c>
      <c r="G50" s="115" t="str">
        <f aca="false">IF(ISNUMBER(Checks!$AD$190),TEXT(Checks!$AD$190,"DD-MMM-YY HH:MM")&amp;" "&amp;Checks!$P$190,"")&amp;IF(Checks!$AE$190="","",CHAR(10)&amp;"Verifier: "&amp;Checks!$AE$190)&amp;IF(Checks!$T$190="","",CHAR(10)&amp;"PIC: "&amp;Checks!$T$190)</f>
        <v/>
      </c>
      <c r="H50" s="116" t="str">
        <f aca="false">IF(Checks!$AH$190="","",Checks!$AH$190)</f>
        <v>OPEN</v>
      </c>
    </row>
    <row r="51" customFormat="false" ht="124.5" hidden="false" customHeight="true" outlineLevel="0" collapsed="false">
      <c r="A51" s="115" t="str">
        <f aca="false">Checks!$A$191&amp;CHAR(10)&amp;IF(Checks!$I$191="","",Checks!$I$191&amp;": ")&amp;Checks!$J$191</f>
        <v>F06-T12-16
F&amp;B Linen: Trolley cloth - prepared</v>
      </c>
      <c r="B51" s="115" t="str">
        <f aca="false">SUBSTITUTE(SUBSTITUTE(Checks!$K$191&amp;IF(Checks!$O$191="","",IF(Checks!$K$191="","",CHAR(10))&amp;"Note: "&amp;Checks!$O$191),"Per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1" s="115" t="str">
        <f aca="false">Checks!$N$191&amp;CHAR(10)&amp;IF(ISNUMBER(Checks!$R$191),TEXT(Checks!$R$191,"DD-MMM-YY HH:MM"),"")&amp;" "&amp;Checks!$P$191</f>
        <v>Required
15-Oct-26 11:20 KUL</v>
      </c>
      <c r="D51" s="115" t="str">
        <f aca="false">IF(Checks!$U$191="","",Checks!$U$191)&amp;IF(Checks!$AB$191="","",CHAR(10)&amp;"CA: "&amp;Checks!$AB$191)</f>
        <v/>
      </c>
      <c r="E51" s="115" t="str">
        <f aca="false">IF(Checks!$V$191="","",Checks!$V$191)&amp;IF(Checks!$AC$191="","",IF(Checks!$V$191="","",CHAR(10))&amp;"N/A just.: "&amp;Checks!$AC$191)&amp;IF(Checks!$W$191="","",CHAR(10)&amp;"Batch: "&amp;Checks!$W$191)&amp;IF(AND(Checks!$X$191="",Checks!$Y$191=""),"",CHAR(10)&amp;"Exp: "&amp;Checks!$X$191&amp;"  /  Act: "&amp;Checks!$Y$191)</f>
        <v/>
      </c>
      <c r="F51" s="115" t="str">
        <f aca="false">IF(AND(LEFT(Checks!$AH$191,10)="N/A – RULE",TRIM(Checks!$S$191&amp;Checks!$Z$191)=""),"","Type: "&amp;IF(TRIM(Checks!$S$191)="","______________ (see cover list)",Checks!$S$191)&amp;CHAR(10)&amp;"ID: "&amp;IF(TRIM(Checks!$Z$191)="","______________ (see cover list)",Checks!$Z$191))&amp;IF(Checks!$AA$191="","",CHAR(10)&amp;"CA: "&amp;Checks!$AA$191)</f>
        <v>Type: ______________ (see cover list)
ID: ______________ (see cover list)</v>
      </c>
      <c r="G51" s="115" t="str">
        <f aca="false">IF(ISNUMBER(Checks!$AD$191),TEXT(Checks!$AD$191,"DD-MMM-YY HH:MM")&amp;" "&amp;Checks!$P$191,"")&amp;IF(Checks!$AE$191="","",CHAR(10)&amp;"Verifier: "&amp;Checks!$AE$191)&amp;IF(Checks!$T$191="","",CHAR(10)&amp;"PIC: "&amp;Checks!$T$191)</f>
        <v/>
      </c>
      <c r="H51" s="116" t="str">
        <f aca="false">IF(Checks!$AH$191="","",Checks!$AH$191)</f>
        <v>OPEN</v>
      </c>
    </row>
    <row r="52" customFormat="false" ht="114" hidden="false" customHeight="true" outlineLevel="0" collapsed="false">
      <c r="A52" s="115" t="str">
        <f aca="false">Checks!$A$192&amp;CHAR(10)&amp;IF(Checks!$I$192="","",Checks!$I$192&amp;": ")&amp;Checks!$J$192</f>
        <v>F06-T12-17
F&amp;B Linen: Linen bag - prepared</v>
      </c>
      <c r="B52" s="115" t="str">
        <f aca="false">Checks!$K$192&amp;IF(Checks!$O$192="","",IF(Checks!$K$192="","",CHAR(10))&amp;"Note: "&amp;Checks!$O$192)</f>
        <v>Available (ticked in reference)
Note: Reference gives no uplift stn for this item: preparation checked at the meal uplift stn (KUL) - confirm with caterer.</v>
      </c>
      <c r="C52" s="115" t="str">
        <f aca="false">Checks!$N$192&amp;CHAR(10)&amp;IF(ISNUMBER(Checks!$R$192),TEXT(Checks!$R$192,"DD-MMM-YY HH:MM"),"")&amp;" "&amp;Checks!$P$192</f>
        <v>Required
15-Oct-26 11:20 KUL</v>
      </c>
      <c r="D52" s="115" t="str">
        <f aca="false">IF(Checks!$U$192="","",Checks!$U$192)&amp;IF(Checks!$AB$192="","",CHAR(10)&amp;"CA: "&amp;Checks!$AB$192)</f>
        <v/>
      </c>
      <c r="E52" s="115" t="str">
        <f aca="false">IF(Checks!$V$192="","",Checks!$V$192)&amp;IF(Checks!$AC$192="","",IF(Checks!$V$192="","",CHAR(10))&amp;"N/A just.: "&amp;Checks!$AC$192)&amp;IF(Checks!$W$192="","",CHAR(10)&amp;"Batch: "&amp;Checks!$W$192)&amp;IF(AND(Checks!$X$192="",Checks!$Y$192=""),"",CHAR(10)&amp;"Exp: "&amp;Checks!$X$192&amp;"  /  Act: "&amp;Checks!$Y$192)</f>
        <v/>
      </c>
      <c r="F52" s="115" t="str">
        <f aca="false">IF(AND(LEFT(Checks!$AH$192,10)="N/A – RULE",TRIM(Checks!$S$192&amp;Checks!$Z$192)=""),"","Type: "&amp;IF(TRIM(Checks!$S$192)="","______________ (see cover list)",Checks!$S$192)&amp;CHAR(10)&amp;"ID: "&amp;IF(TRIM(Checks!$Z$192)="","______________ (see cover list)",Checks!$Z$192))&amp;IF(Checks!$AA$192="","",CHAR(10)&amp;"CA: "&amp;Checks!$AA$192)</f>
        <v>Type: ______________ (see cover list)
ID: ______________ (see cover list)</v>
      </c>
      <c r="G52" s="115" t="str">
        <f aca="false">IF(ISNUMBER(Checks!$AD$192),TEXT(Checks!$AD$192,"DD-MMM-YY HH:MM")&amp;" "&amp;Checks!$P$192,"")&amp;IF(Checks!$AE$192="","",CHAR(10)&amp;"Verifier: "&amp;Checks!$AE$192)&amp;IF(Checks!$T$192="","",CHAR(10)&amp;"PIC: "&amp;Checks!$T$192)</f>
        <v/>
      </c>
      <c r="H52" s="116" t="str">
        <f aca="false">IF(Checks!$AH$192="","",Checks!$AH$192)</f>
        <v>OPEN</v>
      </c>
    </row>
    <row r="53" customFormat="false" ht="114" hidden="false" customHeight="true" outlineLevel="0" collapsed="false">
      <c r="A53" s="115" t="str">
        <f aca="false">Checks!$A$193&amp;CHAR(10)&amp;IF(Checks!$I$193="","",Checks!$I$193&amp;": ")&amp;Checks!$J$193</f>
        <v>F06-T12-18
Seat Linen: Seat pillow (BS &amp; BC) - prepared</v>
      </c>
      <c r="B53" s="115" t="str">
        <f aca="false">Checks!$K$193&amp;IF(Checks!$O$193="","",IF(Checks!$K$193="","",CHAR(10))&amp;"Note: "&amp;Checks!$O$193)</f>
        <v>Available 100% (ticked in reference)
Note: Reference gives no uplift stn for this item: preparation checked at the meal uplift stn (KUL) - confirm with caterer.</v>
      </c>
      <c r="C53" s="115" t="str">
        <f aca="false">Checks!$N$193&amp;CHAR(10)&amp;IF(ISNUMBER(Checks!$R$193),TEXT(Checks!$R$193,"DD-MMM-YY HH:MM"),"")&amp;" "&amp;Checks!$P$193</f>
        <v>Required
15-Oct-26 11:20 KUL</v>
      </c>
      <c r="D53" s="115" t="str">
        <f aca="false">IF(Checks!$U$193="","",Checks!$U$193)&amp;IF(Checks!$AB$193="","",CHAR(10)&amp;"CA: "&amp;Checks!$AB$193)</f>
        <v/>
      </c>
      <c r="E53" s="115" t="str">
        <f aca="false">IF(Checks!$V$193="","",Checks!$V$193)&amp;IF(Checks!$AC$193="","",IF(Checks!$V$193="","",CHAR(10))&amp;"N/A just.: "&amp;Checks!$AC$193)&amp;IF(Checks!$W$193="","",CHAR(10)&amp;"Batch: "&amp;Checks!$W$193)&amp;IF(AND(Checks!$X$193="",Checks!$Y$193=""),"",CHAR(10)&amp;"Exp: "&amp;Checks!$X$193&amp;"  /  Act: "&amp;Checks!$Y$193)</f>
        <v/>
      </c>
      <c r="F53" s="115" t="str">
        <f aca="false">IF(AND(LEFT(Checks!$AH$193,10)="N/A – RULE",TRIM(Checks!$S$193&amp;Checks!$Z$193)=""),"","Type: "&amp;IF(TRIM(Checks!$S$193)="","______________ (see cover list)",Checks!$S$193)&amp;CHAR(10)&amp;"ID: "&amp;IF(TRIM(Checks!$Z$193)="","______________ (see cover list)",Checks!$Z$193))&amp;IF(Checks!$AA$193="","",CHAR(10)&amp;"CA: "&amp;Checks!$AA$193)</f>
        <v>Type: ______________ (see cover list)
ID: ______________ (see cover list)</v>
      </c>
      <c r="G53" s="115" t="str">
        <f aca="false">IF(ISNUMBER(Checks!$AD$193),TEXT(Checks!$AD$193,"DD-MMM-YY HH:MM")&amp;" "&amp;Checks!$P$193,"")&amp;IF(Checks!$AE$193="","",CHAR(10)&amp;"Verifier: "&amp;Checks!$AE$193)&amp;IF(Checks!$T$193="","",CHAR(10)&amp;"PIC: "&amp;Checks!$T$193)</f>
        <v/>
      </c>
      <c r="H53" s="116" t="str">
        <f aca="false">IF(Checks!$AH$193="","",Checks!$AH$193)</f>
        <v>OPEN</v>
      </c>
    </row>
    <row r="54" customFormat="false" ht="114" hidden="false" customHeight="true" outlineLevel="0" collapsed="false">
      <c r="A54" s="115" t="str">
        <f aca="false">Checks!$A$194&amp;CHAR(10)&amp;IF(Checks!$I$194="","",Checks!$I$194&amp;": ")&amp;Checks!$J$194</f>
        <v>F06-T12-19
Seat Linen: Duvet (BS &amp; BC) - prepared</v>
      </c>
      <c r="B54" s="115" t="str">
        <f aca="false">Checks!$K$194&amp;IF(Checks!$O$194="","",IF(Checks!$K$194="","",CHAR(10))&amp;"Note: "&amp;Checks!$O$194)</f>
        <v>Available 100% (ticked in reference)
Note: Reference gives no uplift stn for this item: preparation checked at the meal uplift stn (KUL) - confirm with caterer.</v>
      </c>
      <c r="C54" s="115" t="str">
        <f aca="false">Checks!$N$194&amp;CHAR(10)&amp;IF(ISNUMBER(Checks!$R$194),TEXT(Checks!$R$194,"DD-MMM-YY HH:MM"),"")&amp;" "&amp;Checks!$P$194</f>
        <v>Required
15-Oct-26 11:20 KUL</v>
      </c>
      <c r="D54" s="115" t="str">
        <f aca="false">IF(Checks!$U$194="","",Checks!$U$194)&amp;IF(Checks!$AB$194="","",CHAR(10)&amp;"CA: "&amp;Checks!$AB$194)</f>
        <v/>
      </c>
      <c r="E54" s="115" t="str">
        <f aca="false">IF(Checks!$V$194="","",Checks!$V$194)&amp;IF(Checks!$AC$194="","",IF(Checks!$V$194="","",CHAR(10))&amp;"N/A just.: "&amp;Checks!$AC$194)&amp;IF(Checks!$W$194="","",CHAR(10)&amp;"Batch: "&amp;Checks!$W$194)&amp;IF(AND(Checks!$X$194="",Checks!$Y$194=""),"",CHAR(10)&amp;"Exp: "&amp;Checks!$X$194&amp;"  /  Act: "&amp;Checks!$Y$194)</f>
        <v/>
      </c>
      <c r="F54" s="115" t="str">
        <f aca="false">IF(AND(LEFT(Checks!$AH$194,10)="N/A – RULE",TRIM(Checks!$S$194&amp;Checks!$Z$194)=""),"","Type: "&amp;IF(TRIM(Checks!$S$194)="","______________ (see cover list)",Checks!$S$194)&amp;CHAR(10)&amp;"ID: "&amp;IF(TRIM(Checks!$Z$194)="","______________ (see cover list)",Checks!$Z$194))&amp;IF(Checks!$AA$194="","",CHAR(10)&amp;"CA: "&amp;Checks!$AA$194)</f>
        <v>Type: ______________ (see cover list)
ID: ______________ (see cover list)</v>
      </c>
      <c r="G54" s="115" t="str">
        <f aca="false">IF(ISNUMBER(Checks!$AD$194),TEXT(Checks!$AD$194,"DD-MMM-YY HH:MM")&amp;" "&amp;Checks!$P$194,"")&amp;IF(Checks!$AE$194="","",CHAR(10)&amp;"Verifier: "&amp;Checks!$AE$194)&amp;IF(Checks!$T$194="","",CHAR(10)&amp;"PIC: "&amp;Checks!$T$194)</f>
        <v/>
      </c>
      <c r="H54" s="116" t="str">
        <f aca="false">IF(Checks!$AH$194="","",Checks!$AH$194)</f>
        <v>OPEN</v>
      </c>
    </row>
    <row r="55" customFormat="false" ht="114" hidden="false" customHeight="true" outlineLevel="0" collapsed="false">
      <c r="A55" s="115" t="str">
        <f aca="false">Checks!$A$195&amp;CHAR(10)&amp;IF(Checks!$I$195="","",Checks!$I$195&amp;": ")&amp;Checks!$J$195</f>
        <v>F06-T12-20
Seat Linen: Mattress (BS &amp; BC) - prepared</v>
      </c>
      <c r="B55" s="115" t="str">
        <f aca="false">Checks!$K$195&amp;IF(Checks!$O$195="","",IF(Checks!$K$195="","",CHAR(10))&amp;"Note: "&amp;Checks!$O$195)</f>
        <v>Available 100% (ticked in reference)
Note: Reference gives no uplift stn for this item: preparation checked at the meal uplift stn (KUL) - confirm with caterer.</v>
      </c>
      <c r="C55" s="115" t="str">
        <f aca="false">Checks!$N$195&amp;CHAR(10)&amp;IF(ISNUMBER(Checks!$R$195),TEXT(Checks!$R$195,"DD-MMM-YY HH:MM"),"")&amp;" "&amp;Checks!$P$195</f>
        <v>Required
15-Oct-26 11:20 KUL</v>
      </c>
      <c r="D55" s="115" t="str">
        <f aca="false">IF(Checks!$U$195="","",Checks!$U$195)&amp;IF(Checks!$AB$195="","",CHAR(10)&amp;"CA: "&amp;Checks!$AB$195)</f>
        <v/>
      </c>
      <c r="E55" s="115" t="str">
        <f aca="false">IF(Checks!$V$195="","",Checks!$V$195)&amp;IF(Checks!$AC$195="","",IF(Checks!$V$195="","",CHAR(10))&amp;"N/A just.: "&amp;Checks!$AC$195)&amp;IF(Checks!$W$195="","",CHAR(10)&amp;"Batch: "&amp;Checks!$W$195)&amp;IF(AND(Checks!$X$195="",Checks!$Y$195=""),"",CHAR(10)&amp;"Exp: "&amp;Checks!$X$195&amp;"  /  Act: "&amp;Checks!$Y$195)</f>
        <v/>
      </c>
      <c r="F55" s="115" t="str">
        <f aca="false">IF(AND(LEFT(Checks!$AH$195,10)="N/A – RULE",TRIM(Checks!$S$195&amp;Checks!$Z$195)=""),"","Type: "&amp;IF(TRIM(Checks!$S$195)="","______________ (see cover list)",Checks!$S$195)&amp;CHAR(10)&amp;"ID: "&amp;IF(TRIM(Checks!$Z$195)="","______________ (see cover list)",Checks!$Z$195))&amp;IF(Checks!$AA$195="","",CHAR(10)&amp;"CA: "&amp;Checks!$AA$195)</f>
        <v>Type: ______________ (see cover list)
ID: ______________ (see cover list)</v>
      </c>
      <c r="G55" s="115" t="str">
        <f aca="false">IF(ISNUMBER(Checks!$AD$195),TEXT(Checks!$AD$195,"DD-MMM-YY HH:MM")&amp;" "&amp;Checks!$P$195,"")&amp;IF(Checks!$AE$195="","",CHAR(10)&amp;"Verifier: "&amp;Checks!$AE$195)&amp;IF(Checks!$T$195="","",CHAR(10)&amp;"PIC: "&amp;Checks!$T$195)</f>
        <v/>
      </c>
      <c r="H55" s="116" t="str">
        <f aca="false">IF(Checks!$AH$195="","",Checks!$AH$195)</f>
        <v>OPEN</v>
      </c>
    </row>
    <row r="56" customFormat="false" ht="114" hidden="false" customHeight="true" outlineLevel="0" collapsed="false">
      <c r="A56" s="115" t="str">
        <f aca="false">Checks!$A$196&amp;CHAR(10)&amp;IF(Checks!$I$196="","",Checks!$I$196&amp;": ")&amp;Checks!$J$196</f>
        <v>F06-T12-21
Signature Drinks: Signature drink &amp; garnish (BC) - prepared</v>
      </c>
      <c r="B56" s="115" t="str">
        <f aca="false">SUBSTITUTE(Checks!$K$196&amp;IF(Checks!$O$196="","",IF(Checks!$K$196="","",CHAR(10))&amp;"Note: "&amp;Checks!$O$196)," (note D79)","")</f>
        <v>Available (ticked in reference)
Note: Signature drinks &amp; garnish uplifted from KUL.</v>
      </c>
      <c r="C56" s="115" t="str">
        <f aca="false">Checks!$N$196&amp;CHAR(10)&amp;IF(ISNUMBER(Checks!$R$196),TEXT(Checks!$R$196,"DD-MMM-YY HH:MM"),"")&amp;" "&amp;Checks!$P$196</f>
        <v>Required
15-Oct-26 11:20 KUL</v>
      </c>
      <c r="D56" s="115" t="str">
        <f aca="false">IF(Checks!$U$196="","",Checks!$U$196)&amp;IF(Checks!$AB$196="","",CHAR(10)&amp;"CA: "&amp;Checks!$AB$196)</f>
        <v/>
      </c>
      <c r="E56" s="115" t="str">
        <f aca="false">IF(Checks!$V$196="","",Checks!$V$196)&amp;IF(Checks!$AC$196="","",IF(Checks!$V$196="","",CHAR(10))&amp;"N/A just.: "&amp;Checks!$AC$196)&amp;IF(Checks!$W$196="","",CHAR(10)&amp;"Batch: "&amp;Checks!$W$196)&amp;IF(AND(Checks!$X$196="",Checks!$Y$196=""),"",CHAR(10)&amp;"Exp: "&amp;Checks!$X$196&amp;"  /  Act: "&amp;Checks!$Y$196)</f>
        <v/>
      </c>
      <c r="F56" s="115" t="str">
        <f aca="false">IF(AND(LEFT(Checks!$AH$196,10)="N/A – RULE",TRIM(Checks!$S$196&amp;Checks!$Z$196)=""),"","Type: "&amp;IF(TRIM(Checks!$S$196)="","______________ (see cover list)",Checks!$S$196)&amp;CHAR(10)&amp;"ID: "&amp;IF(TRIM(Checks!$Z$196)="","______________ (see cover list)",Checks!$Z$196))&amp;IF(Checks!$AA$196="","",CHAR(10)&amp;"CA: "&amp;Checks!$AA$196)</f>
        <v>Type: ______________ (see cover list)
ID: ______________ (see cover list)</v>
      </c>
      <c r="G56" s="115" t="str">
        <f aca="false">IF(ISNUMBER(Checks!$AD$196),TEXT(Checks!$AD$196,"DD-MMM-YY HH:MM")&amp;" "&amp;Checks!$P$196,"")&amp;IF(Checks!$AE$196="","",CHAR(10)&amp;"Verifier: "&amp;Checks!$AE$196)&amp;IF(Checks!$T$196="","",CHAR(10)&amp;"PIC: "&amp;Checks!$T$196)</f>
        <v/>
      </c>
      <c r="H56" s="116" t="str">
        <f aca="false">IF(Checks!$AH$196="","",Checks!$AH$196)</f>
        <v>OPEN</v>
      </c>
    </row>
    <row r="57" customFormat="false" ht="25.5" hidden="false" customHeight="true" outlineLevel="0" collapsed="false">
      <c r="A57" s="114"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7" s="114"/>
      <c r="C57" s="114"/>
      <c r="D57" s="114"/>
      <c r="E57" s="114"/>
      <c r="F57" s="114"/>
      <c r="G57" s="114"/>
      <c r="H57" s="114"/>
    </row>
    <row r="58" customFormat="false" ht="114" hidden="false" customHeight="true" outlineLevel="0" collapsed="false">
      <c r="A58" s="115" t="str">
        <f aca="false">Checks!$A$197&amp;CHAR(10)&amp;IF(Checks!$I$197="","",Checks!$I$197&amp;": ")&amp;Checks!$J$197</f>
        <v>F06-UPL-01
Meal: Meals physically uplifted on board - quantity vs menu checklist</v>
      </c>
      <c r="B58" s="115" t="str">
        <f aca="false">Checks!$K$197&amp;IF(Checks!$O$197="","",IF(Checks!$K$197="","",CHAR(10))&amp;"Note: "&amp;Checks!$O$197)</f>
        <v>Enter expected &amp; actual
Note: Confirm on board before departure; completion time must fall inside the uplift window.</v>
      </c>
      <c r="C58" s="115" t="str">
        <f aca="false">Checks!$N$197&amp;CHAR(10)&amp;IF(ISNUMBER(Checks!$R$197),TEXT(Checks!$R$197,"DD-MMM-YY HH:MM"),"")&amp;" "&amp;Checks!$P$197</f>
        <v>Required
15-Oct-26 23:20 KUL</v>
      </c>
      <c r="D58" s="115" t="str">
        <f aca="false">IF(Checks!$U$197="","",Checks!$U$197)&amp;IF(Checks!$AB$197="","",CHAR(10)&amp;"CA: "&amp;Checks!$AB$197)</f>
        <v/>
      </c>
      <c r="E58" s="115" t="str">
        <f aca="false">IF(Checks!$V$197="","",Checks!$V$197)&amp;IF(Checks!$AC$197="","",IF(Checks!$V$197="","",CHAR(10))&amp;"N/A just.: "&amp;Checks!$AC$197)&amp;IF(Checks!$W$197="","",CHAR(10)&amp;"Batch: "&amp;Checks!$W$197)&amp;IF(AND(Checks!$X$197="",Checks!$Y$197=""),"",CHAR(10)&amp;"Exp: "&amp;Checks!$X$197&amp;"  /  Act: "&amp;Checks!$Y$197)</f>
        <v/>
      </c>
      <c r="F58" s="115" t="str">
        <f aca="false">IF(AND(LEFT(Checks!$AH$197,10)="N/A – RULE",TRIM(Checks!$S$197&amp;Checks!$Z$197)=""),"","Type: "&amp;IF(TRIM(Checks!$S$197)="","______________ (see cover list)",Checks!$S$197)&amp;CHAR(10)&amp;"ID: "&amp;IF(TRIM(Checks!$Z$197)="","______________ (see cover list)",Checks!$Z$197))&amp;IF(Checks!$AA$197="","",CHAR(10)&amp;"CA: "&amp;Checks!$AA$197)</f>
        <v>Type: ______________ (see cover list)
ID: ______________ (see cover list)</v>
      </c>
      <c r="G58" s="115" t="str">
        <f aca="false">IF(ISNUMBER(Checks!$AD$197),TEXT(Checks!$AD$197,"DD-MMM-YY HH:MM")&amp;" "&amp;Checks!$P$197,"")&amp;IF(Checks!$AE$197="","",CHAR(10)&amp;"Verifier: "&amp;Checks!$AE$197)&amp;IF(Checks!$T$197="","",CHAR(10)&amp;"PIC: "&amp;Checks!$T$197)</f>
        <v/>
      </c>
      <c r="H58" s="116" t="str">
        <f aca="false">IF(Checks!$AH$197="","",Checks!$AH$197)</f>
        <v>OPEN</v>
      </c>
    </row>
    <row r="59" customFormat="false" ht="114" hidden="false" customHeight="true" outlineLevel="0" collapsed="false">
      <c r="A59" s="115" t="str">
        <f aca="false">Checks!$A$198&amp;CHAR(10)&amp;IF(Checks!$I$198="","",Checks!$I$198&amp;": ")&amp;Checks!$J$198</f>
        <v>F06-UPL-02
Equipment: Equipment physically loaded at GLD positions - quantity &amp; positions</v>
      </c>
      <c r="B59" s="115" t="str">
        <f aca="false">Checks!$K$198&amp;IF(Checks!$O$198="","",IF(Checks!$K$198="","",CHAR(10))&amp;"Note: "&amp;Checks!$O$198)</f>
        <v>Enter expected &amp; actual
Note: Confirm on board before departure; completion time must fall inside the uplift window.</v>
      </c>
      <c r="C59" s="115" t="str">
        <f aca="false">Checks!$N$198&amp;CHAR(10)&amp;IF(ISNUMBER(Checks!$R$198),TEXT(Checks!$R$198,"DD-MMM-YY HH:MM"),"")&amp;" "&amp;Checks!$P$198</f>
        <v>Required
15-Oct-26 23:20 KUL</v>
      </c>
      <c r="D59" s="115" t="str">
        <f aca="false">IF(Checks!$U$198="","",Checks!$U$198)&amp;IF(Checks!$AB$198="","",CHAR(10)&amp;"CA: "&amp;Checks!$AB$198)</f>
        <v/>
      </c>
      <c r="E59" s="115" t="str">
        <f aca="false">IF(Checks!$V$198="","",Checks!$V$198)&amp;IF(Checks!$AC$198="","",IF(Checks!$V$198="","",CHAR(10))&amp;"N/A just.: "&amp;Checks!$AC$198)&amp;IF(Checks!$W$198="","",CHAR(10)&amp;"Batch: "&amp;Checks!$W$198)&amp;IF(AND(Checks!$X$198="",Checks!$Y$198=""),"",CHAR(10)&amp;"Exp: "&amp;Checks!$X$198&amp;"  /  Act: "&amp;Checks!$Y$198)</f>
        <v/>
      </c>
      <c r="F59" s="115" t="str">
        <f aca="false">IF(AND(LEFT(Checks!$AH$198,10)="N/A – RULE",TRIM(Checks!$S$198&amp;Checks!$Z$198)=""),"","Type: "&amp;IF(TRIM(Checks!$S$198)="","______________ (see cover list)",Checks!$S$198)&amp;CHAR(10)&amp;"ID: "&amp;IF(TRIM(Checks!$Z$198)="","______________ (see cover list)",Checks!$Z$198))&amp;IF(Checks!$AA$198="","",CHAR(10)&amp;"CA: "&amp;Checks!$AA$198)</f>
        <v>Type: ______________ (see cover list)
ID: ______________ (see cover list)</v>
      </c>
      <c r="G59" s="115" t="str">
        <f aca="false">IF(ISNUMBER(Checks!$AD$198),TEXT(Checks!$AD$198,"DD-MMM-YY HH:MM")&amp;" "&amp;Checks!$P$198,"")&amp;IF(Checks!$AE$198="","",CHAR(10)&amp;"Verifier: "&amp;Checks!$AE$198)&amp;IF(Checks!$T$198="","",CHAR(10)&amp;"PIC: "&amp;Checks!$T$198)</f>
        <v/>
      </c>
      <c r="H59" s="116" t="str">
        <f aca="false">IF(Checks!$AH$198="","",Checks!$AH$198)</f>
        <v>OPEN</v>
      </c>
    </row>
    <row r="60" customFormat="false" ht="213" hidden="false" customHeight="true" outlineLevel="0" collapsed="false">
      <c r="A60" s="115" t="str">
        <f aca="false">Checks!$A$199&amp;CHAR(10)&amp;IF(Checks!$I$199="","",Checks!$I$199&amp;": ")&amp;Checks!$J$199</f>
        <v>F06-UPL-03
Amenities: Toiletry kits - on board</v>
      </c>
      <c r="B60" s="115" t="str">
        <f aca="false">SUBSTITUTE(SUBSTITUTE(Checks!$K$199&amp;IF(Checks!$O$199="","",IF(Checks!$K$199="","",CHAR(10))&amp;"Note: "&amp;Checks!$O$199),"A350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60" s="115" t="str">
        <f aca="false">Checks!$N$199&amp;CHAR(10)&amp;IF(ISNUMBER(Checks!$R$199),TEXT(Checks!$R$199,"DD-MMM-YY HH:MM"),"")&amp;" "&amp;Checks!$P$199</f>
        <v>Clarification required
15-Oct-26 23:20 KUL</v>
      </c>
      <c r="D60" s="115" t="str">
        <f aca="false">IF(Checks!$U$199="","",Checks!$U$199)&amp;IF(Checks!$AB$199="","",CHAR(10)&amp;"CA: "&amp;Checks!$AB$199)</f>
        <v/>
      </c>
      <c r="E60" s="115" t="str">
        <f aca="false">IF(Checks!$V$199="","",Checks!$V$199)&amp;IF(Checks!$AC$199="","",IF(Checks!$V$199="","",CHAR(10))&amp;"N/A just.: "&amp;Checks!$AC$199)&amp;IF(Checks!$W$199="","",CHAR(10)&amp;"Batch: "&amp;Checks!$W$199)&amp;IF(AND(Checks!$X$199="",Checks!$Y$199=""),"",CHAR(10)&amp;"Exp: "&amp;Checks!$X$199&amp;"  /  Act: "&amp;Checks!$Y$199)</f>
        <v/>
      </c>
      <c r="F60" s="115" t="str">
        <f aca="false">IF(AND(LEFT(Checks!$AH$199,10)="N/A – RULE",TRIM(Checks!$S$199&amp;Checks!$Z$199)=""),"","Type: "&amp;IF(TRIM(Checks!$S$199)="","______________ (see cover list)",Checks!$S$199)&amp;CHAR(10)&amp;"ID: "&amp;IF(TRIM(Checks!$Z$199)="","______________ (see cover list)",Checks!$Z$199))&amp;IF(Checks!$AA$199="","",CHAR(10)&amp;"CA: "&amp;Checks!$AA$199)</f>
        <v>Type: ______________ (see cover list)
ID: ______________ (see cover list)</v>
      </c>
      <c r="G60" s="115" t="str">
        <f aca="false">IF(ISNUMBER(Checks!$AD$199),TEXT(Checks!$AD$199,"DD-MMM-YY HH:MM")&amp;" "&amp;Checks!$P$199,"")&amp;IF(Checks!$AE$199="","",CHAR(10)&amp;"Verifier: "&amp;Checks!$AE$199)&amp;IF(Checks!$T$199="","",CHAR(10)&amp;"PIC: "&amp;Checks!$T$199)</f>
        <v/>
      </c>
      <c r="H60" s="116" t="str">
        <f aca="false">IF(Checks!$AH$199="","",Checks!$AH$199)</f>
        <v>OPEN – CLARIFICATION</v>
      </c>
    </row>
    <row r="61" customFormat="false" ht="114" hidden="false" customHeight="true" outlineLevel="0" collapsed="false">
      <c r="A61" s="115" t="str">
        <f aca="false">Checks!$A$200&amp;CHAR(10)&amp;IF(Checks!$I$200="","",Checks!$I$200&amp;": ")&amp;Checks!$J$200</f>
        <v>F06-UPL-04
Amenities: Pajamas (BC) - on board</v>
      </c>
      <c r="B61" s="115" t="str">
        <f aca="false">Checks!$K$200&amp;IF(Checks!$O$200="","",IF(Checks!$K$200="","",CHAR(10))&amp;"Note: "&amp;Checks!$O$200)</f>
        <v>Available - BC red-eye only
Note: Red-eye departure 2320 local.</v>
      </c>
      <c r="C61" s="115" t="str">
        <f aca="false">Checks!$N$200&amp;CHAR(10)&amp;IF(ISNUMBER(Checks!$R$200),TEXT(Checks!$R$200,"DD-MMM-YY HH:MM"),"")&amp;" "&amp;Checks!$P$200</f>
        <v>Required
15-Oct-26 23:20 KUL</v>
      </c>
      <c r="D61" s="115" t="str">
        <f aca="false">IF(Checks!$U$200="","",Checks!$U$200)&amp;IF(Checks!$AB$200="","",CHAR(10)&amp;"CA: "&amp;Checks!$AB$200)</f>
        <v/>
      </c>
      <c r="E61" s="115" t="str">
        <f aca="false">IF(Checks!$V$200="","",Checks!$V$200)&amp;IF(Checks!$AC$200="","",IF(Checks!$V$200="","",CHAR(10))&amp;"N/A just.: "&amp;Checks!$AC$200)&amp;IF(Checks!$W$200="","",CHAR(10)&amp;"Batch: "&amp;Checks!$W$200)&amp;IF(AND(Checks!$X$200="",Checks!$Y$200=""),"",CHAR(10)&amp;"Exp: "&amp;Checks!$X$200&amp;"  /  Act: "&amp;Checks!$Y$200)</f>
        <v/>
      </c>
      <c r="F61" s="115" t="str">
        <f aca="false">IF(AND(LEFT(Checks!$AH$200,10)="N/A – RULE",TRIM(Checks!$S$200&amp;Checks!$Z$200)=""),"","Type: "&amp;IF(TRIM(Checks!$S$200)="","______________ (see cover list)",Checks!$S$200)&amp;CHAR(10)&amp;"ID: "&amp;IF(TRIM(Checks!$Z$200)="","______________ (see cover list)",Checks!$Z$200))&amp;IF(Checks!$AA$200="","",CHAR(10)&amp;"CA: "&amp;Checks!$AA$200)</f>
        <v>Type: ______________ (see cover list)
ID: ______________ (see cover list)</v>
      </c>
      <c r="G61" s="115" t="str">
        <f aca="false">IF(ISNUMBER(Checks!$AD$200),TEXT(Checks!$AD$200,"DD-MMM-YY HH:MM")&amp;" "&amp;Checks!$P$200,"")&amp;IF(Checks!$AE$200="","",CHAR(10)&amp;"Verifier: "&amp;Checks!$AE$200)&amp;IF(Checks!$T$200="","",CHAR(10)&amp;"PIC: "&amp;Checks!$T$200)</f>
        <v/>
      </c>
      <c r="H61" s="116" t="str">
        <f aca="false">IF(Checks!$AH$200="","",Checks!$AH$200)</f>
        <v>OPEN</v>
      </c>
    </row>
    <row r="62" customFormat="false" ht="114" hidden="false" customHeight="true" outlineLevel="0" collapsed="false">
      <c r="A62" s="115" t="str">
        <f aca="false">Checks!$A$201&amp;CHAR(10)&amp;IF(Checks!$I$201="","",Checks!$I$201&amp;": ")&amp;Checks!$J$201</f>
        <v>F06-UPL-05
Amenities: Slippers (BS/BC) - on board</v>
      </c>
      <c r="B62" s="115" t="str">
        <f aca="false">Checks!$K$201&amp;IF(Checks!$O$201="","",IF(Checks!$K$201="","",CHAR(10))&amp;"Note: "&amp;Checks!$O$201)</f>
        <v>Available (ticked in reference)</v>
      </c>
      <c r="C62" s="115" t="str">
        <f aca="false">Checks!$N$201&amp;CHAR(10)&amp;IF(ISNUMBER(Checks!$R$201),TEXT(Checks!$R$201,"DD-MMM-YY HH:MM"),"")&amp;" "&amp;Checks!$P$201</f>
        <v>Required
15-Oct-26 23:20 KUL</v>
      </c>
      <c r="D62" s="115" t="str">
        <f aca="false">IF(Checks!$U$201="","",Checks!$U$201)&amp;IF(Checks!$AB$201="","",CHAR(10)&amp;"CA: "&amp;Checks!$AB$201)</f>
        <v/>
      </c>
      <c r="E62" s="115" t="str">
        <f aca="false">IF(Checks!$V$201="","",Checks!$V$201)&amp;IF(Checks!$AC$201="","",IF(Checks!$V$201="","",CHAR(10))&amp;"N/A just.: "&amp;Checks!$AC$201)&amp;IF(Checks!$W$201="","",CHAR(10)&amp;"Batch: "&amp;Checks!$W$201)&amp;IF(AND(Checks!$X$201="",Checks!$Y$201=""),"",CHAR(10)&amp;"Exp: "&amp;Checks!$X$201&amp;"  /  Act: "&amp;Checks!$Y$201)</f>
        <v/>
      </c>
      <c r="F62" s="115" t="str">
        <f aca="false">IF(AND(LEFT(Checks!$AH$201,10)="N/A – RULE",TRIM(Checks!$S$201&amp;Checks!$Z$201)=""),"","Type: "&amp;IF(TRIM(Checks!$S$201)="","______________ (see cover list)",Checks!$S$201)&amp;CHAR(10)&amp;"ID: "&amp;IF(TRIM(Checks!$Z$201)="","______________ (see cover list)",Checks!$Z$201))&amp;IF(Checks!$AA$201="","",CHAR(10)&amp;"CA: "&amp;Checks!$AA$201)</f>
        <v>Type: ______________ (see cover list)
ID: ______________ (see cover list)</v>
      </c>
      <c r="G62" s="115" t="str">
        <f aca="false">IF(ISNUMBER(Checks!$AD$201),TEXT(Checks!$AD$201,"DD-MMM-YY HH:MM")&amp;" "&amp;Checks!$P$201,"")&amp;IF(Checks!$AE$201="","",CHAR(10)&amp;"Verifier: "&amp;Checks!$AE$201)&amp;IF(Checks!$T$201="","",CHAR(10)&amp;"PIC: "&amp;Checks!$T$201)</f>
        <v/>
      </c>
      <c r="H62" s="116" t="str">
        <f aca="false">IF(Checks!$AH$201="","",Checks!$AH$201)</f>
        <v>OPEN</v>
      </c>
    </row>
    <row r="63" customFormat="false" ht="114" hidden="false" customHeight="true" outlineLevel="0" collapsed="false">
      <c r="A63" s="115" t="str">
        <f aca="false">Checks!$A$202&amp;CHAR(10)&amp;IF(Checks!$I$202="","",Checks!$I$202&amp;": ")&amp;Checks!$J$202</f>
        <v>F06-UPL-06
F&amp;B Linen: Towel - on board</v>
      </c>
      <c r="B63" s="115" t="str">
        <f aca="false">Checks!$K$202&amp;IF(Checks!$O$202="","",IF(Checks!$K$202="","",CHAR(10))&amp;"Note: "&amp;Checks!$O$202)</f>
        <v>Available (ticked in reference)</v>
      </c>
      <c r="C63" s="115" t="str">
        <f aca="false">Checks!$N$202&amp;CHAR(10)&amp;IF(ISNUMBER(Checks!$R$202),TEXT(Checks!$R$202,"DD-MMM-YY HH:MM"),"")&amp;" "&amp;Checks!$P$202</f>
        <v>Required
15-Oct-26 23:20 KUL</v>
      </c>
      <c r="D63" s="115" t="str">
        <f aca="false">IF(Checks!$U$202="","",Checks!$U$202)&amp;IF(Checks!$AB$202="","",CHAR(10)&amp;"CA: "&amp;Checks!$AB$202)</f>
        <v/>
      </c>
      <c r="E63" s="115" t="str">
        <f aca="false">IF(Checks!$V$202="","",Checks!$V$202)&amp;IF(Checks!$AC$202="","",IF(Checks!$V$202="","",CHAR(10))&amp;"N/A just.: "&amp;Checks!$AC$202)&amp;IF(Checks!$W$202="","",CHAR(10)&amp;"Batch: "&amp;Checks!$W$202)&amp;IF(AND(Checks!$X$202="",Checks!$Y$202=""),"",CHAR(10)&amp;"Exp: "&amp;Checks!$X$202&amp;"  /  Act: "&amp;Checks!$Y$202)</f>
        <v/>
      </c>
      <c r="F63" s="115" t="str">
        <f aca="false">IF(AND(LEFT(Checks!$AH$202,10)="N/A – RULE",TRIM(Checks!$S$202&amp;Checks!$Z$202)=""),"","Type: "&amp;IF(TRIM(Checks!$S$202)="","______________ (see cover list)",Checks!$S$202)&amp;CHAR(10)&amp;"ID: "&amp;IF(TRIM(Checks!$Z$202)="","______________ (see cover list)",Checks!$Z$202))&amp;IF(Checks!$AA$202="","",CHAR(10)&amp;"CA: "&amp;Checks!$AA$202)</f>
        <v>Type: ______________ (see cover list)
ID: ______________ (see cover list)</v>
      </c>
      <c r="G63" s="115" t="str">
        <f aca="false">IF(ISNUMBER(Checks!$AD$202),TEXT(Checks!$AD$202,"DD-MMM-YY HH:MM")&amp;" "&amp;Checks!$P$202,"")&amp;IF(Checks!$AE$202="","",CHAR(10)&amp;"Verifier: "&amp;Checks!$AE$202)&amp;IF(Checks!$T$202="","",CHAR(10)&amp;"PIC: "&amp;Checks!$T$202)</f>
        <v/>
      </c>
      <c r="H63" s="116" t="str">
        <f aca="false">IF(Checks!$AH$202="","",Checks!$AH$202)</f>
        <v>OPEN</v>
      </c>
    </row>
    <row r="64" customFormat="false" ht="114" hidden="false" customHeight="true" outlineLevel="0" collapsed="false">
      <c r="A64" s="115" t="str">
        <f aca="false">Checks!$A$203&amp;CHAR(10)&amp;IF(Checks!$I$203="","",Checks!$I$203&amp;": ")&amp;Checks!$J$203</f>
        <v>F06-UPL-07
F&amp;B Linen: Tray cloth - on board</v>
      </c>
      <c r="B64" s="115" t="str">
        <f aca="false">Checks!$K$203&amp;IF(Checks!$O$203="","",IF(Checks!$K$203="","",CHAR(10))&amp;"Note: "&amp;Checks!$O$203)</f>
        <v>Available (ticked in reference)</v>
      </c>
      <c r="C64" s="115" t="str">
        <f aca="false">Checks!$N$203&amp;CHAR(10)&amp;IF(ISNUMBER(Checks!$R$203),TEXT(Checks!$R$203,"DD-MMM-YY HH:MM"),"")&amp;" "&amp;Checks!$P$203</f>
        <v>Required
15-Oct-26 23:20 KUL</v>
      </c>
      <c r="D64" s="115" t="str">
        <f aca="false">IF(Checks!$U$203="","",Checks!$U$203)&amp;IF(Checks!$AB$203="","",CHAR(10)&amp;"CA: "&amp;Checks!$AB$203)</f>
        <v/>
      </c>
      <c r="E64" s="115" t="str">
        <f aca="false">IF(Checks!$V$203="","",Checks!$V$203)&amp;IF(Checks!$AC$203="","",IF(Checks!$V$203="","",CHAR(10))&amp;"N/A just.: "&amp;Checks!$AC$203)&amp;IF(Checks!$W$203="","",CHAR(10)&amp;"Batch: "&amp;Checks!$W$203)&amp;IF(AND(Checks!$X$203="",Checks!$Y$203=""),"",CHAR(10)&amp;"Exp: "&amp;Checks!$X$203&amp;"  /  Act: "&amp;Checks!$Y$203)</f>
        <v/>
      </c>
      <c r="F64" s="115" t="str">
        <f aca="false">IF(AND(LEFT(Checks!$AH$203,10)="N/A – RULE",TRIM(Checks!$S$203&amp;Checks!$Z$203)=""),"","Type: "&amp;IF(TRIM(Checks!$S$203)="","______________ (see cover list)",Checks!$S$203)&amp;CHAR(10)&amp;"ID: "&amp;IF(TRIM(Checks!$Z$203)="","______________ (see cover list)",Checks!$Z$203))&amp;IF(Checks!$AA$203="","",CHAR(10)&amp;"CA: "&amp;Checks!$AA$203)</f>
        <v>Type: ______________ (see cover list)
ID: ______________ (see cover list)</v>
      </c>
      <c r="G64" s="115" t="str">
        <f aca="false">IF(ISNUMBER(Checks!$AD$203),TEXT(Checks!$AD$203,"DD-MMM-YY HH:MM")&amp;" "&amp;Checks!$P$203,"")&amp;IF(Checks!$AE$203="","",CHAR(10)&amp;"Verifier: "&amp;Checks!$AE$203)&amp;IF(Checks!$T$203="","",CHAR(10)&amp;"PIC: "&amp;Checks!$T$203)</f>
        <v/>
      </c>
      <c r="H64" s="116" t="str">
        <f aca="false">IF(Checks!$AH$203="","",Checks!$AH$203)</f>
        <v>OPEN</v>
      </c>
    </row>
    <row r="65" customFormat="false" ht="114" hidden="false" customHeight="true" outlineLevel="0" collapsed="false">
      <c r="A65" s="115" t="str">
        <f aca="false">Checks!$A$204&amp;CHAR(10)&amp;IF(Checks!$I$204="","",Checks!$I$204&amp;": ")&amp;Checks!$J$204</f>
        <v>F06-UPL-08
F&amp;B Linen: Napkin - on board</v>
      </c>
      <c r="B65" s="115" t="str">
        <f aca="false">Checks!$K$204&amp;IF(Checks!$O$204="","",IF(Checks!$K$204="","",CHAR(10))&amp;"Note: "&amp;Checks!$O$204)</f>
        <v>Available (ticked in reference)</v>
      </c>
      <c r="C65" s="115" t="str">
        <f aca="false">Checks!$N$204&amp;CHAR(10)&amp;IF(ISNUMBER(Checks!$R$204),TEXT(Checks!$R$204,"DD-MMM-YY HH:MM"),"")&amp;" "&amp;Checks!$P$204</f>
        <v>Required
15-Oct-26 23:20 KUL</v>
      </c>
      <c r="D65" s="115" t="str">
        <f aca="false">IF(Checks!$U$204="","",Checks!$U$204)&amp;IF(Checks!$AB$204="","",CHAR(10)&amp;"CA: "&amp;Checks!$AB$204)</f>
        <v/>
      </c>
      <c r="E65" s="115" t="str">
        <f aca="false">IF(Checks!$V$204="","",Checks!$V$204)&amp;IF(Checks!$AC$204="","",IF(Checks!$V$204="","",CHAR(10))&amp;"N/A just.: "&amp;Checks!$AC$204)&amp;IF(Checks!$W$204="","",CHAR(10)&amp;"Batch: "&amp;Checks!$W$204)&amp;IF(AND(Checks!$X$204="",Checks!$Y$204=""),"",CHAR(10)&amp;"Exp: "&amp;Checks!$X$204&amp;"  /  Act: "&amp;Checks!$Y$204)</f>
        <v/>
      </c>
      <c r="F65" s="115" t="str">
        <f aca="false">IF(AND(LEFT(Checks!$AH$204,10)="N/A – RULE",TRIM(Checks!$S$204&amp;Checks!$Z$204)=""),"","Type: "&amp;IF(TRIM(Checks!$S$204)="","______________ (see cover list)",Checks!$S$204)&amp;CHAR(10)&amp;"ID: "&amp;IF(TRIM(Checks!$Z$204)="","______________ (see cover list)",Checks!$Z$204))&amp;IF(Checks!$AA$204="","",CHAR(10)&amp;"CA: "&amp;Checks!$AA$204)</f>
        <v>Type: ______________ (see cover list)
ID: ______________ (see cover list)</v>
      </c>
      <c r="G65" s="115" t="str">
        <f aca="false">IF(ISNUMBER(Checks!$AD$204),TEXT(Checks!$AD$204,"DD-MMM-YY HH:MM")&amp;" "&amp;Checks!$P$204,"")&amp;IF(Checks!$AE$204="","",CHAR(10)&amp;"Verifier: "&amp;Checks!$AE$204)&amp;IF(Checks!$T$204="","",CHAR(10)&amp;"PIC: "&amp;Checks!$T$204)</f>
        <v/>
      </c>
      <c r="H65" s="116" t="str">
        <f aca="false">IF(Checks!$AH$204="","",Checks!$AH$204)</f>
        <v>OPEN</v>
      </c>
    </row>
    <row r="66" customFormat="false" ht="114" hidden="false" customHeight="true" outlineLevel="0" collapsed="false">
      <c r="A66" s="115" t="str">
        <f aca="false">Checks!$A$205&amp;CHAR(10)&amp;IF(Checks!$I$205="","",Checks!$I$205&amp;": ")&amp;Checks!$J$205</f>
        <v>F06-UPL-09
F&amp;B Linen: Table cloth - on board</v>
      </c>
      <c r="B66" s="115" t="str">
        <f aca="false">Checks!$K$205&amp;IF(Checks!$O$205="","",IF(Checks!$K$205="","",CHAR(10))&amp;"Note: "&amp;Checks!$O$205)</f>
        <v>Available (ticked in reference)</v>
      </c>
      <c r="C66" s="115" t="str">
        <f aca="false">Checks!$N$205&amp;CHAR(10)&amp;IF(ISNUMBER(Checks!$R$205),TEXT(Checks!$R$205,"DD-MMM-YY HH:MM"),"")&amp;" "&amp;Checks!$P$205</f>
        <v>Required
15-Oct-26 23:20 KUL</v>
      </c>
      <c r="D66" s="115" t="str">
        <f aca="false">IF(Checks!$U$205="","",Checks!$U$205)&amp;IF(Checks!$AB$205="","",CHAR(10)&amp;"CA: "&amp;Checks!$AB$205)</f>
        <v/>
      </c>
      <c r="E66" s="115" t="str">
        <f aca="false">IF(Checks!$V$205="","",Checks!$V$205)&amp;IF(Checks!$AC$205="","",IF(Checks!$V$205="","",CHAR(10))&amp;"N/A just.: "&amp;Checks!$AC$205)&amp;IF(Checks!$W$205="","",CHAR(10)&amp;"Batch: "&amp;Checks!$W$205)&amp;IF(AND(Checks!$X$205="",Checks!$Y$205=""),"",CHAR(10)&amp;"Exp: "&amp;Checks!$X$205&amp;"  /  Act: "&amp;Checks!$Y$205)</f>
        <v/>
      </c>
      <c r="F66" s="115" t="str">
        <f aca="false">IF(AND(LEFT(Checks!$AH$205,10)="N/A – RULE",TRIM(Checks!$S$205&amp;Checks!$Z$205)=""),"","Type: "&amp;IF(TRIM(Checks!$S$205)="","______________ (see cover list)",Checks!$S$205)&amp;CHAR(10)&amp;"ID: "&amp;IF(TRIM(Checks!$Z$205)="","______________ (see cover list)",Checks!$Z$205))&amp;IF(Checks!$AA$205="","",CHAR(10)&amp;"CA: "&amp;Checks!$AA$205)</f>
        <v>Type: ______________ (see cover list)
ID: ______________ (see cover list)</v>
      </c>
      <c r="G66" s="115" t="str">
        <f aca="false">IF(ISNUMBER(Checks!$AD$205),TEXT(Checks!$AD$205,"DD-MMM-YY HH:MM")&amp;" "&amp;Checks!$P$205,"")&amp;IF(Checks!$AE$205="","",CHAR(10)&amp;"Verifier: "&amp;Checks!$AE$205)&amp;IF(Checks!$T$205="","",CHAR(10)&amp;"PIC: "&amp;Checks!$T$205)</f>
        <v/>
      </c>
      <c r="H66" s="116" t="str">
        <f aca="false">IF(Checks!$AH$205="","",Checks!$AH$205)</f>
        <v>OPEN</v>
      </c>
    </row>
    <row r="67" customFormat="false" ht="114" hidden="false" customHeight="true" outlineLevel="0" collapsed="false">
      <c r="A67" s="115" t="str">
        <f aca="false">Checks!$A$206&amp;CHAR(10)&amp;IF(Checks!$I$206="","",Checks!$I$206&amp;": ")&amp;Checks!$J$206</f>
        <v>F06-UPL-10
F&amp;B Linen: Bread linen (using table cloth) - on board</v>
      </c>
      <c r="B67" s="115" t="str">
        <f aca="false">Checks!$K$206&amp;IF(Checks!$O$206="","",IF(Checks!$K$206="","",CHAR(10))&amp;"Note: "&amp;Checks!$O$206)</f>
        <v>Available (ticked in reference)</v>
      </c>
      <c r="C67" s="115" t="str">
        <f aca="false">Checks!$N$206&amp;CHAR(10)&amp;IF(ISNUMBER(Checks!$R$206),TEXT(Checks!$R$206,"DD-MMM-YY HH:MM"),"")&amp;" "&amp;Checks!$P$206</f>
        <v>Required
15-Oct-26 23:20 KUL</v>
      </c>
      <c r="D67" s="115" t="str">
        <f aca="false">IF(Checks!$U$206="","",Checks!$U$206)&amp;IF(Checks!$AB$206="","",CHAR(10)&amp;"CA: "&amp;Checks!$AB$206)</f>
        <v/>
      </c>
      <c r="E67" s="115" t="str">
        <f aca="false">IF(Checks!$V$206="","",Checks!$V$206)&amp;IF(Checks!$AC$206="","",IF(Checks!$V$206="","",CHAR(10))&amp;"N/A just.: "&amp;Checks!$AC$206)&amp;IF(Checks!$W$206="","",CHAR(10)&amp;"Batch: "&amp;Checks!$W$206)&amp;IF(AND(Checks!$X$206="",Checks!$Y$206=""),"",CHAR(10)&amp;"Exp: "&amp;Checks!$X$206&amp;"  /  Act: "&amp;Checks!$Y$206)</f>
        <v/>
      </c>
      <c r="F67" s="115" t="str">
        <f aca="false">IF(AND(LEFT(Checks!$AH$206,10)="N/A – RULE",TRIM(Checks!$S$206&amp;Checks!$Z$206)=""),"","Type: "&amp;IF(TRIM(Checks!$S$206)="","______________ (see cover list)",Checks!$S$206)&amp;CHAR(10)&amp;"ID: "&amp;IF(TRIM(Checks!$Z$206)="","______________ (see cover list)",Checks!$Z$206))&amp;IF(Checks!$AA$206="","",CHAR(10)&amp;"CA: "&amp;Checks!$AA$206)</f>
        <v>Type: ______________ (see cover list)
ID: ______________ (see cover list)</v>
      </c>
      <c r="G67" s="115" t="str">
        <f aca="false">IF(ISNUMBER(Checks!$AD$206),TEXT(Checks!$AD$206,"DD-MMM-YY HH:MM")&amp;" "&amp;Checks!$P$206,"")&amp;IF(Checks!$AE$206="","",CHAR(10)&amp;"Verifier: "&amp;Checks!$AE$206)&amp;IF(Checks!$T$206="","",CHAR(10)&amp;"PIC: "&amp;Checks!$T$206)</f>
        <v/>
      </c>
      <c r="H67" s="116" t="str">
        <f aca="false">IF(Checks!$AH$206="","",Checks!$AH$206)</f>
        <v>OPEN</v>
      </c>
    </row>
    <row r="68" customFormat="false" ht="114" hidden="false" customHeight="true" outlineLevel="0" collapsed="false">
      <c r="A68" s="115" t="str">
        <f aca="false">Checks!$A$207&amp;CHAR(10)&amp;IF(Checks!$I$207="","",Checks!$I$207&amp;": ")&amp;Checks!$J$207</f>
        <v>F06-UPL-11
F&amp;B Linen: Trolley cloth - on board</v>
      </c>
      <c r="B68" s="115" t="str">
        <f aca="false">SUBSTITUTE(SUBSTITUTE(Checks!$K$207&amp;IF(Checks!$O$207="","",IF(Checks!$K$207="","",CHAR(10))&amp;"Note: "&amp;Checks!$O$207),"Per note F&amp;B LINEN!B79:C80.","Per the F&amp;B LINEN reference note."),"note F&amp;B LINEN!B79:C80","the F&amp;B LINEN reference note")</f>
        <v>Wide body: Top/Middle &amp; Bottom
Note: Per the F&amp;B LINEN reference note.</v>
      </c>
      <c r="C68" s="115" t="str">
        <f aca="false">Checks!$N$207&amp;CHAR(10)&amp;IF(ISNUMBER(Checks!$R$207),TEXT(Checks!$R$207,"DD-MMM-YY HH:MM"),"")&amp;" "&amp;Checks!$P$207</f>
        <v>Required
15-Oct-26 23:20 KUL</v>
      </c>
      <c r="D68" s="115" t="str">
        <f aca="false">IF(Checks!$U$207="","",Checks!$U$207)&amp;IF(Checks!$AB$207="","",CHAR(10)&amp;"CA: "&amp;Checks!$AB$207)</f>
        <v/>
      </c>
      <c r="E68" s="115" t="str">
        <f aca="false">IF(Checks!$V$207="","",Checks!$V$207)&amp;IF(Checks!$AC$207="","",IF(Checks!$V$207="","",CHAR(10))&amp;"N/A just.: "&amp;Checks!$AC$207)&amp;IF(Checks!$W$207="","",CHAR(10)&amp;"Batch: "&amp;Checks!$W$207)&amp;IF(AND(Checks!$X$207="",Checks!$Y$207=""),"",CHAR(10)&amp;"Exp: "&amp;Checks!$X$207&amp;"  /  Act: "&amp;Checks!$Y$207)</f>
        <v/>
      </c>
      <c r="F68" s="115" t="str">
        <f aca="false">IF(AND(LEFT(Checks!$AH$207,10)="N/A – RULE",TRIM(Checks!$S$207&amp;Checks!$Z$207)=""),"","Type: "&amp;IF(TRIM(Checks!$S$207)="","______________ (see cover list)",Checks!$S$207)&amp;CHAR(10)&amp;"ID: "&amp;IF(TRIM(Checks!$Z$207)="","______________ (see cover list)",Checks!$Z$207))&amp;IF(Checks!$AA$207="","",CHAR(10)&amp;"CA: "&amp;Checks!$AA$207)</f>
        <v>Type: ______________ (see cover list)
ID: ______________ (see cover list)</v>
      </c>
      <c r="G68" s="115" t="str">
        <f aca="false">IF(ISNUMBER(Checks!$AD$207),TEXT(Checks!$AD$207,"DD-MMM-YY HH:MM")&amp;" "&amp;Checks!$P$207,"")&amp;IF(Checks!$AE$207="","",CHAR(10)&amp;"Verifier: "&amp;Checks!$AE$207)&amp;IF(Checks!$T$207="","",CHAR(10)&amp;"PIC: "&amp;Checks!$T$207)</f>
        <v/>
      </c>
      <c r="H68" s="116" t="str">
        <f aca="false">IF(Checks!$AH$207="","",Checks!$AH$207)</f>
        <v>OPEN</v>
      </c>
    </row>
    <row r="69" customFormat="false" ht="114" hidden="false" customHeight="true" outlineLevel="0" collapsed="false">
      <c r="A69" s="115" t="str">
        <f aca="false">Checks!$A$208&amp;CHAR(10)&amp;IF(Checks!$I$208="","",Checks!$I$208&amp;": ")&amp;Checks!$J$208</f>
        <v>F06-UPL-12
F&amp;B Linen: Linen bag - on board</v>
      </c>
      <c r="B69" s="115" t="str">
        <f aca="false">Checks!$K$208&amp;IF(Checks!$O$208="","",IF(Checks!$K$208="","",CHAR(10))&amp;"Note: "&amp;Checks!$O$208)</f>
        <v>Available (ticked in reference)</v>
      </c>
      <c r="C69" s="115" t="str">
        <f aca="false">Checks!$N$208&amp;CHAR(10)&amp;IF(ISNUMBER(Checks!$R$208),TEXT(Checks!$R$208,"DD-MMM-YY HH:MM"),"")&amp;" "&amp;Checks!$P$208</f>
        <v>Required
15-Oct-26 23:20 KUL</v>
      </c>
      <c r="D69" s="115" t="str">
        <f aca="false">IF(Checks!$U$208="","",Checks!$U$208)&amp;IF(Checks!$AB$208="","",CHAR(10)&amp;"CA: "&amp;Checks!$AB$208)</f>
        <v/>
      </c>
      <c r="E69" s="115" t="str">
        <f aca="false">IF(Checks!$V$208="","",Checks!$V$208)&amp;IF(Checks!$AC$208="","",IF(Checks!$V$208="","",CHAR(10))&amp;"N/A just.: "&amp;Checks!$AC$208)&amp;IF(Checks!$W$208="","",CHAR(10)&amp;"Batch: "&amp;Checks!$W$208)&amp;IF(AND(Checks!$X$208="",Checks!$Y$208=""),"",CHAR(10)&amp;"Exp: "&amp;Checks!$X$208&amp;"  /  Act: "&amp;Checks!$Y$208)</f>
        <v/>
      </c>
      <c r="F69" s="115" t="str">
        <f aca="false">IF(AND(LEFT(Checks!$AH$208,10)="N/A – RULE",TRIM(Checks!$S$208&amp;Checks!$Z$208)=""),"","Type: "&amp;IF(TRIM(Checks!$S$208)="","______________ (see cover list)",Checks!$S$208)&amp;CHAR(10)&amp;"ID: "&amp;IF(TRIM(Checks!$Z$208)="","______________ (see cover list)",Checks!$Z$208))&amp;IF(Checks!$AA$208="","",CHAR(10)&amp;"CA: "&amp;Checks!$AA$208)</f>
        <v>Type: ______________ (see cover list)
ID: ______________ (see cover list)</v>
      </c>
      <c r="G69" s="115" t="str">
        <f aca="false">IF(ISNUMBER(Checks!$AD$208),TEXT(Checks!$AD$208,"DD-MMM-YY HH:MM")&amp;" "&amp;Checks!$P$208,"")&amp;IF(Checks!$AE$208="","",CHAR(10)&amp;"Verifier: "&amp;Checks!$AE$208)&amp;IF(Checks!$T$208="","",CHAR(10)&amp;"PIC: "&amp;Checks!$T$208)</f>
        <v/>
      </c>
      <c r="H69" s="116" t="str">
        <f aca="false">IF(Checks!$AH$208="","",Checks!$AH$208)</f>
        <v>OPEN</v>
      </c>
    </row>
    <row r="70" customFormat="false" ht="114" hidden="false" customHeight="true" outlineLevel="0" collapsed="false">
      <c r="A70" s="115" t="str">
        <f aca="false">Checks!$A$209&amp;CHAR(10)&amp;IF(Checks!$I$209="","",Checks!$I$209&amp;": ")&amp;Checks!$J$209</f>
        <v>F06-UPL-13
Seat Linen: Seat pillow (BS &amp; BC) - on board</v>
      </c>
      <c r="B70" s="115" t="str">
        <f aca="false">Checks!$K$209&amp;IF(Checks!$O$209="","",IF(Checks!$K$209="","",CHAR(10))&amp;"Note: "&amp;Checks!$O$209)</f>
        <v>Available 100% (ticked in reference)</v>
      </c>
      <c r="C70" s="115" t="str">
        <f aca="false">Checks!$N$209&amp;CHAR(10)&amp;IF(ISNUMBER(Checks!$R$209),TEXT(Checks!$R$209,"DD-MMM-YY HH:MM"),"")&amp;" "&amp;Checks!$P$209</f>
        <v>Required
15-Oct-26 23:20 KUL</v>
      </c>
      <c r="D70" s="115" t="str">
        <f aca="false">IF(Checks!$U$209="","",Checks!$U$209)&amp;IF(Checks!$AB$209="","",CHAR(10)&amp;"CA: "&amp;Checks!$AB$209)</f>
        <v/>
      </c>
      <c r="E70" s="115" t="str">
        <f aca="false">IF(Checks!$V$209="","",Checks!$V$209)&amp;IF(Checks!$AC$209="","",IF(Checks!$V$209="","",CHAR(10))&amp;"N/A just.: "&amp;Checks!$AC$209)&amp;IF(Checks!$W$209="","",CHAR(10)&amp;"Batch: "&amp;Checks!$W$209)&amp;IF(AND(Checks!$X$209="",Checks!$Y$209=""),"",CHAR(10)&amp;"Exp: "&amp;Checks!$X$209&amp;"  /  Act: "&amp;Checks!$Y$209)</f>
        <v/>
      </c>
      <c r="F70" s="115" t="str">
        <f aca="false">IF(AND(LEFT(Checks!$AH$209,10)="N/A – RULE",TRIM(Checks!$S$209&amp;Checks!$Z$209)=""),"","Type: "&amp;IF(TRIM(Checks!$S$209)="","______________ (see cover list)",Checks!$S$209)&amp;CHAR(10)&amp;"ID: "&amp;IF(TRIM(Checks!$Z$209)="","______________ (see cover list)",Checks!$Z$209))&amp;IF(Checks!$AA$209="","",CHAR(10)&amp;"CA: "&amp;Checks!$AA$209)</f>
        <v>Type: ______________ (see cover list)
ID: ______________ (see cover list)</v>
      </c>
      <c r="G70" s="115" t="str">
        <f aca="false">IF(ISNUMBER(Checks!$AD$209),TEXT(Checks!$AD$209,"DD-MMM-YY HH:MM")&amp;" "&amp;Checks!$P$209,"")&amp;IF(Checks!$AE$209="","",CHAR(10)&amp;"Verifier: "&amp;Checks!$AE$209)&amp;IF(Checks!$T$209="","",CHAR(10)&amp;"PIC: "&amp;Checks!$T$209)</f>
        <v/>
      </c>
      <c r="H70" s="116" t="str">
        <f aca="false">IF(Checks!$AH$209="","",Checks!$AH$209)</f>
        <v>OPEN</v>
      </c>
    </row>
    <row r="71" customFormat="false" ht="114" hidden="false" customHeight="true" outlineLevel="0" collapsed="false">
      <c r="A71" s="115" t="str">
        <f aca="false">Checks!$A$210&amp;CHAR(10)&amp;IF(Checks!$I$210="","",Checks!$I$210&amp;": ")&amp;Checks!$J$210</f>
        <v>F06-UPL-14
Seat Linen: Duvet (BS &amp; BC) - on board</v>
      </c>
      <c r="B71" s="115" t="str">
        <f aca="false">Checks!$K$210&amp;IF(Checks!$O$210="","",IF(Checks!$K$210="","",CHAR(10))&amp;"Note: "&amp;Checks!$O$210)</f>
        <v>Available 100% (ticked in reference)</v>
      </c>
      <c r="C71" s="115" t="str">
        <f aca="false">Checks!$N$210&amp;CHAR(10)&amp;IF(ISNUMBER(Checks!$R$210),TEXT(Checks!$R$210,"DD-MMM-YY HH:MM"),"")&amp;" "&amp;Checks!$P$210</f>
        <v>Required
15-Oct-26 23:20 KUL</v>
      </c>
      <c r="D71" s="115" t="str">
        <f aca="false">IF(Checks!$U$210="","",Checks!$U$210)&amp;IF(Checks!$AB$210="","",CHAR(10)&amp;"CA: "&amp;Checks!$AB$210)</f>
        <v/>
      </c>
      <c r="E71" s="115" t="str">
        <f aca="false">IF(Checks!$V$210="","",Checks!$V$210)&amp;IF(Checks!$AC$210="","",IF(Checks!$V$210="","",CHAR(10))&amp;"N/A just.: "&amp;Checks!$AC$210)&amp;IF(Checks!$W$210="","",CHAR(10)&amp;"Batch: "&amp;Checks!$W$210)&amp;IF(AND(Checks!$X$210="",Checks!$Y$210=""),"",CHAR(10)&amp;"Exp: "&amp;Checks!$X$210&amp;"  /  Act: "&amp;Checks!$Y$210)</f>
        <v/>
      </c>
      <c r="F71" s="115" t="str">
        <f aca="false">IF(AND(LEFT(Checks!$AH$210,10)="N/A – RULE",TRIM(Checks!$S$210&amp;Checks!$Z$210)=""),"","Type: "&amp;IF(TRIM(Checks!$S$210)="","______________ (see cover list)",Checks!$S$210)&amp;CHAR(10)&amp;"ID: "&amp;IF(TRIM(Checks!$Z$210)="","______________ (see cover list)",Checks!$Z$210))&amp;IF(Checks!$AA$210="","",CHAR(10)&amp;"CA: "&amp;Checks!$AA$210)</f>
        <v>Type: ______________ (see cover list)
ID: ______________ (see cover list)</v>
      </c>
      <c r="G71" s="115" t="str">
        <f aca="false">IF(ISNUMBER(Checks!$AD$210),TEXT(Checks!$AD$210,"DD-MMM-YY HH:MM")&amp;" "&amp;Checks!$P$210,"")&amp;IF(Checks!$AE$210="","",CHAR(10)&amp;"Verifier: "&amp;Checks!$AE$210)&amp;IF(Checks!$T$210="","",CHAR(10)&amp;"PIC: "&amp;Checks!$T$210)</f>
        <v/>
      </c>
      <c r="H71" s="116" t="str">
        <f aca="false">IF(Checks!$AH$210="","",Checks!$AH$210)</f>
        <v>OPEN</v>
      </c>
    </row>
    <row r="72" customFormat="false" ht="114" hidden="false" customHeight="true" outlineLevel="0" collapsed="false">
      <c r="A72" s="115" t="str">
        <f aca="false">Checks!$A$211&amp;CHAR(10)&amp;IF(Checks!$I$211="","",Checks!$I$211&amp;": ")&amp;Checks!$J$211</f>
        <v>F06-UPL-15
Seat Linen: Mattress (BS &amp; BC) - on board</v>
      </c>
      <c r="B72" s="115" t="str">
        <f aca="false">Checks!$K$211&amp;IF(Checks!$O$211="","",IF(Checks!$K$211="","",CHAR(10))&amp;"Note: "&amp;Checks!$O$211)</f>
        <v>Available 100% (ticked in reference)</v>
      </c>
      <c r="C72" s="115" t="str">
        <f aca="false">Checks!$N$211&amp;CHAR(10)&amp;IF(ISNUMBER(Checks!$R$211),TEXT(Checks!$R$211,"DD-MMM-YY HH:MM"),"")&amp;" "&amp;Checks!$P$211</f>
        <v>Required
15-Oct-26 23:20 KUL</v>
      </c>
      <c r="D72" s="115" t="str">
        <f aca="false">IF(Checks!$U$211="","",Checks!$U$211)&amp;IF(Checks!$AB$211="","",CHAR(10)&amp;"CA: "&amp;Checks!$AB$211)</f>
        <v/>
      </c>
      <c r="E72" s="115" t="str">
        <f aca="false">IF(Checks!$V$211="","",Checks!$V$211)&amp;IF(Checks!$AC$211="","",IF(Checks!$V$211="","",CHAR(10))&amp;"N/A just.: "&amp;Checks!$AC$211)&amp;IF(Checks!$W$211="","",CHAR(10)&amp;"Batch: "&amp;Checks!$W$211)&amp;IF(AND(Checks!$X$211="",Checks!$Y$211=""),"",CHAR(10)&amp;"Exp: "&amp;Checks!$X$211&amp;"  /  Act: "&amp;Checks!$Y$211)</f>
        <v/>
      </c>
      <c r="F72" s="115" t="str">
        <f aca="false">IF(AND(LEFT(Checks!$AH$211,10)="N/A – RULE",TRIM(Checks!$S$211&amp;Checks!$Z$211)=""),"","Type: "&amp;IF(TRIM(Checks!$S$211)="","______________ (see cover list)",Checks!$S$211)&amp;CHAR(10)&amp;"ID: "&amp;IF(TRIM(Checks!$Z$211)="","______________ (see cover list)",Checks!$Z$211))&amp;IF(Checks!$AA$211="","",CHAR(10)&amp;"CA: "&amp;Checks!$AA$211)</f>
        <v>Type: ______________ (see cover list)
ID: ______________ (see cover list)</v>
      </c>
      <c r="G72" s="115" t="str">
        <f aca="false">IF(ISNUMBER(Checks!$AD$211),TEXT(Checks!$AD$211,"DD-MMM-YY HH:MM")&amp;" "&amp;Checks!$P$211,"")&amp;IF(Checks!$AE$211="","",CHAR(10)&amp;"Verifier: "&amp;Checks!$AE$211)&amp;IF(Checks!$T$211="","",CHAR(10)&amp;"PIC: "&amp;Checks!$T$211)</f>
        <v/>
      </c>
      <c r="H72" s="116" t="str">
        <f aca="false">IF(Checks!$AH$211="","",Checks!$AH$211)</f>
        <v>OPEN</v>
      </c>
    </row>
    <row r="73" customFormat="false" ht="114" hidden="false" customHeight="true" outlineLevel="0" collapsed="false">
      <c r="A73" s="115" t="str">
        <f aca="false">Checks!$A$212&amp;CHAR(10)&amp;IF(Checks!$I$212="","",Checks!$I$212&amp;": ")&amp;Checks!$J$212</f>
        <v>F06-UPL-16
Signature Drinks: Signature drink &amp; garnish (BC) - on board</v>
      </c>
      <c r="B73" s="115" t="str">
        <f aca="false">SUBSTITUTE(Checks!$K$212&amp;IF(Checks!$O$212="","",IF(Checks!$K$212="","",CHAR(10))&amp;"Note: "&amp;Checks!$O$212)," (note D79)","")</f>
        <v>Available (ticked in reference)
Note: Signature drinks &amp; garnish uplifted from KUL.</v>
      </c>
      <c r="C73" s="115" t="str">
        <f aca="false">Checks!$N$212&amp;CHAR(10)&amp;IF(ISNUMBER(Checks!$R$212),TEXT(Checks!$R$212,"DD-MMM-YY HH:MM"),"")&amp;" "&amp;Checks!$P$212</f>
        <v>Required
15-Oct-26 23:20 KUL</v>
      </c>
      <c r="D73" s="115" t="str">
        <f aca="false">IF(Checks!$U$212="","",Checks!$U$212)&amp;IF(Checks!$AB$212="","",CHAR(10)&amp;"CA: "&amp;Checks!$AB$212)</f>
        <v/>
      </c>
      <c r="E73" s="115" t="str">
        <f aca="false">IF(Checks!$V$212="","",Checks!$V$212)&amp;IF(Checks!$AC$212="","",IF(Checks!$V$212="","",CHAR(10))&amp;"N/A just.: "&amp;Checks!$AC$212)&amp;IF(Checks!$W$212="","",CHAR(10)&amp;"Batch: "&amp;Checks!$W$212)&amp;IF(AND(Checks!$X$212="",Checks!$Y$212=""),"",CHAR(10)&amp;"Exp: "&amp;Checks!$X$212&amp;"  /  Act: "&amp;Checks!$Y$212)</f>
        <v/>
      </c>
      <c r="F73" s="115" t="str">
        <f aca="false">IF(AND(LEFT(Checks!$AH$212,10)="N/A – RULE",TRIM(Checks!$S$212&amp;Checks!$Z$212)=""),"","Type: "&amp;IF(TRIM(Checks!$S$212)="","______________ (see cover list)",Checks!$S$212)&amp;CHAR(10)&amp;"ID: "&amp;IF(TRIM(Checks!$Z$212)="","______________ (see cover list)",Checks!$Z$212))&amp;IF(Checks!$AA$212="","",CHAR(10)&amp;"CA: "&amp;Checks!$AA$212)</f>
        <v>Type: ______________ (see cover list)
ID: ______________ (see cover list)</v>
      </c>
      <c r="G73" s="115" t="str">
        <f aca="false">IF(ISNUMBER(Checks!$AD$212),TEXT(Checks!$AD$212,"DD-MMM-YY HH:MM")&amp;" "&amp;Checks!$P$212,"")&amp;IF(Checks!$AE$212="","",CHAR(10)&amp;"Verifier: "&amp;Checks!$AE$212)&amp;IF(Checks!$T$212="","",CHAR(10)&amp;"PIC: "&amp;Checks!$T$212)</f>
        <v/>
      </c>
      <c r="H73" s="116" t="str">
        <f aca="false">IF(Checks!$AH$212="","",Checks!$AH$212)</f>
        <v>OPEN</v>
      </c>
    </row>
    <row r="75" customFormat="false" ht="24" hidden="false" customHeight="true" outlineLevel="0" collapsed="false">
      <c r="A75" s="117" t="s">
        <v>3480</v>
      </c>
      <c r="B75" s="117"/>
      <c r="C75" s="117"/>
      <c r="D75" s="117"/>
      <c r="E75" s="117" t="s">
        <v>3481</v>
      </c>
      <c r="F75" s="117"/>
      <c r="G75" s="117"/>
      <c r="H75" s="117"/>
    </row>
    <row r="76" customFormat="false" ht="21.75" hidden="false" customHeight="true" outlineLevel="0" collapsed="false">
      <c r="A76" s="118"/>
      <c r="B76" s="118"/>
      <c r="C76" s="118"/>
      <c r="D76" s="118"/>
      <c r="E76" s="118"/>
      <c r="F76" s="118"/>
      <c r="G76" s="118"/>
      <c r="H76" s="118"/>
    </row>
    <row r="77" customFormat="false" ht="21.75" hidden="false" customHeight="true" outlineLevel="0" collapsed="false">
      <c r="A77" s="118"/>
      <c r="B77" s="118"/>
      <c r="C77" s="118"/>
      <c r="D77" s="118"/>
      <c r="E77" s="118"/>
      <c r="F77" s="118"/>
      <c r="G77" s="118"/>
      <c r="H77" s="118"/>
    </row>
    <row r="78" customFormat="false" ht="21.75" hidden="false" customHeight="true" outlineLevel="0" collapsed="false">
      <c r="A78" s="118"/>
      <c r="B78" s="118"/>
      <c r="C78" s="118"/>
      <c r="D78" s="118"/>
      <c r="E78" s="118"/>
      <c r="F78" s="118"/>
      <c r="G78" s="118"/>
      <c r="H78" s="118"/>
    </row>
    <row r="79" customFormat="false" ht="21.75" hidden="false" customHeight="true" outlineLevel="0" collapsed="false">
      <c r="A79" s="118"/>
      <c r="B79" s="118"/>
      <c r="C79" s="118"/>
      <c r="D79" s="118"/>
      <c r="E79" s="118"/>
      <c r="F79" s="118"/>
      <c r="G79" s="118"/>
      <c r="H79" s="118"/>
    </row>
    <row r="80" customFormat="false" ht="21.75" hidden="false" customHeight="true" outlineLevel="0" collapsed="false">
      <c r="A80" s="118"/>
      <c r="B80" s="118"/>
      <c r="C80" s="118"/>
      <c r="D80" s="118"/>
      <c r="E80" s="118"/>
      <c r="F80" s="118"/>
      <c r="G80" s="118"/>
      <c r="H80" s="118"/>
    </row>
    <row r="81" customFormat="false" ht="21.75" hidden="false" customHeight="true" outlineLevel="0" collapsed="false">
      <c r="A81" s="118"/>
      <c r="B81" s="118"/>
      <c r="C81" s="118"/>
      <c r="D81" s="118"/>
      <c r="E81" s="118"/>
      <c r="F81" s="118"/>
      <c r="G81" s="118"/>
      <c r="H81" s="118"/>
    </row>
    <row r="82" customFormat="false" ht="21.75" hidden="false" customHeight="true" outlineLevel="0" collapsed="false">
      <c r="A82" s="118"/>
      <c r="B82" s="118"/>
      <c r="C82" s="118"/>
      <c r="D82" s="118"/>
      <c r="E82" s="118"/>
      <c r="F82" s="118"/>
      <c r="G82" s="118"/>
      <c r="H82" s="118"/>
    </row>
    <row r="83" customFormat="false" ht="21.75" hidden="false" customHeight="true" outlineLevel="0" collapsed="false">
      <c r="A83" s="118"/>
      <c r="B83" s="118"/>
      <c r="C83" s="118"/>
      <c r="D83" s="118"/>
      <c r="E83" s="118"/>
      <c r="F83" s="118"/>
      <c r="G83" s="118"/>
      <c r="H83" s="118"/>
    </row>
    <row r="84" customFormat="false" ht="21.75" hidden="false" customHeight="true" outlineLevel="0" collapsed="false">
      <c r="A84" s="118"/>
      <c r="B84" s="118"/>
      <c r="C84" s="118"/>
      <c r="D84" s="118"/>
      <c r="E84" s="118"/>
      <c r="F84" s="118"/>
      <c r="G84" s="118"/>
      <c r="H84" s="118"/>
    </row>
    <row r="85" customFormat="false" ht="21.75" hidden="false" customHeight="true" outlineLevel="0" collapsed="false">
      <c r="A85" s="118"/>
      <c r="B85" s="118"/>
      <c r="C85" s="118"/>
      <c r="D85" s="118"/>
      <c r="E85" s="118"/>
      <c r="F85" s="118"/>
      <c r="G85" s="118"/>
      <c r="H85"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57:H57"/>
    <mergeCell ref="A75:D75"/>
    <mergeCell ref="E75:H75"/>
    <mergeCell ref="A76:D85"/>
    <mergeCell ref="E76:H8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3">
    <cfRule type="expression" priority="18" aboveAverage="0" equalAverage="0" bottom="0" percent="0" rank="0" text="" dxfId="35">
      <formula>LEFT($H24,3)="N/A"</formula>
    </cfRule>
  </conditionalFormatting>
  <conditionalFormatting sqref="D24:D7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1" man="true" max="16383" min="0"/>
    <brk id="27" man="true" max="16383" min="0"/>
    <brk id="31" man="true" max="16383" min="0"/>
    <brk id="36" man="true" max="16383" min="0"/>
    <brk id="40" man="true" max="16383" min="0"/>
    <brk id="42" man="true" max="16383" min="0"/>
    <brk id="45" man="true" max="16383" min="0"/>
    <brk id="49" man="true" max="16383" min="0"/>
    <brk id="53" man="true" max="16383" min="0"/>
    <brk id="58" man="true" max="16383" min="0"/>
    <brk id="61" man="true" max="16383" min="0"/>
    <brk id="65" man="true" max="16383" min="0"/>
    <brk id="69"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3435</v>
      </c>
      <c r="B2" s="94" t="str">
        <f aca="false">Flights!$F$11&amp;"   "&amp;TEXT(Flights!$D$11,"DD-MMM-YY")&amp;" ("&amp;Flights!$E$11&amp;")"</f>
        <v>MH0003   09-Oct-26 (FRI)</v>
      </c>
      <c r="C2" s="94"/>
      <c r="D2" s="94"/>
      <c r="E2" s="95" t="s">
        <v>3436</v>
      </c>
      <c r="F2" s="96" t="str">
        <f aca="false">Flights!$AT$11</f>
        <v>NOT READY – DOCUMENTS</v>
      </c>
      <c r="G2" s="96"/>
      <c r="H2" s="96"/>
    </row>
    <row r="3" customFormat="false" ht="24" hidden="false" customHeight="true" outlineLevel="0" collapsed="false">
      <c r="A3" s="93" t="s">
        <v>3437</v>
      </c>
      <c r="B3" s="94" t="str">
        <f aca="false">Flights!$G$11&amp;" → "&amp;Flights!$H$11&amp;"   Class "&amp;Flights!$K$11&amp;"   Seat "&amp;Flights!$O$11</f>
        <v>LHR → KUL   Class BC   Seat 2A</v>
      </c>
      <c r="C3" s="94"/>
      <c r="D3" s="94"/>
      <c r="E3" s="95" t="s">
        <v>73</v>
      </c>
      <c r="F3" s="95" t="s">
        <v>3438</v>
      </c>
      <c r="G3" s="95" t="s">
        <v>3439</v>
      </c>
      <c r="H3" s="95"/>
    </row>
    <row r="4" customFormat="false" ht="24" hidden="false" customHeight="true" outlineLevel="0" collapsed="false">
      <c r="A4" s="93" t="s">
        <v>3440</v>
      </c>
      <c r="B4" s="94" t="str">
        <f aca="false">IF(ISNUMBER(Flights!$I$11),TEXT(Flights!$I$11,"DD-MMM-YY HH:MM"),"")&amp;" "&amp;Flights!$G$11&amp;"  →  "&amp;IF(ISNUMBER(Flights!$J$11),TEXT(Flights!$J$11,"DD-MMM-YY HH:MM"),"")&amp;" "&amp;Flights!$H$11</f>
        <v>09-Oct-26 11:00 LHR  →  10-Oct-26 06:45 KUL</v>
      </c>
      <c r="C4" s="94"/>
      <c r="D4" s="94"/>
      <c r="E4" s="93" t="s">
        <v>3441</v>
      </c>
      <c r="F4" s="97" t="str">
        <f aca="false">IF(ISNUMBER(Flights!$AG$11),TEXT(Flights!$AG$11,"DD-MMM-YY HH:MM"),"")&amp;" "&amp;Flights!$V$11</f>
        <v>02-Oct-26 11:00 LHR</v>
      </c>
      <c r="G4" s="98" t="n">
        <f aca="false">Flights!$AJ$11</f>
        <v>0</v>
      </c>
      <c r="H4" s="98"/>
    </row>
    <row r="5" customFormat="false" ht="24" hidden="false" customHeight="true" outlineLevel="0" collapsed="false">
      <c r="A5" s="93" t="s">
        <v>3442</v>
      </c>
      <c r="B5" s="94" t="str">
        <f aca="false">Flights!$L$11&amp;" – "&amp;Flights!$M$11</f>
        <v>A350 – A350-900: A359 (9M-MAB..MAG, row 6) or A350 9M-MAH (row 7) - tail to confirm</v>
      </c>
      <c r="C5" s="94"/>
      <c r="D5" s="94"/>
      <c r="E5" s="93" t="s">
        <v>3443</v>
      </c>
      <c r="F5" s="97" t="str">
        <f aca="false">IF(ISNUMBER(Flights!$AH$11),TEXT(Flights!$AH$11,"DD-MMM-YY HH:MM"),"")&amp;" "&amp;Flights!$V$11</f>
        <v>08-Oct-26 11:00 LHR</v>
      </c>
      <c r="G5" s="98" t="n">
        <f aca="false">Flights!$AK$11</f>
        <v>0</v>
      </c>
      <c r="H5" s="98"/>
    </row>
    <row r="6" customFormat="false" ht="24" hidden="false" customHeight="true" outlineLevel="0" collapsed="false">
      <c r="A6" s="93" t="s">
        <v>3444</v>
      </c>
      <c r="B6" s="94" t="str">
        <f aca="false">IF(TRIM(Flights!$N$11)="","__________________",Flights!$N$11)</f>
        <v>__________________</v>
      </c>
      <c r="C6" s="94"/>
      <c r="D6" s="94"/>
      <c r="E6" s="93" t="s">
        <v>3445</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3446</v>
      </c>
      <c r="B7" s="94" t="str">
        <f aca="false">Flights!$T$11</f>
        <v>2.5 Meal (Meal)</v>
      </c>
      <c r="C7" s="94"/>
      <c r="D7" s="94"/>
      <c r="E7" s="93" t="s">
        <v>3447</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155</v>
      </c>
      <c r="B8" s="94" t="str">
        <f aca="false">Flights!$V$11&amp;"   (reference uplift stns: "&amp;Flights!$U$11&amp;")"</f>
        <v>LHR   (reference uplift stns: KUL/LHR)</v>
      </c>
      <c r="C8" s="94"/>
      <c r="D8" s="94"/>
      <c r="E8" s="93" t="s">
        <v>3448</v>
      </c>
      <c r="F8" s="99" t="s">
        <v>3449</v>
      </c>
      <c r="G8" s="98" t="n">
        <f aca="false">Flights!$AN$11</f>
        <v>0</v>
      </c>
      <c r="H8" s="98"/>
    </row>
    <row r="9" customFormat="false" ht="12.75" hidden="false" customHeight="true" outlineLevel="0" collapsed="false">
      <c r="A9" s="93" t="s">
        <v>3450</v>
      </c>
      <c r="B9" s="94" t="str">
        <f aca="false">TRIM(Flights!$P$11&amp;"  "&amp;Flights!$Q$11)</f>
        <v>-</v>
      </c>
      <c r="C9" s="94"/>
      <c r="D9" s="94"/>
      <c r="E9" s="93" t="s">
        <v>3451</v>
      </c>
      <c r="F9" s="100" t="n">
        <f aca="false">Flights!$AP$11</f>
        <v>0</v>
      </c>
      <c r="G9" s="100" t="n">
        <f aca="false">Flights!$AQ$11</f>
        <v>0</v>
      </c>
      <c r="H9" s="100" t="n">
        <f aca="false">Flights!$AU$11</f>
        <v>0</v>
      </c>
    </row>
    <row r="10" customFormat="false" ht="24" hidden="false" customHeight="true" outlineLevel="0" collapsed="false">
      <c r="A10" s="93" t="s">
        <v>3452</v>
      </c>
      <c r="B10" s="94" t="str">
        <f aca="false">IF(TRIM(Flights!$X$11)="","__________________",Flights!$X$11)</f>
        <v>__________________</v>
      </c>
      <c r="C10" s="94"/>
      <c r="D10" s="94"/>
      <c r="E10" s="93" t="s">
        <v>3453</v>
      </c>
      <c r="F10" s="100" t="n">
        <f aca="false">Flights!$AO$11</f>
        <v>48</v>
      </c>
      <c r="G10" s="100" t="n">
        <f aca="false">Flights!$AS$11</f>
        <v>2</v>
      </c>
      <c r="H10" s="100" t="n">
        <f aca="false">Flights!$AR$11</f>
        <v>2</v>
      </c>
    </row>
    <row r="11" customFormat="false" ht="21" hidden="false" customHeight="true" outlineLevel="0" collapsed="false">
      <c r="A11" s="93" t="s">
        <v>3454</v>
      </c>
      <c r="B11" s="94" t="str">
        <f aca="false">IF(TRIM(Flights!$Y$11)="","__________________",Flights!$Y$11)</f>
        <v>__________________</v>
      </c>
      <c r="C11" s="94"/>
      <c r="D11" s="94"/>
      <c r="E11" s="93" t="s">
        <v>3455</v>
      </c>
      <c r="F11" s="100" t="str">
        <f aca="false">Flights!$AV$11&amp;" / "&amp;Flights!$AW$11</f>
        <v>0 / 48</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66.75" hidden="false" customHeight="true" outlineLevel="0" collapsed="false">
      <c r="A14" s="119"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AX)"))&amp;IF(ISNUMBER(Flights!$AX$11),"",CHAR(10)&amp;"ENTER THE ACTUAL CARRYING FLIGHT ON FLIGHTS AX: until then its timing is assumed (agenda candidate, or latest possible) and on-board (UPLIFT) checks timed before the assumed arrival show INVALID – before uplift window.")</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
ENTER THE ACTUAL CARRYING FLIGHT ON FLIGHTS AX: until then its timing is assumed (agenda candidate, or latest possible) and on-board (UPLIFT) checks timed before the assumed arrival show INVALID – before uplift window.</v>
      </c>
      <c r="B14" s="119"/>
      <c r="C14" s="119"/>
      <c r="D14" s="119"/>
      <c r="E14" s="119"/>
      <c r="F14" s="119"/>
      <c r="G14" s="119"/>
      <c r="H14" s="119"/>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IF(Documents!$F$11="","",Documents!$F$11)</f>
        <v/>
      </c>
      <c r="C16" s="99" t="str">
        <f aca="false">IF(Documents!$G$11="","",Documents!$G$11)&amp;IF(ISNUMBER(Documents!$H$11),"  "&amp;TEXT(Documents!$H$11,"DD-MMM-YY"),"")</f>
        <v/>
      </c>
      <c r="D16" s="99"/>
      <c r="E16" s="108" t="str">
        <f aca="false">IF(Documents!$J$11="OUTSTANDING","OUTSTANDING – attach before T-7D (due "&amp;IF(ISNUMBER(Flights!$AG$11),TEXT(Flights!$AG$11,"DD-MMM-YY HH:MM"),"")&amp;" "&amp;Flights!$V$11&amp;")",IF(Documents!$J$11="","Status not recorded",Documents!$J$11))</f>
        <v>OUTSTANDING – attach before T-7D (due 02-Oct-26 11:00 LHR)</v>
      </c>
      <c r="F16" s="109" t="str">
        <f aca="false">"Staple behind this sheet as page A1."&amp;IF(Documents!$I$11="",""," Location: "&amp;Documents!$I$11)</f>
        <v>Staple behind this sheet as page A1.</v>
      </c>
      <c r="G16" s="109"/>
      <c r="H16" s="109"/>
    </row>
    <row r="17" customFormat="false" ht="36" hidden="false" customHeight="true" outlineLevel="0" collapsed="false">
      <c r="A17" s="93" t="s">
        <v>3466</v>
      </c>
      <c r="B17" s="94" t="str">
        <f aca="false">IF(Documents!$K$11="","",Documents!$K$11)</f>
        <v/>
      </c>
      <c r="C17" s="99" t="str">
        <f aca="false">IF(Documents!$L$11="","",Documents!$L$11)&amp;IF(ISNUMBER(Documents!$M$11),"  "&amp;TEXT(Documents!$M$11,"DD-MMM-YY"),"")</f>
        <v/>
      </c>
      <c r="D17" s="99"/>
      <c r="E17" s="108" t="str">
        <f aca="false">IF(Documents!$O$11="OUTSTANDING","OUTSTANDING – attach before T-7D (due "&amp;IF(ISNUMBER(Flights!$AG$11),TEXT(Flights!$AG$11,"DD-MMM-YY HH:MM"),"")&amp;" "&amp;Flights!$V$11&amp;")",IF(Documents!$O$11="","Status not recorded",Documents!$O$11))</f>
        <v>OUTSTANDING – attach before T-7D (due 02-Oct-26 11:00 LHR)</v>
      </c>
      <c r="F17" s="109" t="str">
        <f aca="false">"Staple behind this sheet as page A2."&amp;IF(Documents!$N$11="",""," Location: "&amp;Documents!$N$11)</f>
        <v>Staple behind this sheet as page A2.</v>
      </c>
      <c r="G17" s="109"/>
      <c r="H17" s="109"/>
    </row>
    <row r="18" customFormat="false" ht="22.5" hidden="false" customHeight="true" outlineLevel="0" collapsed="false">
      <c r="A18" s="93" t="s">
        <v>3467</v>
      </c>
      <c r="B18" s="110" t="str">
        <f aca="false">IF(Documents!$Q$11="","",Documents!$Q$11)</f>
        <v>Not supplied with brief – obtain from caterer / MAGCS.</v>
      </c>
      <c r="C18" s="110"/>
      <c r="D18" s="110"/>
      <c r="E18" s="110"/>
      <c r="F18" s="110"/>
      <c r="G18" s="110"/>
      <c r="H18" s="110"/>
    </row>
    <row r="19" customFormat="false" ht="13.5" hidden="false" customHeight="true" outlineLevel="0" collapsed="false">
      <c r="A19" s="111" t="s">
        <v>3468</v>
      </c>
      <c r="B19" s="111"/>
      <c r="C19" s="111" t="s">
        <v>3469</v>
      </c>
      <c r="D19" s="111"/>
      <c r="E19" s="111"/>
      <c r="F19" s="111" t="s">
        <v>3470</v>
      </c>
      <c r="G19" s="111"/>
      <c r="H19" s="111"/>
    </row>
    <row r="20" customFormat="false" ht="18" hidden="false" customHeight="true" outlineLevel="0" collapsed="false">
      <c r="A20" s="94" t="str">
        <f aca="false">"Name: "&amp;IF(TRIM(Flights!$Y$11)="","__________________",Flights!$Y$11)</f>
        <v>Name: __________________</v>
      </c>
      <c r="B20" s="94"/>
      <c r="C20" s="94" t="str">
        <f aca="false">"Name: __________________"</f>
        <v>Name: __________________</v>
      </c>
      <c r="D20" s="94"/>
      <c r="E20" s="94"/>
      <c r="F20" s="94" t="str">
        <f aca="false">"Name: __________________"&amp;"   Station: "&amp;Flights!$V$11</f>
        <v>Name: __________________   Station: LHR</v>
      </c>
      <c r="G20" s="94"/>
      <c r="H20" s="94"/>
    </row>
    <row r="21" customFormat="false" ht="30" hidden="false" customHeight="true" outlineLevel="0" collapsed="false">
      <c r="A21" s="112" t="s">
        <v>3471</v>
      </c>
      <c r="B21" s="112"/>
      <c r="C21" s="112" t="s">
        <v>3471</v>
      </c>
      <c r="D21" s="112"/>
      <c r="E21" s="112"/>
      <c r="F21" s="112" t="s">
        <v>3471</v>
      </c>
      <c r="G21" s="112"/>
      <c r="H21" s="112"/>
    </row>
    <row r="22" customFormat="false" ht="13.5" hidden="false" customHeight="true" outlineLevel="0" collapsed="false">
      <c r="A22" s="113" t="s">
        <v>3472</v>
      </c>
      <c r="B22" s="113"/>
      <c r="C22" s="113"/>
      <c r="D22" s="113"/>
      <c r="E22" s="113"/>
      <c r="F22" s="113"/>
      <c r="G22" s="113"/>
      <c r="H22" s="113"/>
    </row>
    <row r="23" customFormat="false" ht="24" hidden="false" customHeight="true" outlineLevel="0" collapsed="false">
      <c r="A23" s="95" t="s">
        <v>3473</v>
      </c>
      <c r="B23" s="95" t="s">
        <v>3474</v>
      </c>
      <c r="C23" s="95" t="s">
        <v>3475</v>
      </c>
      <c r="D23" s="95" t="s">
        <v>3476</v>
      </c>
      <c r="E23" s="95" t="s">
        <v>3477</v>
      </c>
      <c r="F23" s="95" t="s">
        <v>3478</v>
      </c>
      <c r="G23" s="95" t="s">
        <v>3479</v>
      </c>
      <c r="H23" s="95" t="s">
        <v>126</v>
      </c>
    </row>
    <row r="24" customFormat="false" ht="25.5" hidden="false" customHeight="true" outlineLevel="0" collapsed="false">
      <c r="A24" s="114"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4" s="114"/>
      <c r="C24" s="114"/>
      <c r="D24" s="114"/>
      <c r="E24" s="114"/>
      <c r="F24" s="114"/>
      <c r="G24" s="114"/>
      <c r="H24" s="114"/>
    </row>
    <row r="25" customFormat="false" ht="114" hidden="false" customHeight="true" outlineLevel="0" collapsed="false">
      <c r="A25" s="115" t="str">
        <f aca="false">Checks!$A$213&amp;CHAR(10)&amp;IF(Checks!$I$213="","",Checks!$I$213&amp;": ")&amp;Checks!$J$213</f>
        <v>F07-T7-01
Meal: Meal sensory testing completed for this flight's menu cycle (assessed class)</v>
      </c>
      <c r="B25" s="115" t="str">
        <f aca="false">Checks!$K$213&amp;IF(Checks!$O$213="","",IF(Checks!$K$213="","",CHAR(10))&amp;"Note: "&amp;Checks!$O$213)</f>
        <v>Record panel result / score in Result</v>
      </c>
      <c r="C25" s="115" t="str">
        <f aca="false">Checks!$N$213&amp;CHAR(10)&amp;IF(ISNUMBER(Checks!$R$213),TEXT(Checks!$R$213,"DD-MMM-YY HH:MM"),"")&amp;" "&amp;Checks!$P$213</f>
        <v>Required
02-Oct-26 11:00 LHR</v>
      </c>
      <c r="D25" s="115" t="str">
        <f aca="false">IF(Checks!$U$213="","",Checks!$U$213)&amp;IF(Checks!$AB$213="","",CHAR(10)&amp;"CA: "&amp;Checks!$AB$213)</f>
        <v/>
      </c>
      <c r="E25" s="115" t="str">
        <f aca="false">IF(Checks!$V$213="","",Checks!$V$213)&amp;IF(Checks!$AC$213="","",IF(Checks!$V$213="","",CHAR(10))&amp;"N/A just.: "&amp;Checks!$AC$213)&amp;IF(Checks!$W$213="","",CHAR(10)&amp;"Batch: "&amp;Checks!$W$213)&amp;IF(AND(Checks!$X$213="",Checks!$Y$213=""),"",CHAR(10)&amp;"Exp: "&amp;Checks!$X$213&amp;"  /  Act: "&amp;Checks!$Y$213)</f>
        <v/>
      </c>
      <c r="F25" s="115" t="str">
        <f aca="false">IF(AND(LEFT(Checks!$AH$213,10)="N/A – RULE",TRIM(Checks!$S$213&amp;Checks!$Z$213)=""),"","Type: "&amp;IF(TRIM(Checks!$S$213)="","______________ (see cover list)",Checks!$S$213)&amp;CHAR(10)&amp;"ID: "&amp;IF(TRIM(Checks!$Z$213)="","______________ (see cover list)",Checks!$Z$213))&amp;IF(Checks!$AA$213="","",CHAR(10)&amp;"CA: "&amp;Checks!$AA$213)</f>
        <v>Type: ______________ (see cover list)
ID: ______________ (see cover list)</v>
      </c>
      <c r="G25" s="115" t="str">
        <f aca="false">IF(ISNUMBER(Checks!$AD$213),TEXT(Checks!$AD$213,"DD-MMM-YY HH:MM")&amp;" "&amp;Checks!$P$213,"")&amp;IF(Checks!$AE$213="","",CHAR(10)&amp;"Verifier: "&amp;Checks!$AE$213)&amp;IF(Checks!$T$213="","",CHAR(10)&amp;"PIC: "&amp;Checks!$T$213)</f>
        <v/>
      </c>
      <c r="H25" s="116" t="str">
        <f aca="false">IF(Checks!$AH$213="","",Checks!$AH$213)</f>
        <v>OPEN</v>
      </c>
    </row>
    <row r="26" customFormat="false" ht="114" hidden="false" customHeight="true" outlineLevel="0" collapsed="false">
      <c r="A26" s="115" t="str">
        <f aca="false">Checks!$A$214&amp;CHAR(10)&amp;IF(Checks!$I$214="","",Checks!$I$214&amp;": ")&amp;Checks!$J$214</f>
        <v>F07-T7-02
Menu: Printed menu cards confirmed (content, cycle, language, quantity)</v>
      </c>
      <c r="B26" s="115" t="str">
        <f aca="false">Checks!$K$214&amp;IF(Checks!$O$214="","",IF(Checks!$K$214="","",CHAR(10))&amp;"Note: "&amp;Checks!$O$214)</f>
        <v>Menu card matches approved menu for this flight</v>
      </c>
      <c r="C26" s="115" t="str">
        <f aca="false">Checks!$N$214&amp;CHAR(10)&amp;IF(ISNUMBER(Checks!$R$214),TEXT(Checks!$R$214,"DD-MMM-YY HH:MM"),"")&amp;" "&amp;Checks!$P$214</f>
        <v>Required
02-Oct-26 11:00 LHR</v>
      </c>
      <c r="D26" s="115" t="str">
        <f aca="false">IF(Checks!$U$214="","",Checks!$U$214)&amp;IF(Checks!$AB$214="","",CHAR(10)&amp;"CA: "&amp;Checks!$AB$214)</f>
        <v/>
      </c>
      <c r="E26" s="115" t="str">
        <f aca="false">IF(Checks!$V$214="","",Checks!$V$214)&amp;IF(Checks!$AC$214="","",IF(Checks!$V$214="","",CHAR(10))&amp;"N/A just.: "&amp;Checks!$AC$214)&amp;IF(Checks!$W$214="","",CHAR(10)&amp;"Batch: "&amp;Checks!$W$214)&amp;IF(AND(Checks!$X$214="",Checks!$Y$214=""),"",CHAR(10)&amp;"Exp: "&amp;Checks!$X$214&amp;"  /  Act: "&amp;Checks!$Y$214)</f>
        <v/>
      </c>
      <c r="F26" s="115" t="str">
        <f aca="false">IF(AND(LEFT(Checks!$AH$214,10)="N/A – RULE",TRIM(Checks!$S$214&amp;Checks!$Z$214)=""),"","Type: "&amp;IF(TRIM(Checks!$S$214)="","______________ (see cover list)",Checks!$S$214)&amp;CHAR(10)&amp;"ID: "&amp;IF(TRIM(Checks!$Z$214)="","______________ (see cover list)",Checks!$Z$214))&amp;IF(Checks!$AA$214="","",CHAR(10)&amp;"CA: "&amp;Checks!$AA$214)</f>
        <v>Type: ______________ (see cover list)
ID: ______________ (see cover list)</v>
      </c>
      <c r="G26" s="115" t="str">
        <f aca="false">IF(ISNUMBER(Checks!$AD$214),TEXT(Checks!$AD$214,"DD-MMM-YY HH:MM")&amp;" "&amp;Checks!$P$214,"")&amp;IF(Checks!$AE$214="","",CHAR(10)&amp;"Verifier: "&amp;Checks!$AE$214)&amp;IF(Checks!$T$214="","",CHAR(10)&amp;"PIC: "&amp;Checks!$T$214)</f>
        <v/>
      </c>
      <c r="H26" s="116" t="str">
        <f aca="false">IF(Checks!$AH$214="","",Checks!$AH$214)</f>
        <v>OPEN</v>
      </c>
    </row>
    <row r="27" customFormat="false" ht="114" hidden="false" customHeight="true" outlineLevel="0" collapsed="false">
      <c r="A27" s="115" t="str">
        <f aca="false">Checks!$A$215&amp;CHAR(10)&amp;IF(Checks!$I$215="","",Checks!$I$215&amp;": ")&amp;Checks!$J$215</f>
        <v>F07-T7-03
IFE: Digital menu in IFE confirmed (A339 only)</v>
      </c>
      <c r="B27" s="115" t="str">
        <f aca="false">Checks!$K$215&amp;IF(Checks!$O$215="","",IF(Checks!$K$215="","",CHAR(10))&amp;"Note: "&amp;Checks!$O$215)</f>
        <v>Applies when fleet = A339
Note: Digital IFE menu applies to A339 only (user brief). Applicability follows the Fleet cell on Flights.</v>
      </c>
      <c r="C27" s="115" t="str">
        <f aca="false">Checks!$N$215&amp;CHAR(10)&amp;IF(ISNUMBER(Checks!$R$215),TEXT(Checks!$R$215,"DD-MMM-YY HH:MM"),"")&amp;" "&amp;Checks!$P$215</f>
        <v>N/A – rule
02-Oct-26 11:00 LHR</v>
      </c>
      <c r="D27" s="115" t="str">
        <f aca="false">IF(Checks!$U$215="","",Checks!$U$215)&amp;IF(Checks!$AB$215="","",CHAR(10)&amp;"CA: "&amp;Checks!$AB$215)</f>
        <v/>
      </c>
      <c r="E27" s="115" t="str">
        <f aca="false">IF(Checks!$V$215="","",Checks!$V$215)&amp;IF(Checks!$AC$215="","",IF(Checks!$V$215="","",CHAR(10))&amp;"N/A just.: "&amp;Checks!$AC$215)&amp;IF(Checks!$W$215="","",CHAR(10)&amp;"Batch: "&amp;Checks!$W$215)&amp;IF(AND(Checks!$X$215="",Checks!$Y$215=""),"",CHAR(10)&amp;"Exp: "&amp;Checks!$X$215&amp;"  /  Act: "&amp;Checks!$Y$215)</f>
        <v/>
      </c>
      <c r="F27" s="115" t="str">
        <f aca="false">IF(AND(LEFT(Checks!$AH$215,10)="N/A – RULE",TRIM(Checks!$S$215&amp;Checks!$Z$215)=""),"","Type: "&amp;IF(TRIM(Checks!$S$215)="","______________ (see cover list)",Checks!$S$215)&amp;CHAR(10)&amp;"ID: "&amp;IF(TRIM(Checks!$Z$215)="","______________ (see cover list)",Checks!$Z$215))&amp;IF(Checks!$AA$215="","",CHAR(10)&amp;"CA: "&amp;Checks!$AA$215)</f>
        <v/>
      </c>
      <c r="G27" s="115" t="str">
        <f aca="false">IF(ISNUMBER(Checks!$AD$215),TEXT(Checks!$AD$215,"DD-MMM-YY HH:MM")&amp;" "&amp;Checks!$P$215,"")&amp;IF(Checks!$AE$215="","",CHAR(10)&amp;"Verifier: "&amp;Checks!$AE$215)&amp;IF(Checks!$T$215="","",CHAR(10)&amp;"PIC: "&amp;Checks!$T$215)</f>
        <v/>
      </c>
      <c r="H27" s="116" t="str">
        <f aca="false">IF(Checks!$AH$215="","",Checks!$AH$215)</f>
        <v>N/A – RULE</v>
      </c>
    </row>
    <row r="28" customFormat="false" ht="114" hidden="false" customHeight="true" outlineLevel="0" collapsed="false">
      <c r="A28" s="115" t="str">
        <f aca="false">Checks!$A$216&amp;CHAR(10)&amp;IF(Checks!$I$216="","",Checks!$I$216&amp;": ")&amp;Checks!$J$216</f>
        <v>F07-T7-04
Staffing: Experienced catering officer assigned to this flight</v>
      </c>
      <c r="B28" s="115" t="str">
        <f aca="false">Checks!$K$216&amp;IF(Checks!$O$216="","",IF(Checks!$K$216="","",CHAR(10))&amp;"Note: "&amp;Checks!$O$216)</f>
        <v>Record officer name in Result</v>
      </c>
      <c r="C28" s="115" t="str">
        <f aca="false">Checks!$N$216&amp;CHAR(10)&amp;IF(ISNUMBER(Checks!$R$216),TEXT(Checks!$R$216,"DD-MMM-YY HH:MM"),"")&amp;" "&amp;Checks!$P$216</f>
        <v>Required
02-Oct-26 11:00 LHR</v>
      </c>
      <c r="D28" s="115" t="str">
        <f aca="false">IF(Checks!$U$216="","",Checks!$U$216)&amp;IF(Checks!$AB$216="","",CHAR(10)&amp;"CA: "&amp;Checks!$AB$216)</f>
        <v/>
      </c>
      <c r="E28" s="115" t="str">
        <f aca="false">IF(Checks!$V$216="","",Checks!$V$216)&amp;IF(Checks!$AC$216="","",IF(Checks!$V$216="","",CHAR(10))&amp;"N/A just.: "&amp;Checks!$AC$216)&amp;IF(Checks!$W$216="","",CHAR(10)&amp;"Batch: "&amp;Checks!$W$216)&amp;IF(AND(Checks!$X$216="",Checks!$Y$216=""),"",CHAR(10)&amp;"Exp: "&amp;Checks!$X$216&amp;"  /  Act: "&amp;Checks!$Y$216)</f>
        <v/>
      </c>
      <c r="F28" s="115" t="str">
        <f aca="false">IF(AND(LEFT(Checks!$AH$216,10)="N/A – RULE",TRIM(Checks!$S$216&amp;Checks!$Z$216)=""),"","Type: "&amp;IF(TRIM(Checks!$S$216)="","______________ (see cover list)",Checks!$S$216)&amp;CHAR(10)&amp;"ID: "&amp;IF(TRIM(Checks!$Z$216)="","______________ (see cover list)",Checks!$Z$216))&amp;IF(Checks!$AA$216="","",CHAR(10)&amp;"CA: "&amp;Checks!$AA$216)</f>
        <v>Type: ______________ (see cover list)
ID: ______________ (see cover list)</v>
      </c>
      <c r="G28" s="115" t="str">
        <f aca="false">IF(ISNUMBER(Checks!$AD$216),TEXT(Checks!$AD$216,"DD-MMM-YY HH:MM")&amp;" "&amp;Checks!$P$216,"")&amp;IF(Checks!$AE$216="","",CHAR(10)&amp;"Verifier: "&amp;Checks!$AE$216)&amp;IF(Checks!$T$216="","",CHAR(10)&amp;"PIC: "&amp;Checks!$T$216)</f>
        <v/>
      </c>
      <c r="H28" s="116" t="str">
        <f aca="false">IF(Checks!$AH$216="","",Checks!$AH$216)</f>
        <v>OPEN</v>
      </c>
    </row>
    <row r="29" customFormat="false" ht="114" hidden="false" customHeight="true" outlineLevel="0" collapsed="false">
      <c r="A29" s="115" t="str">
        <f aca="false">Checks!$A$217&amp;CHAR(10)&amp;IF(Checks!$I$217="","",Checks!$I$217&amp;": ")&amp;Checks!$J$217</f>
        <v>F07-T7-05
ISOP: All latest applicable ISOP revisions communicated to caterer</v>
      </c>
      <c r="B29" s="115" t="str">
        <f aca="false">Checks!$K$217&amp;IF(Checks!$O$217="","",IF(Checks!$K$217="","",CHAR(10))&amp;"Note: "&amp;Checks!$O$217)</f>
        <v>List revision numbers in Result (see ISOP register)</v>
      </c>
      <c r="C29" s="115" t="str">
        <f aca="false">Checks!$N$217&amp;CHAR(10)&amp;IF(ISNUMBER(Checks!$R$217),TEXT(Checks!$R$217,"DD-MMM-YY HH:MM"),"")&amp;" "&amp;Checks!$P$217</f>
        <v>Required
02-Oct-26 11:00 LHR</v>
      </c>
      <c r="D29" s="115" t="str">
        <f aca="false">IF(Checks!$U$217="","",Checks!$U$217)&amp;IF(Checks!$AB$217="","",CHAR(10)&amp;"CA: "&amp;Checks!$AB$217)</f>
        <v/>
      </c>
      <c r="E29" s="115" t="str">
        <f aca="false">IF(Checks!$V$217="","",Checks!$V$217)&amp;IF(Checks!$AC$217="","",IF(Checks!$V$217="","",CHAR(10))&amp;"N/A just.: "&amp;Checks!$AC$217)&amp;IF(Checks!$W$217="","",CHAR(10)&amp;"Batch: "&amp;Checks!$W$217)&amp;IF(AND(Checks!$X$217="",Checks!$Y$217=""),"",CHAR(10)&amp;"Exp: "&amp;Checks!$X$217&amp;"  /  Act: "&amp;Checks!$Y$217)</f>
        <v/>
      </c>
      <c r="F29" s="115" t="str">
        <f aca="false">IF(AND(LEFT(Checks!$AH$217,10)="N/A – RULE",TRIM(Checks!$S$217&amp;Checks!$Z$217)=""),"","Type: "&amp;IF(TRIM(Checks!$S$217)="","______________ (see cover list)",Checks!$S$217)&amp;CHAR(10)&amp;"ID: "&amp;IF(TRIM(Checks!$Z$217)="","______________ (see cover list)",Checks!$Z$217))&amp;IF(Checks!$AA$217="","",CHAR(10)&amp;"CA: "&amp;Checks!$AA$217)</f>
        <v>Type: ______________ (see cover list)
ID: ______________ (see cover list)</v>
      </c>
      <c r="G29" s="115" t="str">
        <f aca="false">IF(ISNUMBER(Checks!$AD$217),TEXT(Checks!$AD$217,"DD-MMM-YY HH:MM")&amp;" "&amp;Checks!$P$217,"")&amp;IF(Checks!$AE$217="","",CHAR(10)&amp;"Verifier: "&amp;Checks!$AE$217)&amp;IF(Checks!$T$217="","",CHAR(10)&amp;"PIC: "&amp;Checks!$T$217)</f>
        <v/>
      </c>
      <c r="H29" s="116" t="str">
        <f aca="false">IF(Checks!$AH$217="","",Checks!$AH$217)</f>
        <v>OPEN</v>
      </c>
    </row>
    <row r="30" customFormat="false" ht="114" hidden="false" customHeight="true" outlineLevel="0" collapsed="false">
      <c r="A30" s="115" t="str">
        <f aca="false">Checks!$A$218&amp;CHAR(10)&amp;IF(Checks!$I$218="","",Checks!$I$218&amp;": ")&amp;Checks!$J$218</f>
        <v>F07-T7-06
ISOP: Caterer acknowledgement of ISOP revisions recorded</v>
      </c>
      <c r="B30" s="115" t="str">
        <f aca="false">Checks!$K$218&amp;IF(Checks!$O$218="","",IF(Checks!$K$218="","",CHAR(10))&amp;"Note: "&amp;Checks!$O$218)</f>
        <v>Record acknowledgement ref in Evidence</v>
      </c>
      <c r="C30" s="115" t="str">
        <f aca="false">Checks!$N$218&amp;CHAR(10)&amp;IF(ISNUMBER(Checks!$R$218),TEXT(Checks!$R$218,"DD-MMM-YY HH:MM"),"")&amp;" "&amp;Checks!$P$218</f>
        <v>Required
02-Oct-26 11:00 LHR</v>
      </c>
      <c r="D30" s="115" t="str">
        <f aca="false">IF(Checks!$U$218="","",Checks!$U$218)&amp;IF(Checks!$AB$218="","",CHAR(10)&amp;"CA: "&amp;Checks!$AB$218)</f>
        <v/>
      </c>
      <c r="E30" s="115" t="str">
        <f aca="false">IF(Checks!$V$218="","",Checks!$V$218)&amp;IF(Checks!$AC$218="","",IF(Checks!$V$218="","",CHAR(10))&amp;"N/A just.: "&amp;Checks!$AC$218)&amp;IF(Checks!$W$218="","",CHAR(10)&amp;"Batch: "&amp;Checks!$W$218)&amp;IF(AND(Checks!$X$218="",Checks!$Y$218=""),"",CHAR(10)&amp;"Exp: "&amp;Checks!$X$218&amp;"  /  Act: "&amp;Checks!$Y$218)</f>
        <v/>
      </c>
      <c r="F30" s="115" t="str">
        <f aca="false">IF(AND(LEFT(Checks!$AH$218,10)="N/A – RULE",TRIM(Checks!$S$218&amp;Checks!$Z$218)=""),"","Type: "&amp;IF(TRIM(Checks!$S$218)="","______________ (see cover list)",Checks!$S$218)&amp;CHAR(10)&amp;"ID: "&amp;IF(TRIM(Checks!$Z$218)="","______________ (see cover list)",Checks!$Z$218))&amp;IF(Checks!$AA$218="","",CHAR(10)&amp;"CA: "&amp;Checks!$AA$218)</f>
        <v>Type: ______________ (see cover list)
ID: ______________ (see cover list)</v>
      </c>
      <c r="G30" s="115" t="str">
        <f aca="false">IF(ISNUMBER(Checks!$AD$218),TEXT(Checks!$AD$218,"DD-MMM-YY HH:MM")&amp;" "&amp;Checks!$P$218,"")&amp;IF(Checks!$AE$218="","",CHAR(10)&amp;"Verifier: "&amp;Checks!$AE$218)&amp;IF(Checks!$T$218="","",CHAR(10)&amp;"PIC: "&amp;Checks!$T$218)</f>
        <v/>
      </c>
      <c r="H30" s="116" t="str">
        <f aca="false">IF(Checks!$AH$218="","",Checks!$AH$218)</f>
        <v>OPEN</v>
      </c>
    </row>
    <row r="31" customFormat="false" ht="114" hidden="false" customHeight="true" outlineLevel="0" collapsed="false">
      <c r="A31" s="115" t="str">
        <f aca="false">Checks!$A$219&amp;CHAR(10)&amp;IF(Checks!$I$219="","",Checks!$I$219&amp;": ")&amp;Checks!$J$219</f>
        <v>F07-T7-07
Documents: Galley loading diagram (GLD) received, revision recorded &amp; attached</v>
      </c>
      <c r="B31" s="115" t="str">
        <f aca="false">Checks!$K$219&amp;IF(Checks!$O$219="","",IF(Checks!$K$219="","",CHAR(10))&amp;"Note: "&amp;Checks!$O$219)</f>
        <v>Documents sheet row complete</v>
      </c>
      <c r="C31" s="115" t="str">
        <f aca="false">Checks!$N$219&amp;CHAR(10)&amp;IF(ISNUMBER(Checks!$R$219),TEXT(Checks!$R$219,"DD-MMM-YY HH:MM"),"")&amp;" "&amp;Checks!$P$219</f>
        <v>Required
02-Oct-26 11:00 LHR</v>
      </c>
      <c r="D31" s="115" t="str">
        <f aca="false">IF(Checks!$U$219="","",Checks!$U$219)&amp;IF(Checks!$AB$219="","",CHAR(10)&amp;"CA: "&amp;Checks!$AB$219)</f>
        <v/>
      </c>
      <c r="E31" s="115" t="str">
        <f aca="false">IF(Checks!$V$219="","",Checks!$V$219)&amp;IF(Checks!$AC$219="","",IF(Checks!$V$219="","",CHAR(10))&amp;"N/A just.: "&amp;Checks!$AC$219)&amp;IF(Checks!$W$219="","",CHAR(10)&amp;"Batch: "&amp;Checks!$W$219)&amp;IF(AND(Checks!$X$219="",Checks!$Y$219=""),"",CHAR(10)&amp;"Exp: "&amp;Checks!$X$219&amp;"  /  Act: "&amp;Checks!$Y$219)</f>
        <v/>
      </c>
      <c r="F31" s="115" t="str">
        <f aca="false">IF(AND(LEFT(Checks!$AH$219,10)="N/A – RULE",TRIM(Checks!$S$219&amp;Checks!$Z$219)=""),"","Type: "&amp;IF(TRIM(Checks!$S$219)="","______________ (see cover list)",Checks!$S$219)&amp;CHAR(10)&amp;"ID: "&amp;IF(TRIM(Checks!$Z$219)="","______________ (see cover list)",Checks!$Z$219))&amp;IF(Checks!$AA$219="","",CHAR(10)&amp;"CA: "&amp;Checks!$AA$219)</f>
        <v>Type: ______________ (see cover list)
ID: ______________ (see cover list)</v>
      </c>
      <c r="G31" s="115" t="str">
        <f aca="false">IF(ISNUMBER(Checks!$AD$219),TEXT(Checks!$AD$219,"DD-MMM-YY HH:MM")&amp;" "&amp;Checks!$P$219,"")&amp;IF(Checks!$AE$219="","",CHAR(10)&amp;"Verifier: "&amp;Checks!$AE$219)&amp;IF(Checks!$T$219="","",CHAR(10)&amp;"PIC: "&amp;Checks!$T$219)</f>
        <v/>
      </c>
      <c r="H31" s="116" t="str">
        <f aca="false">IF(Checks!$AH$219="","",Checks!$AH$219)</f>
        <v>OPEN</v>
      </c>
    </row>
    <row r="32" customFormat="false" ht="114" hidden="false" customHeight="true" outlineLevel="0" collapsed="false">
      <c r="A32" s="115" t="str">
        <f aca="false">Checks!$A$220&amp;CHAR(10)&amp;IF(Checks!$I$220="","",Checks!$I$220&amp;": ")&amp;Checks!$J$220</f>
        <v>F07-T7-08
Documents: Menu checklist received, revision recorded &amp; attached</v>
      </c>
      <c r="B32" s="115" t="str">
        <f aca="false">Checks!$K$220&amp;IF(Checks!$O$220="","",IF(Checks!$K$220="","",CHAR(10))&amp;"Note: "&amp;Checks!$O$220)</f>
        <v>Documents sheet row complete</v>
      </c>
      <c r="C32" s="115" t="str">
        <f aca="false">Checks!$N$220&amp;CHAR(10)&amp;IF(ISNUMBER(Checks!$R$220),TEXT(Checks!$R$220,"DD-MMM-YY HH:MM"),"")&amp;" "&amp;Checks!$P$220</f>
        <v>Required
02-Oct-26 11:00 LHR</v>
      </c>
      <c r="D32" s="115" t="str">
        <f aca="false">IF(Checks!$U$220="","",Checks!$U$220)&amp;IF(Checks!$AB$220="","",CHAR(10)&amp;"CA: "&amp;Checks!$AB$220)</f>
        <v/>
      </c>
      <c r="E32" s="115" t="str">
        <f aca="false">IF(Checks!$V$220="","",Checks!$V$220)&amp;IF(Checks!$AC$220="","",IF(Checks!$V$220="","",CHAR(10))&amp;"N/A just.: "&amp;Checks!$AC$220)&amp;IF(Checks!$W$220="","",CHAR(10)&amp;"Batch: "&amp;Checks!$W$220)&amp;IF(AND(Checks!$X$220="",Checks!$Y$220=""),"",CHAR(10)&amp;"Exp: "&amp;Checks!$X$220&amp;"  /  Act: "&amp;Checks!$Y$220)</f>
        <v/>
      </c>
      <c r="F32" s="115" t="str">
        <f aca="false">IF(AND(LEFT(Checks!$AH$220,10)="N/A – RULE",TRIM(Checks!$S$220&amp;Checks!$Z$220)=""),"","Type: "&amp;IF(TRIM(Checks!$S$220)="","______________ (see cover list)",Checks!$S$220)&amp;CHAR(10)&amp;"ID: "&amp;IF(TRIM(Checks!$Z$220)="","______________ (see cover list)",Checks!$Z$220))&amp;IF(Checks!$AA$220="","",CHAR(10)&amp;"CA: "&amp;Checks!$AA$220)</f>
        <v>Type: ______________ (see cover list)
ID: ______________ (see cover list)</v>
      </c>
      <c r="G32" s="115" t="str">
        <f aca="false">IF(ISNUMBER(Checks!$AD$220),TEXT(Checks!$AD$220,"DD-MMM-YY HH:MM")&amp;" "&amp;Checks!$P$220,"")&amp;IF(Checks!$AE$220="","",CHAR(10)&amp;"Verifier: "&amp;Checks!$AE$220)&amp;IF(Checks!$T$220="","",CHAR(10)&amp;"PIC: "&amp;Checks!$T$220)</f>
        <v/>
      </c>
      <c r="H32" s="116" t="str">
        <f aca="false">IF(Checks!$AH$220="","",Checks!$AH$220)</f>
        <v>OPEN</v>
      </c>
    </row>
    <row r="33" customFormat="false" ht="114" hidden="false" customHeight="true" outlineLevel="0" collapsed="false">
      <c r="A33" s="115" t="str">
        <f aca="false">Checks!$A$221&amp;CHAR(10)&amp;IF(Checks!$I$221="","",Checks!$I$221&amp;": ")&amp;Checks!$J$221</f>
        <v>F07-T7-09
Uplift plan: Uplift plan confirmed with caterer vs STD Uplift Information</v>
      </c>
      <c r="B33" s="115" t="str">
        <f aca="false">Checks!$K$221&amp;IF(Checks!$O$221="","",IF(Checks!$K$221="","",CHAR(10))&amp;"Note: "&amp;Checks!$O$221)</f>
        <v>Service: 2.5 Meal (Meal); meal uplift stn LHR (ref lists KUL/LHR)</v>
      </c>
      <c r="C33" s="115" t="str">
        <f aca="false">Checks!$N$221&amp;CHAR(10)&amp;IF(ISNUMBER(Checks!$R$221),TEXT(Checks!$R$221,"DD-MMM-YY HH:MM"),"")&amp;" "&amp;Checks!$P$221</f>
        <v>Required
02-Oct-26 11:00 LHR</v>
      </c>
      <c r="D33" s="115" t="str">
        <f aca="false">IF(Checks!$U$221="","",Checks!$U$221)&amp;IF(Checks!$AB$221="","",CHAR(10)&amp;"CA: "&amp;Checks!$AB$221)</f>
        <v/>
      </c>
      <c r="E33" s="115" t="str">
        <f aca="false">IF(Checks!$V$221="","",Checks!$V$221)&amp;IF(Checks!$AC$221="","",IF(Checks!$V$221="","",CHAR(10))&amp;"N/A just.: "&amp;Checks!$AC$221)&amp;IF(Checks!$W$221="","",CHAR(10)&amp;"Batch: "&amp;Checks!$W$221)&amp;IF(AND(Checks!$X$221="",Checks!$Y$221=""),"",CHAR(10)&amp;"Exp: "&amp;Checks!$X$221&amp;"  /  Act: "&amp;Checks!$Y$221)</f>
        <v/>
      </c>
      <c r="F33" s="115" t="str">
        <f aca="false">IF(AND(LEFT(Checks!$AH$221,10)="N/A – RULE",TRIM(Checks!$S$221&amp;Checks!$Z$221)=""),"","Type: "&amp;IF(TRIM(Checks!$S$221)="","______________ (see cover list)",Checks!$S$221)&amp;CHAR(10)&amp;"ID: "&amp;IF(TRIM(Checks!$Z$221)="","______________ (see cover list)",Checks!$Z$221))&amp;IF(Checks!$AA$221="","",CHAR(10)&amp;"CA: "&amp;Checks!$AA$221)</f>
        <v>Type: ______________ (see cover list)
ID: ______________ (see cover list)</v>
      </c>
      <c r="G33" s="115" t="str">
        <f aca="false">IF(ISNUMBER(Checks!$AD$221),TEXT(Checks!$AD$221,"DD-MMM-YY HH:MM")&amp;" "&amp;Checks!$P$221,"")&amp;IF(Checks!$AE$221="","",CHAR(10)&amp;"Verifier: "&amp;Checks!$AE$221)&amp;IF(Checks!$T$221="","",CHAR(10)&amp;"PIC: "&amp;Checks!$T$221)</f>
        <v/>
      </c>
      <c r="H33" s="116" t="str">
        <f aca="false">IF(Checks!$AH$221="","",Checks!$AH$221)</f>
        <v>OPEN</v>
      </c>
    </row>
    <row r="34" customFormat="false" ht="279" hidden="false" customHeight="true" outlineLevel="0" collapsed="false">
      <c r="A34" s="115" t="str">
        <f aca="false">Checks!$A$222&amp;CHAR(10)&amp;IF(Checks!$I$222="","",Checks!$I$222&amp;": ")&amp;Checks!$J$222</f>
        <v>F07-T7-10
Uplift plan: Inbound KUL-LHR flight carrying KUL-sourced items identified and its KUL departure (UTC) entered on Flights col AX</v>
      </c>
      <c r="B34" s="115"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4" s="115" t="str">
        <f aca="false">Checks!$N$222&amp;CHAR(10)&amp;IF(ISNUMBER(Checks!$R$222),TEXT(Checks!$R$222,"DD-MMM-YY HH:MM"),"")&amp;" "&amp;Checks!$P$222</f>
        <v>Clarification required
02-Oct-26 18:00 KUL</v>
      </c>
      <c r="D34" s="115" t="str">
        <f aca="false">IF(Checks!$U$222="","",Checks!$U$222)&amp;IF(Checks!$AB$222="","",CHAR(10)&amp;"CA: "&amp;Checks!$AB$222)</f>
        <v/>
      </c>
      <c r="E34" s="115" t="str">
        <f aca="false">IF(Checks!$V$222="","",Checks!$V$222)&amp;IF(Checks!$AC$222="","",IF(Checks!$V$222="","",CHAR(10))&amp;"N/A just.: "&amp;Checks!$AC$222)&amp;IF(Checks!$W$222="","",CHAR(10)&amp;"Batch: "&amp;Checks!$W$222)&amp;IF(AND(Checks!$X$222="",Checks!$Y$222=""),"",CHAR(10)&amp;"Exp: "&amp;Checks!$X$222&amp;"  /  Act: "&amp;Checks!$Y$222)</f>
        <v/>
      </c>
      <c r="F34" s="115" t="str">
        <f aca="false">IF(AND(LEFT(Checks!$AH$222,10)="N/A – RULE",TRIM(Checks!$S$222&amp;Checks!$Z$222)=""),"","Type: "&amp;IF(TRIM(Checks!$S$222)="","______________ (see cover list)",Checks!$S$222)&amp;CHAR(10)&amp;"ID: "&amp;IF(TRIM(Checks!$Z$222)="","______________ (see cover list)",Checks!$Z$222))&amp;IF(Checks!$AA$222="","",CHAR(10)&amp;"CA: "&amp;Checks!$AA$222)</f>
        <v>Type: ______________ (see cover list)
ID: ______________ (see cover list)</v>
      </c>
      <c r="G34" s="115" t="str">
        <f aca="false">IF(ISNUMBER(Checks!$AD$222),TEXT(Checks!$AD$222,"DD-MMM-YY HH:MM")&amp;" "&amp;Checks!$P$222,"")&amp;IF(Checks!$AE$222="","",CHAR(10)&amp;"Verifier: "&amp;Checks!$AE$222)&amp;IF(Checks!$T$222="","",CHAR(10)&amp;"PIC: "&amp;Checks!$T$222)</f>
        <v/>
      </c>
      <c r="H34" s="116" t="str">
        <f aca="false">IF(Checks!$AH$222="","",Checks!$AH$222)</f>
        <v>OPEN – CLARIFICATION</v>
      </c>
    </row>
    <row r="35" customFormat="false" ht="25.5" hidden="false" customHeight="true" outlineLevel="0" collapsed="false">
      <c r="A35" s="114"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5" s="114"/>
      <c r="C35" s="114"/>
      <c r="D35" s="114"/>
      <c r="E35" s="114"/>
      <c r="F35" s="114"/>
      <c r="G35" s="114"/>
      <c r="H35" s="114"/>
    </row>
    <row r="36" customFormat="false" ht="114" hidden="false" customHeight="true" outlineLevel="0" collapsed="false">
      <c r="A36" s="115" t="str">
        <f aca="false">Checks!$A$223&amp;CHAR(10)&amp;IF(Checks!$I$223="","",Checks!$I$223&amp;": ")&amp;Checks!$J$223</f>
        <v>F07-T24-01
Meal: Sensory test repeated on ACTUAL production batch for this flight</v>
      </c>
      <c r="B36" s="115" t="str">
        <f aca="false">Checks!$K$223&amp;IF(Checks!$O$223="","",IF(Checks!$K$223="","",CHAR(10))&amp;"Note: "&amp;Checks!$O$223)</f>
        <v>Batch ID, result, CA and acceptance mandatory</v>
      </c>
      <c r="C36" s="115" t="str">
        <f aca="false">Checks!$N$223&amp;CHAR(10)&amp;IF(ISNUMBER(Checks!$R$223),TEXT(Checks!$R$223,"DD-MMM-YY HH:MM"),"")&amp;" "&amp;Checks!$P$223</f>
        <v>Required
08-Oct-26 11:00 LHR</v>
      </c>
      <c r="D36" s="115" t="str">
        <f aca="false">IF(Checks!$U$223="","",Checks!$U$223)&amp;IF(Checks!$AB$223="","",CHAR(10)&amp;"CA: "&amp;Checks!$AB$223)</f>
        <v/>
      </c>
      <c r="E36" s="115" t="str">
        <f aca="false">IF(Checks!$V$223="","",Checks!$V$223)&amp;IF(Checks!$AC$223="","",IF(Checks!$V$223="","",CHAR(10))&amp;"N/A just.: "&amp;Checks!$AC$223)&amp;IF(Checks!$W$223="","",CHAR(10)&amp;"Batch: "&amp;Checks!$W$223)&amp;IF(AND(Checks!$X$223="",Checks!$Y$223=""),"",CHAR(10)&amp;"Exp: "&amp;Checks!$X$223&amp;"  /  Act: "&amp;Checks!$Y$223)</f>
        <v/>
      </c>
      <c r="F36" s="115" t="str">
        <f aca="false">IF(AND(LEFT(Checks!$AH$223,10)="N/A – RULE",TRIM(Checks!$S$223&amp;Checks!$Z$223)=""),"","Type: "&amp;IF(TRIM(Checks!$S$223)="","______________ (see cover list)",Checks!$S$223)&amp;CHAR(10)&amp;"ID: "&amp;IF(TRIM(Checks!$Z$223)="","______________ (see cover list)",Checks!$Z$223))&amp;IF(Checks!$AA$223="","",CHAR(10)&amp;"CA: "&amp;Checks!$AA$223)</f>
        <v>Type: ______________ (see cover list)
ID: ______________ (see cover list)</v>
      </c>
      <c r="G36" s="115" t="str">
        <f aca="false">IF(ISNUMBER(Checks!$AD$223),TEXT(Checks!$AD$223,"DD-MMM-YY HH:MM")&amp;" "&amp;Checks!$P$223,"")&amp;IF(Checks!$AE$223="","",CHAR(10)&amp;"Verifier: "&amp;Checks!$AE$223)&amp;IF(Checks!$T$223="","",CHAR(10)&amp;"PIC: "&amp;Checks!$T$223)</f>
        <v/>
      </c>
      <c r="H36" s="116" t="str">
        <f aca="false">IF(Checks!$AH$223="","",Checks!$AH$223)</f>
        <v>OPEN</v>
      </c>
    </row>
    <row r="37" customFormat="false" ht="25.5" hidden="false" customHeight="true" outlineLevel="0" collapsed="false">
      <c r="A37" s="114"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7" s="114"/>
      <c r="C37" s="114"/>
      <c r="D37" s="114"/>
      <c r="E37" s="114"/>
      <c r="F37" s="114"/>
      <c r="G37" s="114"/>
      <c r="H37" s="114"/>
    </row>
    <row r="38" customFormat="false" ht="114" hidden="false" customHeight="true" outlineLevel="0" collapsed="false">
      <c r="A38" s="115" t="str">
        <f aca="false">Checks!$A$224&amp;CHAR(10)&amp;IF(Checks!$I$224="","",Checks!$I$224&amp;": ")&amp;Checks!$J$224</f>
        <v>F07-T12-01
Meal: Meal quality vs menu checklist</v>
      </c>
      <c r="B38" s="115" t="str">
        <f aca="false">Checks!$K$224&amp;IF(Checks!$O$224="","",IF(Checks!$K$224="","",CHAR(10))&amp;"Note: "&amp;Checks!$O$224)</f>
        <v>Note: Preparation check at caterer - does NOT confirm loading.</v>
      </c>
      <c r="C38" s="115" t="str">
        <f aca="false">Checks!$N$224&amp;CHAR(10)&amp;IF(ISNUMBER(Checks!$R$224),TEXT(Checks!$R$224,"DD-MMM-YY HH:MM"),"")&amp;" "&amp;Checks!$P$224</f>
        <v>Required
08-Oct-26 23:00 LHR</v>
      </c>
      <c r="D38" s="115" t="str">
        <f aca="false">IF(Checks!$U$224="","",Checks!$U$224)&amp;IF(Checks!$AB$224="","",CHAR(10)&amp;"CA: "&amp;Checks!$AB$224)</f>
        <v/>
      </c>
      <c r="E38" s="115" t="str">
        <f aca="false">IF(Checks!$V$224="","",Checks!$V$224)&amp;IF(Checks!$AC$224="","",IF(Checks!$V$224="","",CHAR(10))&amp;"N/A just.: "&amp;Checks!$AC$224)&amp;IF(Checks!$W$224="","",CHAR(10)&amp;"Batch: "&amp;Checks!$W$224)&amp;IF(AND(Checks!$X$224="",Checks!$Y$224=""),"",CHAR(10)&amp;"Exp: "&amp;Checks!$X$224&amp;"  /  Act: "&amp;Checks!$Y$224)</f>
        <v/>
      </c>
      <c r="F38" s="115" t="str">
        <f aca="false">IF(AND(LEFT(Checks!$AH$224,10)="N/A – RULE",TRIM(Checks!$S$224&amp;Checks!$Z$224)=""),"","Type: "&amp;IF(TRIM(Checks!$S$224)="","______________ (see cover list)",Checks!$S$224)&amp;CHAR(10)&amp;"ID: "&amp;IF(TRIM(Checks!$Z$224)="","______________ (see cover list)",Checks!$Z$224))&amp;IF(Checks!$AA$224="","",CHAR(10)&amp;"CA: "&amp;Checks!$AA$224)</f>
        <v>Type: ______________ (see cover list)
ID: ______________ (see cover list)</v>
      </c>
      <c r="G38" s="115" t="str">
        <f aca="false">IF(ISNUMBER(Checks!$AD$224),TEXT(Checks!$AD$224,"DD-MMM-YY HH:MM")&amp;" "&amp;Checks!$P$224,"")&amp;IF(Checks!$AE$224="","",CHAR(10)&amp;"Verifier: "&amp;Checks!$AE$224)&amp;IF(Checks!$T$224="","",CHAR(10)&amp;"PIC: "&amp;Checks!$T$224)</f>
        <v/>
      </c>
      <c r="H38" s="116" t="str">
        <f aca="false">IF(Checks!$AH$224="","",Checks!$AH$224)</f>
        <v>OPEN</v>
      </c>
    </row>
    <row r="39" customFormat="false" ht="114" hidden="false" customHeight="true" outlineLevel="0" collapsed="false">
      <c r="A39" s="115" t="str">
        <f aca="false">Checks!$A$225&amp;CHAR(10)&amp;IF(Checks!$I$225="","",Checks!$I$225&amp;": ")&amp;Checks!$J$225</f>
        <v>F07-T12-02
Meal: Meal quantities vs menu checklist</v>
      </c>
      <c r="B39" s="115" t="str">
        <f aca="false">Checks!$K$225&amp;IF(Checks!$O$225="","",IF(Checks!$K$225="","",CHAR(10))&amp;"Note: "&amp;Checks!$O$225)</f>
        <v>Enter expected &amp; actual
Note: Preparation check at caterer - does NOT confirm loading.</v>
      </c>
      <c r="C39" s="115" t="str">
        <f aca="false">Checks!$N$225&amp;CHAR(10)&amp;IF(ISNUMBER(Checks!$R$225),TEXT(Checks!$R$225,"DD-MMM-YY HH:MM"),"")&amp;" "&amp;Checks!$P$225</f>
        <v>Required
08-Oct-26 23:00 LHR</v>
      </c>
      <c r="D39" s="115" t="str">
        <f aca="false">IF(Checks!$U$225="","",Checks!$U$225)&amp;IF(Checks!$AB$225="","",CHAR(10)&amp;"CA: "&amp;Checks!$AB$225)</f>
        <v/>
      </c>
      <c r="E39" s="115" t="str">
        <f aca="false">IF(Checks!$V$225="","",Checks!$V$225)&amp;IF(Checks!$AC$225="","",IF(Checks!$V$225="","",CHAR(10))&amp;"N/A just.: "&amp;Checks!$AC$225)&amp;IF(Checks!$W$225="","",CHAR(10)&amp;"Batch: "&amp;Checks!$W$225)&amp;IF(AND(Checks!$X$225="",Checks!$Y$225=""),"",CHAR(10)&amp;"Exp: "&amp;Checks!$X$225&amp;"  /  Act: "&amp;Checks!$Y$225)</f>
        <v/>
      </c>
      <c r="F39" s="115" t="str">
        <f aca="false">IF(AND(LEFT(Checks!$AH$225,10)="N/A – RULE",TRIM(Checks!$S$225&amp;Checks!$Z$225)=""),"","Type: "&amp;IF(TRIM(Checks!$S$225)="","______________ (see cover list)",Checks!$S$225)&amp;CHAR(10)&amp;"ID: "&amp;IF(TRIM(Checks!$Z$225)="","______________ (see cover list)",Checks!$Z$225))&amp;IF(Checks!$AA$225="","",CHAR(10)&amp;"CA: "&amp;Checks!$AA$225)</f>
        <v>Type: ______________ (see cover list)
ID: ______________ (see cover list)</v>
      </c>
      <c r="G39" s="115" t="str">
        <f aca="false">IF(ISNUMBER(Checks!$AD$225),TEXT(Checks!$AD$225,"DD-MMM-YY HH:MM")&amp;" "&amp;Checks!$P$225,"")&amp;IF(Checks!$AE$225="","",CHAR(10)&amp;"Verifier: "&amp;Checks!$AE$225)&amp;IF(Checks!$T$225="","",CHAR(10)&amp;"PIC: "&amp;Checks!$T$225)</f>
        <v/>
      </c>
      <c r="H39" s="116" t="str">
        <f aca="false">IF(Checks!$AH$225="","",Checks!$AH$225)</f>
        <v>OPEN</v>
      </c>
    </row>
    <row r="40" customFormat="false" ht="114" hidden="false" customHeight="true" outlineLevel="0" collapsed="false">
      <c r="A40" s="115" t="str">
        <f aca="false">Checks!$A$226&amp;CHAR(10)&amp;IF(Checks!$I$226="","",Checks!$I$226&amp;": ")&amp;Checks!$J$226</f>
        <v>F07-T12-03
Equipment: Equipment cleanliness vs GLD</v>
      </c>
      <c r="B40" s="115" t="str">
        <f aca="false">Checks!$K$226&amp;IF(Checks!$O$226="","",IF(Checks!$K$226="","",CHAR(10))&amp;"Note: "&amp;Checks!$O$226)</f>
        <v>Note: Preparation check at caterer - does NOT confirm loading.</v>
      </c>
      <c r="C40" s="115" t="str">
        <f aca="false">Checks!$N$226&amp;CHAR(10)&amp;IF(ISNUMBER(Checks!$R$226),TEXT(Checks!$R$226,"DD-MMM-YY HH:MM"),"")&amp;" "&amp;Checks!$P$226</f>
        <v>Required
08-Oct-26 23:00 LHR</v>
      </c>
      <c r="D40" s="115" t="str">
        <f aca="false">IF(Checks!$U$226="","",Checks!$U$226)&amp;IF(Checks!$AB$226="","",CHAR(10)&amp;"CA: "&amp;Checks!$AB$226)</f>
        <v/>
      </c>
      <c r="E40" s="115" t="str">
        <f aca="false">IF(Checks!$V$226="","",Checks!$V$226)&amp;IF(Checks!$AC$226="","",IF(Checks!$V$226="","",CHAR(10))&amp;"N/A just.: "&amp;Checks!$AC$226)&amp;IF(Checks!$W$226="","",CHAR(10)&amp;"Batch: "&amp;Checks!$W$226)&amp;IF(AND(Checks!$X$226="",Checks!$Y$226=""),"",CHAR(10)&amp;"Exp: "&amp;Checks!$X$226&amp;"  /  Act: "&amp;Checks!$Y$226)</f>
        <v/>
      </c>
      <c r="F40" s="115" t="str">
        <f aca="false">IF(AND(LEFT(Checks!$AH$226,10)="N/A – RULE",TRIM(Checks!$S$226&amp;Checks!$Z$226)=""),"","Type: "&amp;IF(TRIM(Checks!$S$226)="","______________ (see cover list)",Checks!$S$226)&amp;CHAR(10)&amp;"ID: "&amp;IF(TRIM(Checks!$Z$226)="","______________ (see cover list)",Checks!$Z$226))&amp;IF(Checks!$AA$226="","",CHAR(10)&amp;"CA: "&amp;Checks!$AA$226)</f>
        <v>Type: ______________ (see cover list)
ID: ______________ (see cover list)</v>
      </c>
      <c r="G40" s="115" t="str">
        <f aca="false">IF(ISNUMBER(Checks!$AD$226),TEXT(Checks!$AD$226,"DD-MMM-YY HH:MM")&amp;" "&amp;Checks!$P$226,"")&amp;IF(Checks!$AE$226="","",CHAR(10)&amp;"Verifier: "&amp;Checks!$AE$226)&amp;IF(Checks!$T$226="","",CHAR(10)&amp;"PIC: "&amp;Checks!$T$226)</f>
        <v/>
      </c>
      <c r="H40" s="116" t="str">
        <f aca="false">IF(Checks!$AH$226="","",Checks!$AH$226)</f>
        <v>OPEN</v>
      </c>
    </row>
    <row r="41" customFormat="false" ht="114" hidden="false" customHeight="true" outlineLevel="0" collapsed="false">
      <c r="A41" s="115" t="str">
        <f aca="false">Checks!$A$227&amp;CHAR(10)&amp;IF(Checks!$I$227="","",Checks!$I$227&amp;": ")&amp;Checks!$J$227</f>
        <v>F07-T12-04
Equipment: Equipment presentation vs GLD</v>
      </c>
      <c r="B41" s="115" t="str">
        <f aca="false">Checks!$K$227&amp;IF(Checks!$O$227="","",IF(Checks!$K$227="","",CHAR(10))&amp;"Note: "&amp;Checks!$O$227)</f>
        <v>Note: Preparation check at caterer - does NOT confirm loading.</v>
      </c>
      <c r="C41" s="115" t="str">
        <f aca="false">Checks!$N$227&amp;CHAR(10)&amp;IF(ISNUMBER(Checks!$R$227),TEXT(Checks!$R$227,"DD-MMM-YY HH:MM"),"")&amp;" "&amp;Checks!$P$227</f>
        <v>Required
08-Oct-26 23:00 LHR</v>
      </c>
      <c r="D41" s="115" t="str">
        <f aca="false">IF(Checks!$U$227="","",Checks!$U$227)&amp;IF(Checks!$AB$227="","",CHAR(10)&amp;"CA: "&amp;Checks!$AB$227)</f>
        <v/>
      </c>
      <c r="E41" s="115" t="str">
        <f aca="false">IF(Checks!$V$227="","",Checks!$V$227)&amp;IF(Checks!$AC$227="","",IF(Checks!$V$227="","",CHAR(10))&amp;"N/A just.: "&amp;Checks!$AC$227)&amp;IF(Checks!$W$227="","",CHAR(10)&amp;"Batch: "&amp;Checks!$W$227)&amp;IF(AND(Checks!$X$227="",Checks!$Y$227=""),"",CHAR(10)&amp;"Exp: "&amp;Checks!$X$227&amp;"  /  Act: "&amp;Checks!$Y$227)</f>
        <v/>
      </c>
      <c r="F41" s="115" t="str">
        <f aca="false">IF(AND(LEFT(Checks!$AH$227,10)="N/A – RULE",TRIM(Checks!$S$227&amp;Checks!$Z$227)=""),"","Type: "&amp;IF(TRIM(Checks!$S$227)="","______________ (see cover list)",Checks!$S$227)&amp;CHAR(10)&amp;"ID: "&amp;IF(TRIM(Checks!$Z$227)="","______________ (see cover list)",Checks!$Z$227))&amp;IF(Checks!$AA$227="","",CHAR(10)&amp;"CA: "&amp;Checks!$AA$227)</f>
        <v>Type: ______________ (see cover list)
ID: ______________ (see cover list)</v>
      </c>
      <c r="G41" s="115" t="str">
        <f aca="false">IF(ISNUMBER(Checks!$AD$227),TEXT(Checks!$AD$227,"DD-MMM-YY HH:MM")&amp;" "&amp;Checks!$P$227,"")&amp;IF(Checks!$AE$227="","",CHAR(10)&amp;"Verifier: "&amp;Checks!$AE$227)&amp;IF(Checks!$T$227="","",CHAR(10)&amp;"PIC: "&amp;Checks!$T$227)</f>
        <v/>
      </c>
      <c r="H41" s="116" t="str">
        <f aca="false">IF(Checks!$AH$227="","",Checks!$AH$227)</f>
        <v>OPEN</v>
      </c>
    </row>
    <row r="42" customFormat="false" ht="114" hidden="false" customHeight="true" outlineLevel="0" collapsed="false">
      <c r="A42" s="115" t="str">
        <f aca="false">Checks!$A$228&amp;CHAR(10)&amp;IF(Checks!$I$228="","",Checks!$I$228&amp;": ")&amp;Checks!$J$228</f>
        <v>F07-T12-05
Equipment: Equipment serviceability vs GLD</v>
      </c>
      <c r="B42" s="115" t="str">
        <f aca="false">Checks!$K$228&amp;IF(Checks!$O$228="","",IF(Checks!$K$228="","",CHAR(10))&amp;"Note: "&amp;Checks!$O$228)</f>
        <v>Note: Preparation check at caterer - does NOT confirm loading.</v>
      </c>
      <c r="C42" s="115" t="str">
        <f aca="false">Checks!$N$228&amp;CHAR(10)&amp;IF(ISNUMBER(Checks!$R$228),TEXT(Checks!$R$228,"DD-MMM-YY HH:MM"),"")&amp;" "&amp;Checks!$P$228</f>
        <v>Required
08-Oct-26 23:00 LHR</v>
      </c>
      <c r="D42" s="115" t="str">
        <f aca="false">IF(Checks!$U$228="","",Checks!$U$228)&amp;IF(Checks!$AB$228="","",CHAR(10)&amp;"CA: "&amp;Checks!$AB$228)</f>
        <v/>
      </c>
      <c r="E42" s="115" t="str">
        <f aca="false">IF(Checks!$V$228="","",Checks!$V$228)&amp;IF(Checks!$AC$228="","",IF(Checks!$V$228="","",CHAR(10))&amp;"N/A just.: "&amp;Checks!$AC$228)&amp;IF(Checks!$W$228="","",CHAR(10)&amp;"Batch: "&amp;Checks!$W$228)&amp;IF(AND(Checks!$X$228="",Checks!$Y$228=""),"",CHAR(10)&amp;"Exp: "&amp;Checks!$X$228&amp;"  /  Act: "&amp;Checks!$Y$228)</f>
        <v/>
      </c>
      <c r="F42" s="115" t="str">
        <f aca="false">IF(AND(LEFT(Checks!$AH$228,10)="N/A – RULE",TRIM(Checks!$S$228&amp;Checks!$Z$228)=""),"","Type: "&amp;IF(TRIM(Checks!$S$228)="","______________ (see cover list)",Checks!$S$228)&amp;CHAR(10)&amp;"ID: "&amp;IF(TRIM(Checks!$Z$228)="","______________ (see cover list)",Checks!$Z$228))&amp;IF(Checks!$AA$228="","",CHAR(10)&amp;"CA: "&amp;Checks!$AA$228)</f>
        <v>Type: ______________ (see cover list)
ID: ______________ (see cover list)</v>
      </c>
      <c r="G42" s="115" t="str">
        <f aca="false">IF(ISNUMBER(Checks!$AD$228),TEXT(Checks!$AD$228,"DD-MMM-YY HH:MM")&amp;" "&amp;Checks!$P$228,"")&amp;IF(Checks!$AE$228="","",CHAR(10)&amp;"Verifier: "&amp;Checks!$AE$228)&amp;IF(Checks!$T$228="","",CHAR(10)&amp;"PIC: "&amp;Checks!$T$228)</f>
        <v/>
      </c>
      <c r="H42" s="116" t="str">
        <f aca="false">IF(Checks!$AH$228="","",Checks!$AH$228)</f>
        <v>OPEN</v>
      </c>
    </row>
    <row r="43" customFormat="false" ht="289.5" hidden="false" customHeight="true" outlineLevel="0" collapsed="false">
      <c r="A43" s="115" t="str">
        <f aca="false">Checks!$A$229&amp;CHAR(10)&amp;IF(Checks!$I$229="","",Checks!$I$229&amp;": ")&amp;Checks!$J$229</f>
        <v>F07-T12-06
Equipment: Equipment quantities vs GLD</v>
      </c>
      <c r="B43" s="115" t="str">
        <f aca="false">SUBSTITUTE(SUBSTITUTE(SUBSTITUTE(Checks!$K$229&amp;IF(Checks!$O$229="","",IF(Checks!$K$229="","",CHAR(10))&amp;"Note: "&amp;Checks!$O$229)," (AIRCRAFT TYPE!C6:R6)","")," (AIRCRAFT TYPE!C7:R7)","")," -"," n/a")</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n/a does NOT confirm loading.</v>
      </c>
      <c r="C43" s="115" t="str">
        <f aca="false">Checks!$N$229&amp;CHAR(10)&amp;IF(ISNUMBER(Checks!$R$229),TEXT(Checks!$R$229,"DD-MMM-YY HH:MM"),"")&amp;" "&amp;Checks!$P$229</f>
        <v>Required
08-Oct-26 23:00 LHR</v>
      </c>
      <c r="D43" s="115" t="str">
        <f aca="false">IF(Checks!$U$229="","",Checks!$U$229)&amp;IF(Checks!$AB$229="","",CHAR(10)&amp;"CA: "&amp;Checks!$AB$229)</f>
        <v/>
      </c>
      <c r="E43" s="115" t="str">
        <f aca="false">IF(Checks!$V$229="","",Checks!$V$229)&amp;IF(Checks!$AC$229="","",IF(Checks!$V$229="","",CHAR(10))&amp;"N/A just.: "&amp;Checks!$AC$229)&amp;IF(Checks!$W$229="","",CHAR(10)&amp;"Batch: "&amp;Checks!$W$229)&amp;IF(AND(Checks!$X$229="",Checks!$Y$229=""),"",CHAR(10)&amp;"Exp: "&amp;Checks!$X$229&amp;"  /  Act: "&amp;Checks!$Y$229)</f>
        <v/>
      </c>
      <c r="F43" s="115" t="str">
        <f aca="false">IF(AND(LEFT(Checks!$AH$229,10)="N/A – RULE",TRIM(Checks!$S$229&amp;Checks!$Z$229)=""),"","Type: "&amp;IF(TRIM(Checks!$S$229)="","______________ (see cover list)",Checks!$S$229)&amp;CHAR(10)&amp;"ID: "&amp;IF(TRIM(Checks!$Z$229)="","______________ (see cover list)",Checks!$Z$229))&amp;IF(Checks!$AA$229="","",CHAR(10)&amp;"CA: "&amp;Checks!$AA$229)</f>
        <v>Type: ______________ (see cover list)
ID: ______________ (see cover list)</v>
      </c>
      <c r="G43" s="115" t="str">
        <f aca="false">IF(ISNUMBER(Checks!$AD$229),TEXT(Checks!$AD$229,"DD-MMM-YY HH:MM")&amp;" "&amp;Checks!$P$229,"")&amp;IF(Checks!$AE$229="","",CHAR(10)&amp;"Verifier: "&amp;Checks!$AE$229)&amp;IF(Checks!$T$229="","",CHAR(10)&amp;"PIC: "&amp;Checks!$T$229)</f>
        <v/>
      </c>
      <c r="H43" s="116" t="str">
        <f aca="false">IF(Checks!$AH$229="","",Checks!$AH$229)</f>
        <v>OPEN</v>
      </c>
    </row>
    <row r="44" customFormat="false" ht="114" hidden="false" customHeight="true" outlineLevel="0" collapsed="false">
      <c r="A44" s="115" t="str">
        <f aca="false">Checks!$A$230&amp;CHAR(10)&amp;IF(Checks!$I$230="","",Checks!$I$230&amp;": ")&amp;Checks!$J$230</f>
        <v>F07-T12-07
Equipment: Loading positions planned vs GLD</v>
      </c>
      <c r="B44" s="115" t="str">
        <f aca="false">Checks!$K$230&amp;IF(Checks!$O$230="","",IF(Checks!$K$230="","",CHAR(10))&amp;"Note: "&amp;Checks!$O$230)</f>
        <v>Note: Preparation check at caterer - does NOT confirm loading.</v>
      </c>
      <c r="C44" s="115" t="str">
        <f aca="false">Checks!$N$230&amp;CHAR(10)&amp;IF(ISNUMBER(Checks!$R$230),TEXT(Checks!$R$230,"DD-MMM-YY HH:MM"),"")&amp;" "&amp;Checks!$P$230</f>
        <v>Required
08-Oct-26 23:00 LHR</v>
      </c>
      <c r="D44" s="115" t="str">
        <f aca="false">IF(Checks!$U$230="","",Checks!$U$230)&amp;IF(Checks!$AB$230="","",CHAR(10)&amp;"CA: "&amp;Checks!$AB$230)</f>
        <v/>
      </c>
      <c r="E44" s="115" t="str">
        <f aca="false">IF(Checks!$V$230="","",Checks!$V$230)&amp;IF(Checks!$AC$230="","",IF(Checks!$V$230="","",CHAR(10))&amp;"N/A just.: "&amp;Checks!$AC$230)&amp;IF(Checks!$W$230="","",CHAR(10)&amp;"Batch: "&amp;Checks!$W$230)&amp;IF(AND(Checks!$X$230="",Checks!$Y$230=""),"",CHAR(10)&amp;"Exp: "&amp;Checks!$X$230&amp;"  /  Act: "&amp;Checks!$Y$230)</f>
        <v/>
      </c>
      <c r="F44" s="115" t="str">
        <f aca="false">IF(AND(LEFT(Checks!$AH$230,10)="N/A – RULE",TRIM(Checks!$S$230&amp;Checks!$Z$230)=""),"","Type: "&amp;IF(TRIM(Checks!$S$230)="","______________ (see cover list)",Checks!$S$230)&amp;CHAR(10)&amp;"ID: "&amp;IF(TRIM(Checks!$Z$230)="","______________ (see cover list)",Checks!$Z$230))&amp;IF(Checks!$AA$230="","",CHAR(10)&amp;"CA: "&amp;Checks!$AA$230)</f>
        <v>Type: ______________ (see cover list)
ID: ______________ (see cover list)</v>
      </c>
      <c r="G44" s="115" t="str">
        <f aca="false">IF(ISNUMBER(Checks!$AD$230),TEXT(Checks!$AD$230,"DD-MMM-YY HH:MM")&amp;" "&amp;Checks!$P$230,"")&amp;IF(Checks!$AE$230="","",CHAR(10)&amp;"Verifier: "&amp;Checks!$AE$230)&amp;IF(Checks!$T$230="","",CHAR(10)&amp;"PIC: "&amp;Checks!$T$230)</f>
        <v/>
      </c>
      <c r="H44" s="116" t="str">
        <f aca="false">IF(Checks!$AH$230="","",Checks!$AH$230)</f>
        <v>OPEN</v>
      </c>
    </row>
    <row r="45" customFormat="false" ht="114" hidden="false" customHeight="true" outlineLevel="0" collapsed="false">
      <c r="A45" s="115" t="str">
        <f aca="false">Checks!$A$231&amp;CHAR(10)&amp;IF(Checks!$I$231="","",Checks!$I$231&amp;": ")&amp;Checks!$J$231</f>
        <v>F07-T12-08
Amenities: Toiletry kits - prepared</v>
      </c>
      <c r="B45" s="115" t="str">
        <f aca="false">Checks!$K$231&amp;IF(Checks!$O$231="","",IF(Checks!$K$231="","",CHAR(10))&amp;"Note: "&amp;Checks!$O$231)</f>
        <v>Available (ticked in reference)</v>
      </c>
      <c r="C45" s="115" t="str">
        <f aca="false">Checks!$N$231&amp;CHAR(10)&amp;IF(ISNUMBER(Checks!$R$231),TEXT(Checks!$R$231,"DD-MMM-YY HH:MM"),"")&amp;" "&amp;Checks!$P$231</f>
        <v>Required
08-Oct-26 23:00 LHR</v>
      </c>
      <c r="D45" s="115" t="str">
        <f aca="false">IF(Checks!$U$231="","",Checks!$U$231)&amp;IF(Checks!$AB$231="","",CHAR(10)&amp;"CA: "&amp;Checks!$AB$231)</f>
        <v/>
      </c>
      <c r="E45" s="115" t="str">
        <f aca="false">IF(Checks!$V$231="","",Checks!$V$231)&amp;IF(Checks!$AC$231="","",IF(Checks!$V$231="","",CHAR(10))&amp;"N/A just.: "&amp;Checks!$AC$231)&amp;IF(Checks!$W$231="","",CHAR(10)&amp;"Batch: "&amp;Checks!$W$231)&amp;IF(AND(Checks!$X$231="",Checks!$Y$231=""),"",CHAR(10)&amp;"Exp: "&amp;Checks!$X$231&amp;"  /  Act: "&amp;Checks!$Y$231)</f>
        <v/>
      </c>
      <c r="F45" s="115" t="str">
        <f aca="false">IF(AND(LEFT(Checks!$AH$231,10)="N/A – RULE",TRIM(Checks!$S$231&amp;Checks!$Z$231)=""),"","Type: "&amp;IF(TRIM(Checks!$S$231)="","______________ (see cover list)",Checks!$S$231)&amp;CHAR(10)&amp;"ID: "&amp;IF(TRIM(Checks!$Z$231)="","______________ (see cover list)",Checks!$Z$231))&amp;IF(Checks!$AA$231="","",CHAR(10)&amp;"CA: "&amp;Checks!$AA$231)</f>
        <v>Type: ______________ (see cover list)
ID: ______________ (see cover list)</v>
      </c>
      <c r="G45" s="115" t="str">
        <f aca="false">IF(ISNUMBER(Checks!$AD$231),TEXT(Checks!$AD$231,"DD-MMM-YY HH:MM")&amp;" "&amp;Checks!$P$231,"")&amp;IF(Checks!$AE$231="","",CHAR(10)&amp;"Verifier: "&amp;Checks!$AE$231)&amp;IF(Checks!$T$231="","",CHAR(10)&amp;"PIC: "&amp;Checks!$T$231)</f>
        <v/>
      </c>
      <c r="H45" s="116" t="str">
        <f aca="false">IF(Checks!$AH$231="","",Checks!$AH$231)</f>
        <v>OPEN</v>
      </c>
    </row>
    <row r="46" customFormat="false" ht="180" hidden="false" customHeight="true" outlineLevel="0" collapsed="false">
      <c r="A46" s="115" t="str">
        <f aca="false">Checks!$A$232&amp;CHAR(10)&amp;IF(Checks!$I$232="","",Checks!$I$232&amp;": ")&amp;Checks!$J$232</f>
        <v>F07-T12-09
Amenities: Pajamas (BC) - prepared</v>
      </c>
      <c r="B46" s="115"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6" s="115" t="str">
        <f aca="false">Checks!$N$232&amp;CHAR(10)&amp;IF(ISNUMBER(Checks!$R$232),TEXT(Checks!$R$232,"DD-MMM-YY HH:MM"),"")&amp;" "&amp;Checks!$P$232</f>
        <v>Clarification required
08-Oct-26 22:25 KUL</v>
      </c>
      <c r="D46" s="115" t="str">
        <f aca="false">IF(Checks!$U$232="","",Checks!$U$232)&amp;IF(Checks!$AB$232="","",CHAR(10)&amp;"CA: "&amp;Checks!$AB$232)</f>
        <v/>
      </c>
      <c r="E46" s="115" t="str">
        <f aca="false">IF(Checks!$V$232="","",Checks!$V$232)&amp;IF(Checks!$AC$232="","",IF(Checks!$V$232="","",CHAR(10))&amp;"N/A just.: "&amp;Checks!$AC$232)&amp;IF(Checks!$W$232="","",CHAR(10)&amp;"Batch: "&amp;Checks!$W$232)&amp;IF(AND(Checks!$X$232="",Checks!$Y$232=""),"",CHAR(10)&amp;"Exp: "&amp;Checks!$X$232&amp;"  /  Act: "&amp;Checks!$Y$232)</f>
        <v/>
      </c>
      <c r="F46" s="115" t="str">
        <f aca="false">IF(AND(LEFT(Checks!$AH$232,10)="N/A – RULE",TRIM(Checks!$S$232&amp;Checks!$Z$232)=""),"","Type: "&amp;IF(TRIM(Checks!$S$232)="","______________ (see cover list)",Checks!$S$232)&amp;CHAR(10)&amp;"ID: "&amp;IF(TRIM(Checks!$Z$232)="","______________ (see cover list)",Checks!$Z$232))&amp;IF(Checks!$AA$232="","",CHAR(10)&amp;"CA: "&amp;Checks!$AA$232)</f>
        <v>Type: ______________ (see cover list)
ID: ______________ (see cover list)</v>
      </c>
      <c r="G46" s="115" t="str">
        <f aca="false">IF(ISNUMBER(Checks!$AD$232),TEXT(Checks!$AD$232,"DD-MMM-YY HH:MM")&amp;" "&amp;Checks!$P$232,"")&amp;IF(Checks!$AE$232="","",CHAR(10)&amp;"Verifier: "&amp;Checks!$AE$232)&amp;IF(Checks!$T$232="","",CHAR(10)&amp;"PIC: "&amp;Checks!$T$232)</f>
        <v/>
      </c>
      <c r="H46" s="116" t="str">
        <f aca="false">IF(Checks!$AH$232="","",Checks!$AH$232)</f>
        <v>OPEN – CLARIFICATION</v>
      </c>
    </row>
    <row r="47" customFormat="false" ht="114" hidden="false" customHeight="true" outlineLevel="0" collapsed="false">
      <c r="A47" s="115" t="str">
        <f aca="false">Checks!$A$233&amp;CHAR(10)&amp;IF(Checks!$I$233="","",Checks!$I$233&amp;": ")&amp;Checks!$J$233</f>
        <v>F07-T12-10
Amenities: Slippers (BS/BC) - prepared</v>
      </c>
      <c r="B47" s="115" t="str">
        <f aca="false">Checks!$K$233&amp;IF(Checks!$O$233="","",IF(Checks!$K$233="","",CHAR(10))&amp;"Note: "&amp;Checks!$O$233)</f>
        <v>Available (ticked in reference)
Note: Loaded at KUL on the inbound KUL-LHR flight: due = that flight's KUL departure (Flights AX) minus the uplift window.</v>
      </c>
      <c r="C47" s="115" t="str">
        <f aca="false">Checks!$N$233&amp;CHAR(10)&amp;IF(ISNUMBER(Checks!$R$233),TEXT(Checks!$R$233,"DD-MMM-YY HH:MM"),"")&amp;" "&amp;Checks!$P$233</f>
        <v>Required
08-Oct-26 22:25 KUL</v>
      </c>
      <c r="D47" s="115" t="str">
        <f aca="false">IF(Checks!$U$233="","",Checks!$U$233)&amp;IF(Checks!$AB$233="","",CHAR(10)&amp;"CA: "&amp;Checks!$AB$233)</f>
        <v/>
      </c>
      <c r="E47" s="115" t="str">
        <f aca="false">IF(Checks!$V$233="","",Checks!$V$233)&amp;IF(Checks!$AC$233="","",IF(Checks!$V$233="","",CHAR(10))&amp;"N/A just.: "&amp;Checks!$AC$233)&amp;IF(Checks!$W$233="","",CHAR(10)&amp;"Batch: "&amp;Checks!$W$233)&amp;IF(AND(Checks!$X$233="",Checks!$Y$233=""),"",CHAR(10)&amp;"Exp: "&amp;Checks!$X$233&amp;"  /  Act: "&amp;Checks!$Y$233)</f>
        <v/>
      </c>
      <c r="F47" s="115" t="str">
        <f aca="false">IF(AND(LEFT(Checks!$AH$233,10)="N/A – RULE",TRIM(Checks!$S$233&amp;Checks!$Z$233)=""),"","Type: "&amp;IF(TRIM(Checks!$S$233)="","______________ (see cover list)",Checks!$S$233)&amp;CHAR(10)&amp;"ID: "&amp;IF(TRIM(Checks!$Z$233)="","______________ (see cover list)",Checks!$Z$233))&amp;IF(Checks!$AA$233="","",CHAR(10)&amp;"CA: "&amp;Checks!$AA$233)</f>
        <v>Type: ______________ (see cover list)
ID: ______________ (see cover list)</v>
      </c>
      <c r="G47" s="115" t="str">
        <f aca="false">IF(ISNUMBER(Checks!$AD$233),TEXT(Checks!$AD$233,"DD-MMM-YY HH:MM")&amp;" "&amp;Checks!$P$233,"")&amp;IF(Checks!$AE$233="","",CHAR(10)&amp;"Verifier: "&amp;Checks!$AE$233)&amp;IF(Checks!$T$233="","",CHAR(10)&amp;"PIC: "&amp;Checks!$T$233)</f>
        <v/>
      </c>
      <c r="H47" s="116" t="str">
        <f aca="false">IF(Checks!$AH$233="","",Checks!$AH$233)</f>
        <v>OPEN</v>
      </c>
    </row>
    <row r="48" customFormat="false" ht="114" hidden="false" customHeight="true" outlineLevel="0" collapsed="false">
      <c r="A48" s="115" t="str">
        <f aca="false">Checks!$A$234&amp;CHAR(10)&amp;IF(Checks!$I$234="","",Checks!$I$234&amp;": ")&amp;Checks!$J$234</f>
        <v>F07-T12-11
F&amp;B Linen: Towel - prepared</v>
      </c>
      <c r="B48" s="115" t="str">
        <f aca="false">Checks!$K$234&amp;IF(Checks!$O$234="","",IF(Checks!$K$234="","",CHAR(10))&amp;"Note: "&amp;Checks!$O$234)</f>
        <v>Available (ticked in reference)
Note: Reference gives no uplift stn for this item: preparation checked at the meal uplift stn (LHR) - confirm with caterer.</v>
      </c>
      <c r="C48" s="115" t="str">
        <f aca="false">Checks!$N$234&amp;CHAR(10)&amp;IF(ISNUMBER(Checks!$R$234),TEXT(Checks!$R$234,"DD-MMM-YY HH:MM"),"")&amp;" "&amp;Checks!$P$234</f>
        <v>Required
08-Oct-26 23:00 LHR</v>
      </c>
      <c r="D48" s="115" t="str">
        <f aca="false">IF(Checks!$U$234="","",Checks!$U$234)&amp;IF(Checks!$AB$234="","",CHAR(10)&amp;"CA: "&amp;Checks!$AB$234)</f>
        <v/>
      </c>
      <c r="E48" s="115" t="str">
        <f aca="false">IF(Checks!$V$234="","",Checks!$V$234)&amp;IF(Checks!$AC$234="","",IF(Checks!$V$234="","",CHAR(10))&amp;"N/A just.: "&amp;Checks!$AC$234)&amp;IF(Checks!$W$234="","",CHAR(10)&amp;"Batch: "&amp;Checks!$W$234)&amp;IF(AND(Checks!$X$234="",Checks!$Y$234=""),"",CHAR(10)&amp;"Exp: "&amp;Checks!$X$234&amp;"  /  Act: "&amp;Checks!$Y$234)</f>
        <v/>
      </c>
      <c r="F48" s="115" t="str">
        <f aca="false">IF(AND(LEFT(Checks!$AH$234,10)="N/A – RULE",TRIM(Checks!$S$234&amp;Checks!$Z$234)=""),"","Type: "&amp;IF(TRIM(Checks!$S$234)="","______________ (see cover list)",Checks!$S$234)&amp;CHAR(10)&amp;"ID: "&amp;IF(TRIM(Checks!$Z$234)="","______________ (see cover list)",Checks!$Z$234))&amp;IF(Checks!$AA$234="","",CHAR(10)&amp;"CA: "&amp;Checks!$AA$234)</f>
        <v>Type: ______________ (see cover list)
ID: ______________ (see cover list)</v>
      </c>
      <c r="G48" s="115" t="str">
        <f aca="false">IF(ISNUMBER(Checks!$AD$234),TEXT(Checks!$AD$234,"DD-MMM-YY HH:MM")&amp;" "&amp;Checks!$P$234,"")&amp;IF(Checks!$AE$234="","",CHAR(10)&amp;"Verifier: "&amp;Checks!$AE$234)&amp;IF(Checks!$T$234="","",CHAR(10)&amp;"PIC: "&amp;Checks!$T$234)</f>
        <v/>
      </c>
      <c r="H48" s="116" t="str">
        <f aca="false">IF(Checks!$AH$234="","",Checks!$AH$234)</f>
        <v>OPEN</v>
      </c>
    </row>
    <row r="49" customFormat="false" ht="114" hidden="false" customHeight="true" outlineLevel="0" collapsed="false">
      <c r="A49" s="115" t="str">
        <f aca="false">Checks!$A$235&amp;CHAR(10)&amp;IF(Checks!$I$235="","",Checks!$I$235&amp;": ")&amp;Checks!$J$235</f>
        <v>F07-T12-12
F&amp;B Linen: Tray cloth - prepared</v>
      </c>
      <c r="B49" s="115" t="str">
        <f aca="false">Checks!$K$235&amp;IF(Checks!$O$235="","",IF(Checks!$K$235="","",CHAR(10))&amp;"Note: "&amp;Checks!$O$235)</f>
        <v>Available (ticked in reference)
Note: Reference gives no uplift stn for this item: preparation checked at the meal uplift stn (LHR) - confirm with caterer.</v>
      </c>
      <c r="C49" s="115" t="str">
        <f aca="false">Checks!$N$235&amp;CHAR(10)&amp;IF(ISNUMBER(Checks!$R$235),TEXT(Checks!$R$235,"DD-MMM-YY HH:MM"),"")&amp;" "&amp;Checks!$P$235</f>
        <v>Required
08-Oct-26 23:00 LHR</v>
      </c>
      <c r="D49" s="115" t="str">
        <f aca="false">IF(Checks!$U$235="","",Checks!$U$235)&amp;IF(Checks!$AB$235="","",CHAR(10)&amp;"CA: "&amp;Checks!$AB$235)</f>
        <v/>
      </c>
      <c r="E49" s="115" t="str">
        <f aca="false">IF(Checks!$V$235="","",Checks!$V$235)&amp;IF(Checks!$AC$235="","",IF(Checks!$V$235="","",CHAR(10))&amp;"N/A just.: "&amp;Checks!$AC$235)&amp;IF(Checks!$W$235="","",CHAR(10)&amp;"Batch: "&amp;Checks!$W$235)&amp;IF(AND(Checks!$X$235="",Checks!$Y$235=""),"",CHAR(10)&amp;"Exp: "&amp;Checks!$X$235&amp;"  /  Act: "&amp;Checks!$Y$235)</f>
        <v/>
      </c>
      <c r="F49" s="115" t="str">
        <f aca="false">IF(AND(LEFT(Checks!$AH$235,10)="N/A – RULE",TRIM(Checks!$S$235&amp;Checks!$Z$235)=""),"","Type: "&amp;IF(TRIM(Checks!$S$235)="","______________ (see cover list)",Checks!$S$235)&amp;CHAR(10)&amp;"ID: "&amp;IF(TRIM(Checks!$Z$235)="","______________ (see cover list)",Checks!$Z$235))&amp;IF(Checks!$AA$235="","",CHAR(10)&amp;"CA: "&amp;Checks!$AA$235)</f>
        <v>Type: ______________ (see cover list)
ID: ______________ (see cover list)</v>
      </c>
      <c r="G49" s="115" t="str">
        <f aca="false">IF(ISNUMBER(Checks!$AD$235),TEXT(Checks!$AD$235,"DD-MMM-YY HH:MM")&amp;" "&amp;Checks!$P$235,"")&amp;IF(Checks!$AE$235="","",CHAR(10)&amp;"Verifier: "&amp;Checks!$AE$235)&amp;IF(Checks!$T$235="","",CHAR(10)&amp;"PIC: "&amp;Checks!$T$235)</f>
        <v/>
      </c>
      <c r="H49" s="116" t="str">
        <f aca="false">IF(Checks!$AH$235="","",Checks!$AH$235)</f>
        <v>OPEN</v>
      </c>
    </row>
    <row r="50" customFormat="false" ht="114" hidden="false" customHeight="true" outlineLevel="0" collapsed="false">
      <c r="A50" s="115" t="str">
        <f aca="false">Checks!$A$236&amp;CHAR(10)&amp;IF(Checks!$I$236="","",Checks!$I$236&amp;": ")&amp;Checks!$J$236</f>
        <v>F07-T12-13
F&amp;B Linen: Napkin - prepared</v>
      </c>
      <c r="B50" s="115" t="str">
        <f aca="false">Checks!$K$236&amp;IF(Checks!$O$236="","",IF(Checks!$K$236="","",CHAR(10))&amp;"Note: "&amp;Checks!$O$236)</f>
        <v>Available (ticked in reference)
Note: Reference gives no uplift stn for this item: preparation checked at the meal uplift stn (LHR) - confirm with caterer.</v>
      </c>
      <c r="C50" s="115" t="str">
        <f aca="false">Checks!$N$236&amp;CHAR(10)&amp;IF(ISNUMBER(Checks!$R$236),TEXT(Checks!$R$236,"DD-MMM-YY HH:MM"),"")&amp;" "&amp;Checks!$P$236</f>
        <v>Required
08-Oct-26 23:00 LHR</v>
      </c>
      <c r="D50" s="115" t="str">
        <f aca="false">IF(Checks!$U$236="","",Checks!$U$236)&amp;IF(Checks!$AB$236="","",CHAR(10)&amp;"CA: "&amp;Checks!$AB$236)</f>
        <v/>
      </c>
      <c r="E50" s="115" t="str">
        <f aca="false">IF(Checks!$V$236="","",Checks!$V$236)&amp;IF(Checks!$AC$236="","",IF(Checks!$V$236="","",CHAR(10))&amp;"N/A just.: "&amp;Checks!$AC$236)&amp;IF(Checks!$W$236="","",CHAR(10)&amp;"Batch: "&amp;Checks!$W$236)&amp;IF(AND(Checks!$X$236="",Checks!$Y$236=""),"",CHAR(10)&amp;"Exp: "&amp;Checks!$X$236&amp;"  /  Act: "&amp;Checks!$Y$236)</f>
        <v/>
      </c>
      <c r="F50" s="115" t="str">
        <f aca="false">IF(AND(LEFT(Checks!$AH$236,10)="N/A – RULE",TRIM(Checks!$S$236&amp;Checks!$Z$236)=""),"","Type: "&amp;IF(TRIM(Checks!$S$236)="","______________ (see cover list)",Checks!$S$236)&amp;CHAR(10)&amp;"ID: "&amp;IF(TRIM(Checks!$Z$236)="","______________ (see cover list)",Checks!$Z$236))&amp;IF(Checks!$AA$236="","",CHAR(10)&amp;"CA: "&amp;Checks!$AA$236)</f>
        <v>Type: ______________ (see cover list)
ID: ______________ (see cover list)</v>
      </c>
      <c r="G50" s="115" t="str">
        <f aca="false">IF(ISNUMBER(Checks!$AD$236),TEXT(Checks!$AD$236,"DD-MMM-YY HH:MM")&amp;" "&amp;Checks!$P$236,"")&amp;IF(Checks!$AE$236="","",CHAR(10)&amp;"Verifier: "&amp;Checks!$AE$236)&amp;IF(Checks!$T$236="","",CHAR(10)&amp;"PIC: "&amp;Checks!$T$236)</f>
        <v/>
      </c>
      <c r="H50" s="116" t="str">
        <f aca="false">IF(Checks!$AH$236="","",Checks!$AH$236)</f>
        <v>OPEN</v>
      </c>
    </row>
    <row r="51" customFormat="false" ht="114" hidden="false" customHeight="true" outlineLevel="0" collapsed="false">
      <c r="A51" s="115" t="str">
        <f aca="false">Checks!$A$237&amp;CHAR(10)&amp;IF(Checks!$I$237="","",Checks!$I$237&amp;": ")&amp;Checks!$J$237</f>
        <v>F07-T12-14
F&amp;B Linen: Table cloth - prepared</v>
      </c>
      <c r="B51" s="115" t="str">
        <f aca="false">Checks!$K$237&amp;IF(Checks!$O$237="","",IF(Checks!$K$237="","",CHAR(10))&amp;"Note: "&amp;Checks!$O$237)</f>
        <v>Available (ticked in reference)
Note: Reference gives no uplift stn for this item: preparation checked at the meal uplift stn (LHR) - confirm with caterer.</v>
      </c>
      <c r="C51" s="115" t="str">
        <f aca="false">Checks!$N$237&amp;CHAR(10)&amp;IF(ISNUMBER(Checks!$R$237),TEXT(Checks!$R$237,"DD-MMM-YY HH:MM"),"")&amp;" "&amp;Checks!$P$237</f>
        <v>Required
08-Oct-26 23:00 LHR</v>
      </c>
      <c r="D51" s="115" t="str">
        <f aca="false">IF(Checks!$U$237="","",Checks!$U$237)&amp;IF(Checks!$AB$237="","",CHAR(10)&amp;"CA: "&amp;Checks!$AB$237)</f>
        <v/>
      </c>
      <c r="E51" s="115" t="str">
        <f aca="false">IF(Checks!$V$237="","",Checks!$V$237)&amp;IF(Checks!$AC$237="","",IF(Checks!$V$237="","",CHAR(10))&amp;"N/A just.: "&amp;Checks!$AC$237)&amp;IF(Checks!$W$237="","",CHAR(10)&amp;"Batch: "&amp;Checks!$W$237)&amp;IF(AND(Checks!$X$237="",Checks!$Y$237=""),"",CHAR(10)&amp;"Exp: "&amp;Checks!$X$237&amp;"  /  Act: "&amp;Checks!$Y$237)</f>
        <v/>
      </c>
      <c r="F51" s="115" t="str">
        <f aca="false">IF(AND(LEFT(Checks!$AH$237,10)="N/A – RULE",TRIM(Checks!$S$237&amp;Checks!$Z$237)=""),"","Type: "&amp;IF(TRIM(Checks!$S$237)="","______________ (see cover list)",Checks!$S$237)&amp;CHAR(10)&amp;"ID: "&amp;IF(TRIM(Checks!$Z$237)="","______________ (see cover list)",Checks!$Z$237))&amp;IF(Checks!$AA$237="","",CHAR(10)&amp;"CA: "&amp;Checks!$AA$237)</f>
        <v>Type: ______________ (see cover list)
ID: ______________ (see cover list)</v>
      </c>
      <c r="G51" s="115" t="str">
        <f aca="false">IF(ISNUMBER(Checks!$AD$237),TEXT(Checks!$AD$237,"DD-MMM-YY HH:MM")&amp;" "&amp;Checks!$P$237,"")&amp;IF(Checks!$AE$237="","",CHAR(10)&amp;"Verifier: "&amp;Checks!$AE$237)&amp;IF(Checks!$T$237="","",CHAR(10)&amp;"PIC: "&amp;Checks!$T$237)</f>
        <v/>
      </c>
      <c r="H51" s="116" t="str">
        <f aca="false">IF(Checks!$AH$237="","",Checks!$AH$237)</f>
        <v>OPEN</v>
      </c>
    </row>
    <row r="52" customFormat="false" ht="114" hidden="false" customHeight="true" outlineLevel="0" collapsed="false">
      <c r="A52" s="115" t="str">
        <f aca="false">Checks!$A$238&amp;CHAR(10)&amp;IF(Checks!$I$238="","",Checks!$I$238&amp;": ")&amp;Checks!$J$238</f>
        <v>F07-T12-15
F&amp;B Linen: Bread linen (using table cloth) - prepared</v>
      </c>
      <c r="B52" s="115" t="str">
        <f aca="false">Checks!$K$238&amp;IF(Checks!$O$238="","",IF(Checks!$K$238="","",CHAR(10))&amp;"Note: "&amp;Checks!$O$238)</f>
        <v>Available (ticked in reference)
Note: Reference gives no uplift stn for this item: preparation checked at the meal uplift stn (LHR) - confirm with caterer.</v>
      </c>
      <c r="C52" s="115" t="str">
        <f aca="false">Checks!$N$238&amp;CHAR(10)&amp;IF(ISNUMBER(Checks!$R$238),TEXT(Checks!$R$238,"DD-MMM-YY HH:MM"),"")&amp;" "&amp;Checks!$P$238</f>
        <v>Required
08-Oct-26 23:00 LHR</v>
      </c>
      <c r="D52" s="115" t="str">
        <f aca="false">IF(Checks!$U$238="","",Checks!$U$238)&amp;IF(Checks!$AB$238="","",CHAR(10)&amp;"CA: "&amp;Checks!$AB$238)</f>
        <v/>
      </c>
      <c r="E52" s="115" t="str">
        <f aca="false">IF(Checks!$V$238="","",Checks!$V$238)&amp;IF(Checks!$AC$238="","",IF(Checks!$V$238="","",CHAR(10))&amp;"N/A just.: "&amp;Checks!$AC$238)&amp;IF(Checks!$W$238="","",CHAR(10)&amp;"Batch: "&amp;Checks!$W$238)&amp;IF(AND(Checks!$X$238="",Checks!$Y$238=""),"",CHAR(10)&amp;"Exp: "&amp;Checks!$X$238&amp;"  /  Act: "&amp;Checks!$Y$238)</f>
        <v/>
      </c>
      <c r="F52" s="115" t="str">
        <f aca="false">IF(AND(LEFT(Checks!$AH$238,10)="N/A – RULE",TRIM(Checks!$S$238&amp;Checks!$Z$238)=""),"","Type: "&amp;IF(TRIM(Checks!$S$238)="","______________ (see cover list)",Checks!$S$238)&amp;CHAR(10)&amp;"ID: "&amp;IF(TRIM(Checks!$Z$238)="","______________ (see cover list)",Checks!$Z$238))&amp;IF(Checks!$AA$238="","",CHAR(10)&amp;"CA: "&amp;Checks!$AA$238)</f>
        <v>Type: ______________ (see cover list)
ID: ______________ (see cover list)</v>
      </c>
      <c r="G52" s="115" t="str">
        <f aca="false">IF(ISNUMBER(Checks!$AD$238),TEXT(Checks!$AD$238,"DD-MMM-YY HH:MM")&amp;" "&amp;Checks!$P$238,"")&amp;IF(Checks!$AE$238="","",CHAR(10)&amp;"Verifier: "&amp;Checks!$AE$238)&amp;IF(Checks!$T$238="","",CHAR(10)&amp;"PIC: "&amp;Checks!$T$238)</f>
        <v/>
      </c>
      <c r="H52" s="116" t="str">
        <f aca="false">IF(Checks!$AH$238="","",Checks!$AH$238)</f>
        <v>OPEN</v>
      </c>
    </row>
    <row r="53" customFormat="false" ht="124.5" hidden="false" customHeight="true" outlineLevel="0" collapsed="false">
      <c r="A53" s="115" t="str">
        <f aca="false">Checks!$A$239&amp;CHAR(10)&amp;IF(Checks!$I$239="","",Checks!$I$239&amp;": ")&amp;Checks!$J$239</f>
        <v>F07-T12-16
F&amp;B Linen: Trolley cloth - prepared</v>
      </c>
      <c r="B53" s="115" t="str">
        <f aca="false">SUBSTITUTE(SUBSTITUTE(Checks!$K$239&amp;IF(Checks!$O$239="","",IF(Checks!$K$239="","",CHAR(10))&amp;"Note: "&amp;Checks!$O$239),"Per note F&amp;B LINEN!B79:C80.","Per the F&amp;B LINEN reference note."),"note F&amp;B LINEN!B79:C80","the F&amp;B LINEN reference note")</f>
        <v>Wide body: Top/Middle &amp; Bottom
Note: Per the F&amp;B LINEN reference note. Reference gives no uplift stn for this item: preparation checked at the meal uplift stn (LHR) - confirm with caterer.</v>
      </c>
      <c r="C53" s="115" t="str">
        <f aca="false">Checks!$N$239&amp;CHAR(10)&amp;IF(ISNUMBER(Checks!$R$239),TEXT(Checks!$R$239,"DD-MMM-YY HH:MM"),"")&amp;" "&amp;Checks!$P$239</f>
        <v>Required
08-Oct-26 23:00 LHR</v>
      </c>
      <c r="D53" s="115" t="str">
        <f aca="false">IF(Checks!$U$239="","",Checks!$U$239)&amp;IF(Checks!$AB$239="","",CHAR(10)&amp;"CA: "&amp;Checks!$AB$239)</f>
        <v/>
      </c>
      <c r="E53" s="115" t="str">
        <f aca="false">IF(Checks!$V$239="","",Checks!$V$239)&amp;IF(Checks!$AC$239="","",IF(Checks!$V$239="","",CHAR(10))&amp;"N/A just.: "&amp;Checks!$AC$239)&amp;IF(Checks!$W$239="","",CHAR(10)&amp;"Batch: "&amp;Checks!$W$239)&amp;IF(AND(Checks!$X$239="",Checks!$Y$239=""),"",CHAR(10)&amp;"Exp: "&amp;Checks!$X$239&amp;"  /  Act: "&amp;Checks!$Y$239)</f>
        <v/>
      </c>
      <c r="F53" s="115" t="str">
        <f aca="false">IF(AND(LEFT(Checks!$AH$239,10)="N/A – RULE",TRIM(Checks!$S$239&amp;Checks!$Z$239)=""),"","Type: "&amp;IF(TRIM(Checks!$S$239)="","______________ (see cover list)",Checks!$S$239)&amp;CHAR(10)&amp;"ID: "&amp;IF(TRIM(Checks!$Z$239)="","______________ (see cover list)",Checks!$Z$239))&amp;IF(Checks!$AA$239="","",CHAR(10)&amp;"CA: "&amp;Checks!$AA$239)</f>
        <v>Type: ______________ (see cover list)
ID: ______________ (see cover list)</v>
      </c>
      <c r="G53" s="115" t="str">
        <f aca="false">IF(ISNUMBER(Checks!$AD$239),TEXT(Checks!$AD$239,"DD-MMM-YY HH:MM")&amp;" "&amp;Checks!$P$239,"")&amp;IF(Checks!$AE$239="","",CHAR(10)&amp;"Verifier: "&amp;Checks!$AE$239)&amp;IF(Checks!$T$239="","",CHAR(10)&amp;"PIC: "&amp;Checks!$T$239)</f>
        <v/>
      </c>
      <c r="H53" s="116" t="str">
        <f aca="false">IF(Checks!$AH$239="","",Checks!$AH$239)</f>
        <v>OPEN</v>
      </c>
    </row>
    <row r="54" customFormat="false" ht="114" hidden="false" customHeight="true" outlineLevel="0" collapsed="false">
      <c r="A54" s="115" t="str">
        <f aca="false">Checks!$A$240&amp;CHAR(10)&amp;IF(Checks!$I$240="","",Checks!$I$240&amp;": ")&amp;Checks!$J$240</f>
        <v>F07-T12-17
F&amp;B Linen: Linen bag - prepared</v>
      </c>
      <c r="B54" s="115" t="str">
        <f aca="false">Checks!$K$240&amp;IF(Checks!$O$240="","",IF(Checks!$K$240="","",CHAR(10))&amp;"Note: "&amp;Checks!$O$240)</f>
        <v>Available (ticked in reference)
Note: Reference gives no uplift stn for this item: preparation checked at the meal uplift stn (LHR) - confirm with caterer.</v>
      </c>
      <c r="C54" s="115" t="str">
        <f aca="false">Checks!$N$240&amp;CHAR(10)&amp;IF(ISNUMBER(Checks!$R$240),TEXT(Checks!$R$240,"DD-MMM-YY HH:MM"),"")&amp;" "&amp;Checks!$P$240</f>
        <v>Required
08-Oct-26 23:00 LHR</v>
      </c>
      <c r="D54" s="115" t="str">
        <f aca="false">IF(Checks!$U$240="","",Checks!$U$240)&amp;IF(Checks!$AB$240="","",CHAR(10)&amp;"CA: "&amp;Checks!$AB$240)</f>
        <v/>
      </c>
      <c r="E54" s="115" t="str">
        <f aca="false">IF(Checks!$V$240="","",Checks!$V$240)&amp;IF(Checks!$AC$240="","",IF(Checks!$V$240="","",CHAR(10))&amp;"N/A just.: "&amp;Checks!$AC$240)&amp;IF(Checks!$W$240="","",CHAR(10)&amp;"Batch: "&amp;Checks!$W$240)&amp;IF(AND(Checks!$X$240="",Checks!$Y$240=""),"",CHAR(10)&amp;"Exp: "&amp;Checks!$X$240&amp;"  /  Act: "&amp;Checks!$Y$240)</f>
        <v/>
      </c>
      <c r="F54" s="115" t="str">
        <f aca="false">IF(AND(LEFT(Checks!$AH$240,10)="N/A – RULE",TRIM(Checks!$S$240&amp;Checks!$Z$240)=""),"","Type: "&amp;IF(TRIM(Checks!$S$240)="","______________ (see cover list)",Checks!$S$240)&amp;CHAR(10)&amp;"ID: "&amp;IF(TRIM(Checks!$Z$240)="","______________ (see cover list)",Checks!$Z$240))&amp;IF(Checks!$AA$240="","",CHAR(10)&amp;"CA: "&amp;Checks!$AA$240)</f>
        <v>Type: ______________ (see cover list)
ID: ______________ (see cover list)</v>
      </c>
      <c r="G54" s="115" t="str">
        <f aca="false">IF(ISNUMBER(Checks!$AD$240),TEXT(Checks!$AD$240,"DD-MMM-YY HH:MM")&amp;" "&amp;Checks!$P$240,"")&amp;IF(Checks!$AE$240="","",CHAR(10)&amp;"Verifier: "&amp;Checks!$AE$240)&amp;IF(Checks!$T$240="","",CHAR(10)&amp;"PIC: "&amp;Checks!$T$240)</f>
        <v/>
      </c>
      <c r="H54" s="116" t="str">
        <f aca="false">IF(Checks!$AH$240="","",Checks!$AH$240)</f>
        <v>OPEN</v>
      </c>
    </row>
    <row r="55" customFormat="false" ht="114" hidden="false" customHeight="true" outlineLevel="0" collapsed="false">
      <c r="A55" s="115" t="str">
        <f aca="false">Checks!$A$241&amp;CHAR(10)&amp;IF(Checks!$I$241="","",Checks!$I$241&amp;": ")&amp;Checks!$J$241</f>
        <v>F07-T12-18
Seat Linen: Seat pillow (BS &amp; BC) - prepared</v>
      </c>
      <c r="B55" s="115" t="str">
        <f aca="false">Checks!$K$241&amp;IF(Checks!$O$241="","",IF(Checks!$K$241="","",CHAR(10))&amp;"Note: "&amp;Checks!$O$241)</f>
        <v>Available 100% (ticked in reference)
Note: Reference gives no uplift stn for this item: preparation checked at the meal uplift stn (LHR) - confirm with caterer.</v>
      </c>
      <c r="C55" s="115" t="str">
        <f aca="false">Checks!$N$241&amp;CHAR(10)&amp;IF(ISNUMBER(Checks!$R$241),TEXT(Checks!$R$241,"DD-MMM-YY HH:MM"),"")&amp;" "&amp;Checks!$P$241</f>
        <v>Required
08-Oct-26 23:00 LHR</v>
      </c>
      <c r="D55" s="115" t="str">
        <f aca="false">IF(Checks!$U$241="","",Checks!$U$241)&amp;IF(Checks!$AB$241="","",CHAR(10)&amp;"CA: "&amp;Checks!$AB$241)</f>
        <v/>
      </c>
      <c r="E55" s="115" t="str">
        <f aca="false">IF(Checks!$V$241="","",Checks!$V$241)&amp;IF(Checks!$AC$241="","",IF(Checks!$V$241="","",CHAR(10))&amp;"N/A just.: "&amp;Checks!$AC$241)&amp;IF(Checks!$W$241="","",CHAR(10)&amp;"Batch: "&amp;Checks!$W$241)&amp;IF(AND(Checks!$X$241="",Checks!$Y$241=""),"",CHAR(10)&amp;"Exp: "&amp;Checks!$X$241&amp;"  /  Act: "&amp;Checks!$Y$241)</f>
        <v/>
      </c>
      <c r="F55" s="115" t="str">
        <f aca="false">IF(AND(LEFT(Checks!$AH$241,10)="N/A – RULE",TRIM(Checks!$S$241&amp;Checks!$Z$241)=""),"","Type: "&amp;IF(TRIM(Checks!$S$241)="","______________ (see cover list)",Checks!$S$241)&amp;CHAR(10)&amp;"ID: "&amp;IF(TRIM(Checks!$Z$241)="","______________ (see cover list)",Checks!$Z$241))&amp;IF(Checks!$AA$241="","",CHAR(10)&amp;"CA: "&amp;Checks!$AA$241)</f>
        <v>Type: ______________ (see cover list)
ID: ______________ (see cover list)</v>
      </c>
      <c r="G55" s="115" t="str">
        <f aca="false">IF(ISNUMBER(Checks!$AD$241),TEXT(Checks!$AD$241,"DD-MMM-YY HH:MM")&amp;" "&amp;Checks!$P$241,"")&amp;IF(Checks!$AE$241="","",CHAR(10)&amp;"Verifier: "&amp;Checks!$AE$241)&amp;IF(Checks!$T$241="","",CHAR(10)&amp;"PIC: "&amp;Checks!$T$241)</f>
        <v/>
      </c>
      <c r="H55" s="116" t="str">
        <f aca="false">IF(Checks!$AH$241="","",Checks!$AH$241)</f>
        <v>OPEN</v>
      </c>
    </row>
    <row r="56" customFormat="false" ht="114" hidden="false" customHeight="true" outlineLevel="0" collapsed="false">
      <c r="A56" s="115" t="str">
        <f aca="false">Checks!$A$242&amp;CHAR(10)&amp;IF(Checks!$I$242="","",Checks!$I$242&amp;": ")&amp;Checks!$J$242</f>
        <v>F07-T12-19
Seat Linen: Duvet (BS &amp; BC) - prepared</v>
      </c>
      <c r="B56" s="115" t="str">
        <f aca="false">Checks!$K$242&amp;IF(Checks!$O$242="","",IF(Checks!$K$242="","",CHAR(10))&amp;"Note: "&amp;Checks!$O$242)</f>
        <v>Available 100% (ticked in reference)
Note: Reference gives no uplift stn for this item: preparation checked at the meal uplift stn (LHR) - confirm with caterer.</v>
      </c>
      <c r="C56" s="115" t="str">
        <f aca="false">Checks!$N$242&amp;CHAR(10)&amp;IF(ISNUMBER(Checks!$R$242),TEXT(Checks!$R$242,"DD-MMM-YY HH:MM"),"")&amp;" "&amp;Checks!$P$242</f>
        <v>Required
08-Oct-26 23:00 LHR</v>
      </c>
      <c r="D56" s="115" t="str">
        <f aca="false">IF(Checks!$U$242="","",Checks!$U$242)&amp;IF(Checks!$AB$242="","",CHAR(10)&amp;"CA: "&amp;Checks!$AB$242)</f>
        <v/>
      </c>
      <c r="E56" s="115" t="str">
        <f aca="false">IF(Checks!$V$242="","",Checks!$V$242)&amp;IF(Checks!$AC$242="","",IF(Checks!$V$242="","",CHAR(10))&amp;"N/A just.: "&amp;Checks!$AC$242)&amp;IF(Checks!$W$242="","",CHAR(10)&amp;"Batch: "&amp;Checks!$W$242)&amp;IF(AND(Checks!$X$242="",Checks!$Y$242=""),"",CHAR(10)&amp;"Exp: "&amp;Checks!$X$242&amp;"  /  Act: "&amp;Checks!$Y$242)</f>
        <v/>
      </c>
      <c r="F56" s="115" t="str">
        <f aca="false">IF(AND(LEFT(Checks!$AH$242,10)="N/A – RULE",TRIM(Checks!$S$242&amp;Checks!$Z$242)=""),"","Type: "&amp;IF(TRIM(Checks!$S$242)="","______________ (see cover list)",Checks!$S$242)&amp;CHAR(10)&amp;"ID: "&amp;IF(TRIM(Checks!$Z$242)="","______________ (see cover list)",Checks!$Z$242))&amp;IF(Checks!$AA$242="","",CHAR(10)&amp;"CA: "&amp;Checks!$AA$242)</f>
        <v>Type: ______________ (see cover list)
ID: ______________ (see cover list)</v>
      </c>
      <c r="G56" s="115" t="str">
        <f aca="false">IF(ISNUMBER(Checks!$AD$242),TEXT(Checks!$AD$242,"DD-MMM-YY HH:MM")&amp;" "&amp;Checks!$P$242,"")&amp;IF(Checks!$AE$242="","",CHAR(10)&amp;"Verifier: "&amp;Checks!$AE$242)&amp;IF(Checks!$T$242="","",CHAR(10)&amp;"PIC: "&amp;Checks!$T$242)</f>
        <v/>
      </c>
      <c r="H56" s="116" t="str">
        <f aca="false">IF(Checks!$AH$242="","",Checks!$AH$242)</f>
        <v>OPEN</v>
      </c>
    </row>
    <row r="57" customFormat="false" ht="114" hidden="false" customHeight="true" outlineLevel="0" collapsed="false">
      <c r="A57" s="115" t="str">
        <f aca="false">Checks!$A$243&amp;CHAR(10)&amp;IF(Checks!$I$243="","",Checks!$I$243&amp;": ")&amp;Checks!$J$243</f>
        <v>F07-T12-20
Seat Linen: Mattress (BS &amp; BC) - prepared</v>
      </c>
      <c r="B57" s="115" t="str">
        <f aca="false">Checks!$K$243&amp;IF(Checks!$O$243="","",IF(Checks!$K$243="","",CHAR(10))&amp;"Note: "&amp;Checks!$O$243)</f>
        <v>Available 100% (ticked in reference)
Note: Reference gives no uplift stn for this item: preparation checked at the meal uplift stn (LHR) - confirm with caterer.</v>
      </c>
      <c r="C57" s="115" t="str">
        <f aca="false">Checks!$N$243&amp;CHAR(10)&amp;IF(ISNUMBER(Checks!$R$243),TEXT(Checks!$R$243,"DD-MMM-YY HH:MM"),"")&amp;" "&amp;Checks!$P$243</f>
        <v>Required
08-Oct-26 23:00 LHR</v>
      </c>
      <c r="D57" s="115" t="str">
        <f aca="false">IF(Checks!$U$243="","",Checks!$U$243)&amp;IF(Checks!$AB$243="","",CHAR(10)&amp;"CA: "&amp;Checks!$AB$243)</f>
        <v/>
      </c>
      <c r="E57" s="115" t="str">
        <f aca="false">IF(Checks!$V$243="","",Checks!$V$243)&amp;IF(Checks!$AC$243="","",IF(Checks!$V$243="","",CHAR(10))&amp;"N/A just.: "&amp;Checks!$AC$243)&amp;IF(Checks!$W$243="","",CHAR(10)&amp;"Batch: "&amp;Checks!$W$243)&amp;IF(AND(Checks!$X$243="",Checks!$Y$243=""),"",CHAR(10)&amp;"Exp: "&amp;Checks!$X$243&amp;"  /  Act: "&amp;Checks!$Y$243)</f>
        <v/>
      </c>
      <c r="F57" s="115" t="str">
        <f aca="false">IF(AND(LEFT(Checks!$AH$243,10)="N/A – RULE",TRIM(Checks!$S$243&amp;Checks!$Z$243)=""),"","Type: "&amp;IF(TRIM(Checks!$S$243)="","______________ (see cover list)",Checks!$S$243)&amp;CHAR(10)&amp;"ID: "&amp;IF(TRIM(Checks!$Z$243)="","______________ (see cover list)",Checks!$Z$243))&amp;IF(Checks!$AA$243="","",CHAR(10)&amp;"CA: "&amp;Checks!$AA$243)</f>
        <v>Type: ______________ (see cover list)
ID: ______________ (see cover list)</v>
      </c>
      <c r="G57" s="115" t="str">
        <f aca="false">IF(ISNUMBER(Checks!$AD$243),TEXT(Checks!$AD$243,"DD-MMM-YY HH:MM")&amp;" "&amp;Checks!$P$243,"")&amp;IF(Checks!$AE$243="","",CHAR(10)&amp;"Verifier: "&amp;Checks!$AE$243)&amp;IF(Checks!$T$243="","",CHAR(10)&amp;"PIC: "&amp;Checks!$T$243)</f>
        <v/>
      </c>
      <c r="H57" s="116" t="str">
        <f aca="false">IF(Checks!$AH$243="","",Checks!$AH$243)</f>
        <v>OPEN</v>
      </c>
    </row>
    <row r="58" customFormat="false" ht="135.75" hidden="false" customHeight="true" outlineLevel="0" collapsed="false">
      <c r="A58" s="115" t="str">
        <f aca="false">Checks!$A$244&amp;CHAR(10)&amp;IF(Checks!$I$244="","",Checks!$I$244&amp;": ")&amp;Checks!$J$244</f>
        <v>F07-T12-21
Signature Drinks: Signature drink &amp; garnish (BC) - prepared</v>
      </c>
      <c r="B58" s="115" t="str">
        <f aca="false">SUBSTITUTE(Checks!$K$244&amp;IF(Checks!$O$244="","",IF(Checks!$K$244="","",CHAR(10))&amp;"Note: "&amp;Checks!$O$244)," (note D79)","")</f>
        <v>Available (ticked in reference)
Note: Signature drinks &amp; garnish uplifted from KUL. Loaded at KUL on the inbound KUL-LHR flight: due = that flight's KUL departure (Flights AX) minus the uplift window.</v>
      </c>
      <c r="C58" s="115" t="str">
        <f aca="false">Checks!$N$244&amp;CHAR(10)&amp;IF(ISNUMBER(Checks!$R$244),TEXT(Checks!$R$244,"DD-MMM-YY HH:MM"),"")&amp;" "&amp;Checks!$P$244</f>
        <v>Required
08-Oct-26 22:25 KUL</v>
      </c>
      <c r="D58" s="115" t="str">
        <f aca="false">IF(Checks!$U$244="","",Checks!$U$244)&amp;IF(Checks!$AB$244="","",CHAR(10)&amp;"CA: "&amp;Checks!$AB$244)</f>
        <v/>
      </c>
      <c r="E58" s="115" t="str">
        <f aca="false">IF(Checks!$V$244="","",Checks!$V$244)&amp;IF(Checks!$AC$244="","",IF(Checks!$V$244="","",CHAR(10))&amp;"N/A just.: "&amp;Checks!$AC$244)&amp;IF(Checks!$W$244="","",CHAR(10)&amp;"Batch: "&amp;Checks!$W$244)&amp;IF(AND(Checks!$X$244="",Checks!$Y$244=""),"",CHAR(10)&amp;"Exp: "&amp;Checks!$X$244&amp;"  /  Act: "&amp;Checks!$Y$244)</f>
        <v/>
      </c>
      <c r="F58" s="115" t="str">
        <f aca="false">IF(AND(LEFT(Checks!$AH$244,10)="N/A – RULE",TRIM(Checks!$S$244&amp;Checks!$Z$244)=""),"","Type: "&amp;IF(TRIM(Checks!$S$244)="","______________ (see cover list)",Checks!$S$244)&amp;CHAR(10)&amp;"ID: "&amp;IF(TRIM(Checks!$Z$244)="","______________ (see cover list)",Checks!$Z$244))&amp;IF(Checks!$AA$244="","",CHAR(10)&amp;"CA: "&amp;Checks!$AA$244)</f>
        <v>Type: ______________ (see cover list)
ID: ______________ (see cover list)</v>
      </c>
      <c r="G58" s="115" t="str">
        <f aca="false">IF(ISNUMBER(Checks!$AD$244),TEXT(Checks!$AD$244,"DD-MMM-YY HH:MM")&amp;" "&amp;Checks!$P$244,"")&amp;IF(Checks!$AE$244="","",CHAR(10)&amp;"Verifier: "&amp;Checks!$AE$244)&amp;IF(Checks!$T$244="","",CHAR(10)&amp;"PIC: "&amp;Checks!$T$244)</f>
        <v/>
      </c>
      <c r="H58" s="116" t="str">
        <f aca="false">IF(Checks!$AH$244="","",Checks!$AH$244)</f>
        <v>OPEN</v>
      </c>
    </row>
    <row r="59" customFormat="false" ht="25.5" hidden="false" customHeight="true" outlineLevel="0" collapsed="false">
      <c r="A59" s="114"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9" s="114"/>
      <c r="C59" s="114"/>
      <c r="D59" s="114"/>
      <c r="E59" s="114"/>
      <c r="F59" s="114"/>
      <c r="G59" s="114"/>
      <c r="H59" s="114"/>
    </row>
    <row r="60" customFormat="false" ht="114" hidden="false" customHeight="true" outlineLevel="0" collapsed="false">
      <c r="A60" s="115" t="str">
        <f aca="false">Checks!$A$245&amp;CHAR(10)&amp;IF(Checks!$I$245="","",Checks!$I$245&amp;": ")&amp;Checks!$J$245</f>
        <v>F07-UPL-01
Meal: Meals physically uplifted on board - quantity vs menu checklist</v>
      </c>
      <c r="B60" s="115" t="str">
        <f aca="false">Checks!$K$245&amp;IF(Checks!$O$245="","",IF(Checks!$K$245="","",CHAR(10))&amp;"Note: "&amp;Checks!$O$245)</f>
        <v>Enter expected &amp; actual
Note: Confirm on board before departure; completion time must fall inside the uplift window.</v>
      </c>
      <c r="C60" s="115" t="str">
        <f aca="false">Checks!$N$245&amp;CHAR(10)&amp;IF(ISNUMBER(Checks!$R$245),TEXT(Checks!$R$245,"DD-MMM-YY HH:MM"),"")&amp;" "&amp;Checks!$P$245</f>
        <v>Required
09-Oct-26 11:00 LHR</v>
      </c>
      <c r="D60" s="115" t="str">
        <f aca="false">IF(Checks!$U$245="","",Checks!$U$245)&amp;IF(Checks!$AB$245="","",CHAR(10)&amp;"CA: "&amp;Checks!$AB$245)</f>
        <v/>
      </c>
      <c r="E60" s="115" t="str">
        <f aca="false">IF(Checks!$V$245="","",Checks!$V$245)&amp;IF(Checks!$AC$245="","",IF(Checks!$V$245="","",CHAR(10))&amp;"N/A just.: "&amp;Checks!$AC$245)&amp;IF(Checks!$W$245="","",CHAR(10)&amp;"Batch: "&amp;Checks!$W$245)&amp;IF(AND(Checks!$X$245="",Checks!$Y$245=""),"",CHAR(10)&amp;"Exp: "&amp;Checks!$X$245&amp;"  /  Act: "&amp;Checks!$Y$245)</f>
        <v/>
      </c>
      <c r="F60" s="115" t="str">
        <f aca="false">IF(AND(LEFT(Checks!$AH$245,10)="N/A – RULE",TRIM(Checks!$S$245&amp;Checks!$Z$245)=""),"","Type: "&amp;IF(TRIM(Checks!$S$245)="","______________ (see cover list)",Checks!$S$245)&amp;CHAR(10)&amp;"ID: "&amp;IF(TRIM(Checks!$Z$245)="","______________ (see cover list)",Checks!$Z$245))&amp;IF(Checks!$AA$245="","",CHAR(10)&amp;"CA: "&amp;Checks!$AA$245)</f>
        <v>Type: ______________ (see cover list)
ID: ______________ (see cover list)</v>
      </c>
      <c r="G60" s="115" t="str">
        <f aca="false">IF(ISNUMBER(Checks!$AD$245),TEXT(Checks!$AD$245,"DD-MMM-YY HH:MM")&amp;" "&amp;Checks!$P$245,"")&amp;IF(Checks!$AE$245="","",CHAR(10)&amp;"Verifier: "&amp;Checks!$AE$245)&amp;IF(Checks!$T$245="","",CHAR(10)&amp;"PIC: "&amp;Checks!$T$245)</f>
        <v/>
      </c>
      <c r="H60" s="116" t="str">
        <f aca="false">IF(Checks!$AH$245="","",Checks!$AH$245)</f>
        <v>OPEN</v>
      </c>
    </row>
    <row r="61" customFormat="false" ht="114" hidden="false" customHeight="true" outlineLevel="0" collapsed="false">
      <c r="A61" s="115" t="str">
        <f aca="false">Checks!$A$246&amp;CHAR(10)&amp;IF(Checks!$I$246="","",Checks!$I$246&amp;": ")&amp;Checks!$J$246</f>
        <v>F07-UPL-02
Equipment: Equipment physically loaded at GLD positions - quantity &amp; positions</v>
      </c>
      <c r="B61" s="115" t="str">
        <f aca="false">Checks!$K$246&amp;IF(Checks!$O$246="","",IF(Checks!$K$246="","",CHAR(10))&amp;"Note: "&amp;Checks!$O$246)</f>
        <v>Enter expected &amp; actual
Note: Confirm on board before departure; completion time must fall inside the uplift window.</v>
      </c>
      <c r="C61" s="115" t="str">
        <f aca="false">Checks!$N$246&amp;CHAR(10)&amp;IF(ISNUMBER(Checks!$R$246),TEXT(Checks!$R$246,"DD-MMM-YY HH:MM"),"")&amp;" "&amp;Checks!$P$246</f>
        <v>Required
09-Oct-26 11:00 LHR</v>
      </c>
      <c r="D61" s="115" t="str">
        <f aca="false">IF(Checks!$U$246="","",Checks!$U$246)&amp;IF(Checks!$AB$246="","",CHAR(10)&amp;"CA: "&amp;Checks!$AB$246)</f>
        <v/>
      </c>
      <c r="E61" s="115" t="str">
        <f aca="false">IF(Checks!$V$246="","",Checks!$V$246)&amp;IF(Checks!$AC$246="","",IF(Checks!$V$246="","",CHAR(10))&amp;"N/A just.: "&amp;Checks!$AC$246)&amp;IF(Checks!$W$246="","",CHAR(10)&amp;"Batch: "&amp;Checks!$W$246)&amp;IF(AND(Checks!$X$246="",Checks!$Y$246=""),"",CHAR(10)&amp;"Exp: "&amp;Checks!$X$246&amp;"  /  Act: "&amp;Checks!$Y$246)</f>
        <v/>
      </c>
      <c r="F61" s="115" t="str">
        <f aca="false">IF(AND(LEFT(Checks!$AH$246,10)="N/A – RULE",TRIM(Checks!$S$246&amp;Checks!$Z$246)=""),"","Type: "&amp;IF(TRIM(Checks!$S$246)="","______________ (see cover list)",Checks!$S$246)&amp;CHAR(10)&amp;"ID: "&amp;IF(TRIM(Checks!$Z$246)="","______________ (see cover list)",Checks!$Z$246))&amp;IF(Checks!$AA$246="","",CHAR(10)&amp;"CA: "&amp;Checks!$AA$246)</f>
        <v>Type: ______________ (see cover list)
ID: ______________ (see cover list)</v>
      </c>
      <c r="G61" s="115" t="str">
        <f aca="false">IF(ISNUMBER(Checks!$AD$246),TEXT(Checks!$AD$246,"DD-MMM-YY HH:MM")&amp;" "&amp;Checks!$P$246,"")&amp;IF(Checks!$AE$246="","",CHAR(10)&amp;"Verifier: "&amp;Checks!$AE$246)&amp;IF(Checks!$T$246="","",CHAR(10)&amp;"PIC: "&amp;Checks!$T$246)</f>
        <v/>
      </c>
      <c r="H61" s="116" t="str">
        <f aca="false">IF(Checks!$AH$246="","",Checks!$AH$246)</f>
        <v>OPEN</v>
      </c>
    </row>
    <row r="62" customFormat="false" ht="147" hidden="false" customHeight="true" outlineLevel="0" collapsed="false">
      <c r="A62" s="115" t="str">
        <f aca="false">Checks!$A$247&amp;CHAR(10)&amp;IF(Checks!$I$247="","",Checks!$I$247&amp;": ")&amp;Checks!$J$247</f>
        <v>F07-UPL-03
Uplift plan: KUL-sourced items physically loaded at KUL on the inbound KUL-LHR flight</v>
      </c>
      <c r="B62" s="115"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2" s="115" t="str">
        <f aca="false">Checks!$N$247&amp;CHAR(10)&amp;IF(ISNUMBER(Checks!$R$247),TEXT(Checks!$R$247,"DD-MMM-YY HH:MM"),"")&amp;" "&amp;Checks!$P$247</f>
        <v>Required
09-Oct-26 04:25 KUL</v>
      </c>
      <c r="D62" s="115" t="str">
        <f aca="false">IF(Checks!$U$247="","",Checks!$U$247)&amp;IF(Checks!$AB$247="","",CHAR(10)&amp;"CA: "&amp;Checks!$AB$247)</f>
        <v/>
      </c>
      <c r="E62" s="115" t="str">
        <f aca="false">IF(Checks!$V$247="","",Checks!$V$247)&amp;IF(Checks!$AC$247="","",IF(Checks!$V$247="","",CHAR(10))&amp;"N/A just.: "&amp;Checks!$AC$247)&amp;IF(Checks!$W$247="","",CHAR(10)&amp;"Batch: "&amp;Checks!$W$247)&amp;IF(AND(Checks!$X$247="",Checks!$Y$247=""),"",CHAR(10)&amp;"Exp: "&amp;Checks!$X$247&amp;"  /  Act: "&amp;Checks!$Y$247)</f>
        <v/>
      </c>
      <c r="F62" s="115" t="str">
        <f aca="false">IF(AND(LEFT(Checks!$AH$247,10)="N/A – RULE",TRIM(Checks!$S$247&amp;Checks!$Z$247)=""),"","Type: "&amp;IF(TRIM(Checks!$S$247)="","______________ (see cover list)",Checks!$S$247)&amp;CHAR(10)&amp;"ID: "&amp;IF(TRIM(Checks!$Z$247)="","______________ (see cover list)",Checks!$Z$247))&amp;IF(Checks!$AA$247="","",CHAR(10)&amp;"CA: "&amp;Checks!$AA$247)</f>
        <v>Type: ______________ (see cover list)
ID: ______________ (see cover list)</v>
      </c>
      <c r="G62" s="115" t="str">
        <f aca="false">IF(ISNUMBER(Checks!$AD$247),TEXT(Checks!$AD$247,"DD-MMM-YY HH:MM")&amp;" "&amp;Checks!$P$247,"")&amp;IF(Checks!$AE$247="","",CHAR(10)&amp;"Verifier: "&amp;Checks!$AE$247)&amp;IF(Checks!$T$247="","",CHAR(10)&amp;"PIC: "&amp;Checks!$T$247)</f>
        <v/>
      </c>
      <c r="H62" s="116" t="str">
        <f aca="false">IF(Checks!$AH$247="","",Checks!$AH$247)</f>
        <v>OPEN</v>
      </c>
    </row>
    <row r="63" customFormat="false" ht="114" hidden="false" customHeight="true" outlineLevel="0" collapsed="false">
      <c r="A63" s="115" t="str">
        <f aca="false">Checks!$A$248&amp;CHAR(10)&amp;IF(Checks!$I$248="","",Checks!$I$248&amp;": ")&amp;Checks!$J$248</f>
        <v>F07-UPL-04
Amenities: Toiletry kits - on board</v>
      </c>
      <c r="B63" s="115" t="str">
        <f aca="false">Checks!$K$248&amp;IF(Checks!$O$248="","",IF(Checks!$K$248="","",CHAR(10))&amp;"Note: "&amp;Checks!$O$248)</f>
        <v>Available (ticked in reference)</v>
      </c>
      <c r="C63" s="115" t="str">
        <f aca="false">Checks!$N$248&amp;CHAR(10)&amp;IF(ISNUMBER(Checks!$R$248),TEXT(Checks!$R$248,"DD-MMM-YY HH:MM"),"")&amp;" "&amp;Checks!$P$248</f>
        <v>Required
09-Oct-26 11:00 LHR</v>
      </c>
      <c r="D63" s="115" t="str">
        <f aca="false">IF(Checks!$U$248="","",Checks!$U$248)&amp;IF(Checks!$AB$248="","",CHAR(10)&amp;"CA: "&amp;Checks!$AB$248)</f>
        <v/>
      </c>
      <c r="E63" s="115" t="str">
        <f aca="false">IF(Checks!$V$248="","",Checks!$V$248)&amp;IF(Checks!$AC$248="","",IF(Checks!$V$248="","",CHAR(10))&amp;"N/A just.: "&amp;Checks!$AC$248)&amp;IF(Checks!$W$248="","",CHAR(10)&amp;"Batch: "&amp;Checks!$W$248)&amp;IF(AND(Checks!$X$248="",Checks!$Y$248=""),"",CHAR(10)&amp;"Exp: "&amp;Checks!$X$248&amp;"  /  Act: "&amp;Checks!$Y$248)</f>
        <v/>
      </c>
      <c r="F63" s="115" t="str">
        <f aca="false">IF(AND(LEFT(Checks!$AH$248,10)="N/A – RULE",TRIM(Checks!$S$248&amp;Checks!$Z$248)=""),"","Type: "&amp;IF(TRIM(Checks!$S$248)="","______________ (see cover list)",Checks!$S$248)&amp;CHAR(10)&amp;"ID: "&amp;IF(TRIM(Checks!$Z$248)="","______________ (see cover list)",Checks!$Z$248))&amp;IF(Checks!$AA$248="","",CHAR(10)&amp;"CA: "&amp;Checks!$AA$248)</f>
        <v>Type: ______________ (see cover list)
ID: ______________ (see cover list)</v>
      </c>
      <c r="G63" s="115" t="str">
        <f aca="false">IF(ISNUMBER(Checks!$AD$248),TEXT(Checks!$AD$248,"DD-MMM-YY HH:MM")&amp;" "&amp;Checks!$P$248,"")&amp;IF(Checks!$AE$248="","",CHAR(10)&amp;"Verifier: "&amp;Checks!$AE$248)&amp;IF(Checks!$T$248="","",CHAR(10)&amp;"PIC: "&amp;Checks!$T$248)</f>
        <v/>
      </c>
      <c r="H63" s="116" t="str">
        <f aca="false">IF(Checks!$AH$248="","",Checks!$AH$248)</f>
        <v>OPEN</v>
      </c>
    </row>
    <row r="64" customFormat="false" ht="114" hidden="false" customHeight="true" outlineLevel="0" collapsed="false">
      <c r="A64" s="115" t="str">
        <f aca="false">Checks!$A$249&amp;CHAR(10)&amp;IF(Checks!$I$249="","",Checks!$I$249&amp;": ")&amp;Checks!$J$249</f>
        <v>F07-UPL-05
Amenities: Pajamas (BC) - on board</v>
      </c>
      <c r="B64" s="115" t="str">
        <f aca="false">Checks!$K$249&amp;IF(Checks!$O$249="","",IF(Checks!$K$249="","",CHAR(10))&amp;"Note: "&amp;Checks!$O$249)</f>
        <v>Available - BC red-eye only
Note: Reference limits BC pajamas to red-eye flights; STD 1100 local arriving 0645+1 - confirm whether this leg counts as red-eye.</v>
      </c>
      <c r="C64" s="115" t="str">
        <f aca="false">Checks!$N$249&amp;CHAR(10)&amp;IF(ISNUMBER(Checks!$R$249),TEXT(Checks!$R$249,"DD-MMM-YY HH:MM"),"")&amp;" "&amp;Checks!$P$249</f>
        <v>Clarification required
09-Oct-26 11:00 LHR</v>
      </c>
      <c r="D64" s="115" t="str">
        <f aca="false">IF(Checks!$U$249="","",Checks!$U$249)&amp;IF(Checks!$AB$249="","",CHAR(10)&amp;"CA: "&amp;Checks!$AB$249)</f>
        <v/>
      </c>
      <c r="E64" s="115" t="str">
        <f aca="false">IF(Checks!$V$249="","",Checks!$V$249)&amp;IF(Checks!$AC$249="","",IF(Checks!$V$249="","",CHAR(10))&amp;"N/A just.: "&amp;Checks!$AC$249)&amp;IF(Checks!$W$249="","",CHAR(10)&amp;"Batch: "&amp;Checks!$W$249)&amp;IF(AND(Checks!$X$249="",Checks!$Y$249=""),"",CHAR(10)&amp;"Exp: "&amp;Checks!$X$249&amp;"  /  Act: "&amp;Checks!$Y$249)</f>
        <v/>
      </c>
      <c r="F64" s="115" t="str">
        <f aca="false">IF(AND(LEFT(Checks!$AH$249,10)="N/A – RULE",TRIM(Checks!$S$249&amp;Checks!$Z$249)=""),"","Type: "&amp;IF(TRIM(Checks!$S$249)="","______________ (see cover list)",Checks!$S$249)&amp;CHAR(10)&amp;"ID: "&amp;IF(TRIM(Checks!$Z$249)="","______________ (see cover list)",Checks!$Z$249))&amp;IF(Checks!$AA$249="","",CHAR(10)&amp;"CA: "&amp;Checks!$AA$249)</f>
        <v>Type: ______________ (see cover list)
ID: ______________ (see cover list)</v>
      </c>
      <c r="G64" s="115" t="str">
        <f aca="false">IF(ISNUMBER(Checks!$AD$249),TEXT(Checks!$AD$249,"DD-MMM-YY HH:MM")&amp;" "&amp;Checks!$P$249,"")&amp;IF(Checks!$AE$249="","",CHAR(10)&amp;"Verifier: "&amp;Checks!$AE$249)&amp;IF(Checks!$T$249="","",CHAR(10)&amp;"PIC: "&amp;Checks!$T$249)</f>
        <v/>
      </c>
      <c r="H64" s="116" t="str">
        <f aca="false">IF(Checks!$AH$249="","",Checks!$AH$249)</f>
        <v>OPEN – CLARIFICATION</v>
      </c>
    </row>
    <row r="65" customFormat="false" ht="114" hidden="false" customHeight="true" outlineLevel="0" collapsed="false">
      <c r="A65" s="115" t="str">
        <f aca="false">Checks!$A$250&amp;CHAR(10)&amp;IF(Checks!$I$250="","",Checks!$I$250&amp;": ")&amp;Checks!$J$250</f>
        <v>F07-UPL-06
Amenities: Slippers (BS/BC) - on board</v>
      </c>
      <c r="B65" s="115" t="str">
        <f aca="false">Checks!$K$250&amp;IF(Checks!$O$250="","",IF(Checks!$K$250="","",CHAR(10))&amp;"Note: "&amp;Checks!$O$250)</f>
        <v>Available (ticked in reference)</v>
      </c>
      <c r="C65" s="115" t="str">
        <f aca="false">Checks!$N$250&amp;CHAR(10)&amp;IF(ISNUMBER(Checks!$R$250),TEXT(Checks!$R$250,"DD-MMM-YY HH:MM"),"")&amp;" "&amp;Checks!$P$250</f>
        <v>Required
09-Oct-26 11:00 LHR</v>
      </c>
      <c r="D65" s="115" t="str">
        <f aca="false">IF(Checks!$U$250="","",Checks!$U$250)&amp;IF(Checks!$AB$250="","",CHAR(10)&amp;"CA: "&amp;Checks!$AB$250)</f>
        <v/>
      </c>
      <c r="E65" s="115" t="str">
        <f aca="false">IF(Checks!$V$250="","",Checks!$V$250)&amp;IF(Checks!$AC$250="","",IF(Checks!$V$250="","",CHAR(10))&amp;"N/A just.: "&amp;Checks!$AC$250)&amp;IF(Checks!$W$250="","",CHAR(10)&amp;"Batch: "&amp;Checks!$W$250)&amp;IF(AND(Checks!$X$250="",Checks!$Y$250=""),"",CHAR(10)&amp;"Exp: "&amp;Checks!$X$250&amp;"  /  Act: "&amp;Checks!$Y$250)</f>
        <v/>
      </c>
      <c r="F65" s="115" t="str">
        <f aca="false">IF(AND(LEFT(Checks!$AH$250,10)="N/A – RULE",TRIM(Checks!$S$250&amp;Checks!$Z$250)=""),"","Type: "&amp;IF(TRIM(Checks!$S$250)="","______________ (see cover list)",Checks!$S$250)&amp;CHAR(10)&amp;"ID: "&amp;IF(TRIM(Checks!$Z$250)="","______________ (see cover list)",Checks!$Z$250))&amp;IF(Checks!$AA$250="","",CHAR(10)&amp;"CA: "&amp;Checks!$AA$250)</f>
        <v>Type: ______________ (see cover list)
ID: ______________ (see cover list)</v>
      </c>
      <c r="G65" s="115" t="str">
        <f aca="false">IF(ISNUMBER(Checks!$AD$250),TEXT(Checks!$AD$250,"DD-MMM-YY HH:MM")&amp;" "&amp;Checks!$P$250,"")&amp;IF(Checks!$AE$250="","",CHAR(10)&amp;"Verifier: "&amp;Checks!$AE$250)&amp;IF(Checks!$T$250="","",CHAR(10)&amp;"PIC: "&amp;Checks!$T$250)</f>
        <v/>
      </c>
      <c r="H65" s="116" t="str">
        <f aca="false">IF(Checks!$AH$250="","",Checks!$AH$250)</f>
        <v>OPEN</v>
      </c>
    </row>
    <row r="66" customFormat="false" ht="114" hidden="false" customHeight="true" outlineLevel="0" collapsed="false">
      <c r="A66" s="115" t="str">
        <f aca="false">Checks!$A$251&amp;CHAR(10)&amp;IF(Checks!$I$251="","",Checks!$I$251&amp;": ")&amp;Checks!$J$251</f>
        <v>F07-UPL-07
F&amp;B Linen: Towel - on board</v>
      </c>
      <c r="B66" s="115" t="str">
        <f aca="false">Checks!$K$251&amp;IF(Checks!$O$251="","",IF(Checks!$K$251="","",CHAR(10))&amp;"Note: "&amp;Checks!$O$251)</f>
        <v>Available (ticked in reference)</v>
      </c>
      <c r="C66" s="115" t="str">
        <f aca="false">Checks!$N$251&amp;CHAR(10)&amp;IF(ISNUMBER(Checks!$R$251),TEXT(Checks!$R$251,"DD-MMM-YY HH:MM"),"")&amp;" "&amp;Checks!$P$251</f>
        <v>Required
09-Oct-26 11:00 LHR</v>
      </c>
      <c r="D66" s="115" t="str">
        <f aca="false">IF(Checks!$U$251="","",Checks!$U$251)&amp;IF(Checks!$AB$251="","",CHAR(10)&amp;"CA: "&amp;Checks!$AB$251)</f>
        <v/>
      </c>
      <c r="E66" s="115" t="str">
        <f aca="false">IF(Checks!$V$251="","",Checks!$V$251)&amp;IF(Checks!$AC$251="","",IF(Checks!$V$251="","",CHAR(10))&amp;"N/A just.: "&amp;Checks!$AC$251)&amp;IF(Checks!$W$251="","",CHAR(10)&amp;"Batch: "&amp;Checks!$W$251)&amp;IF(AND(Checks!$X$251="",Checks!$Y$251=""),"",CHAR(10)&amp;"Exp: "&amp;Checks!$X$251&amp;"  /  Act: "&amp;Checks!$Y$251)</f>
        <v/>
      </c>
      <c r="F66" s="115" t="str">
        <f aca="false">IF(AND(LEFT(Checks!$AH$251,10)="N/A – RULE",TRIM(Checks!$S$251&amp;Checks!$Z$251)=""),"","Type: "&amp;IF(TRIM(Checks!$S$251)="","______________ (see cover list)",Checks!$S$251)&amp;CHAR(10)&amp;"ID: "&amp;IF(TRIM(Checks!$Z$251)="","______________ (see cover list)",Checks!$Z$251))&amp;IF(Checks!$AA$251="","",CHAR(10)&amp;"CA: "&amp;Checks!$AA$251)</f>
        <v>Type: ______________ (see cover list)
ID: ______________ (see cover list)</v>
      </c>
      <c r="G66" s="115" t="str">
        <f aca="false">IF(ISNUMBER(Checks!$AD$251),TEXT(Checks!$AD$251,"DD-MMM-YY HH:MM")&amp;" "&amp;Checks!$P$251,"")&amp;IF(Checks!$AE$251="","",CHAR(10)&amp;"Verifier: "&amp;Checks!$AE$251)&amp;IF(Checks!$T$251="","",CHAR(10)&amp;"PIC: "&amp;Checks!$T$251)</f>
        <v/>
      </c>
      <c r="H66" s="116" t="str">
        <f aca="false">IF(Checks!$AH$251="","",Checks!$AH$251)</f>
        <v>OPEN</v>
      </c>
    </row>
    <row r="67" customFormat="false" ht="114" hidden="false" customHeight="true" outlineLevel="0" collapsed="false">
      <c r="A67" s="115" t="str">
        <f aca="false">Checks!$A$252&amp;CHAR(10)&amp;IF(Checks!$I$252="","",Checks!$I$252&amp;": ")&amp;Checks!$J$252</f>
        <v>F07-UPL-08
F&amp;B Linen: Tray cloth - on board</v>
      </c>
      <c r="B67" s="115" t="str">
        <f aca="false">Checks!$K$252&amp;IF(Checks!$O$252="","",IF(Checks!$K$252="","",CHAR(10))&amp;"Note: "&amp;Checks!$O$252)</f>
        <v>Available (ticked in reference)</v>
      </c>
      <c r="C67" s="115" t="str">
        <f aca="false">Checks!$N$252&amp;CHAR(10)&amp;IF(ISNUMBER(Checks!$R$252),TEXT(Checks!$R$252,"DD-MMM-YY HH:MM"),"")&amp;" "&amp;Checks!$P$252</f>
        <v>Required
09-Oct-26 11:00 LHR</v>
      </c>
      <c r="D67" s="115" t="str">
        <f aca="false">IF(Checks!$U$252="","",Checks!$U$252)&amp;IF(Checks!$AB$252="","",CHAR(10)&amp;"CA: "&amp;Checks!$AB$252)</f>
        <v/>
      </c>
      <c r="E67" s="115" t="str">
        <f aca="false">IF(Checks!$V$252="","",Checks!$V$252)&amp;IF(Checks!$AC$252="","",IF(Checks!$V$252="","",CHAR(10))&amp;"N/A just.: "&amp;Checks!$AC$252)&amp;IF(Checks!$W$252="","",CHAR(10)&amp;"Batch: "&amp;Checks!$W$252)&amp;IF(AND(Checks!$X$252="",Checks!$Y$252=""),"",CHAR(10)&amp;"Exp: "&amp;Checks!$X$252&amp;"  /  Act: "&amp;Checks!$Y$252)</f>
        <v/>
      </c>
      <c r="F67" s="115" t="str">
        <f aca="false">IF(AND(LEFT(Checks!$AH$252,10)="N/A – RULE",TRIM(Checks!$S$252&amp;Checks!$Z$252)=""),"","Type: "&amp;IF(TRIM(Checks!$S$252)="","______________ (see cover list)",Checks!$S$252)&amp;CHAR(10)&amp;"ID: "&amp;IF(TRIM(Checks!$Z$252)="","______________ (see cover list)",Checks!$Z$252))&amp;IF(Checks!$AA$252="","",CHAR(10)&amp;"CA: "&amp;Checks!$AA$252)</f>
        <v>Type: ______________ (see cover list)
ID: ______________ (see cover list)</v>
      </c>
      <c r="G67" s="115" t="str">
        <f aca="false">IF(ISNUMBER(Checks!$AD$252),TEXT(Checks!$AD$252,"DD-MMM-YY HH:MM")&amp;" "&amp;Checks!$P$252,"")&amp;IF(Checks!$AE$252="","",CHAR(10)&amp;"Verifier: "&amp;Checks!$AE$252)&amp;IF(Checks!$T$252="","",CHAR(10)&amp;"PIC: "&amp;Checks!$T$252)</f>
        <v/>
      </c>
      <c r="H67" s="116" t="str">
        <f aca="false">IF(Checks!$AH$252="","",Checks!$AH$252)</f>
        <v>OPEN</v>
      </c>
    </row>
    <row r="68" customFormat="false" ht="114" hidden="false" customHeight="true" outlineLevel="0" collapsed="false">
      <c r="A68" s="115" t="str">
        <f aca="false">Checks!$A$253&amp;CHAR(10)&amp;IF(Checks!$I$253="","",Checks!$I$253&amp;": ")&amp;Checks!$J$253</f>
        <v>F07-UPL-09
F&amp;B Linen: Napkin - on board</v>
      </c>
      <c r="B68" s="115" t="str">
        <f aca="false">Checks!$K$253&amp;IF(Checks!$O$253="","",IF(Checks!$K$253="","",CHAR(10))&amp;"Note: "&amp;Checks!$O$253)</f>
        <v>Available (ticked in reference)</v>
      </c>
      <c r="C68" s="115" t="str">
        <f aca="false">Checks!$N$253&amp;CHAR(10)&amp;IF(ISNUMBER(Checks!$R$253),TEXT(Checks!$R$253,"DD-MMM-YY HH:MM"),"")&amp;" "&amp;Checks!$P$253</f>
        <v>Required
09-Oct-26 11:00 LHR</v>
      </c>
      <c r="D68" s="115" t="str">
        <f aca="false">IF(Checks!$U$253="","",Checks!$U$253)&amp;IF(Checks!$AB$253="","",CHAR(10)&amp;"CA: "&amp;Checks!$AB$253)</f>
        <v/>
      </c>
      <c r="E68" s="115" t="str">
        <f aca="false">IF(Checks!$V$253="","",Checks!$V$253)&amp;IF(Checks!$AC$253="","",IF(Checks!$V$253="","",CHAR(10))&amp;"N/A just.: "&amp;Checks!$AC$253)&amp;IF(Checks!$W$253="","",CHAR(10)&amp;"Batch: "&amp;Checks!$W$253)&amp;IF(AND(Checks!$X$253="",Checks!$Y$253=""),"",CHAR(10)&amp;"Exp: "&amp;Checks!$X$253&amp;"  /  Act: "&amp;Checks!$Y$253)</f>
        <v/>
      </c>
      <c r="F68" s="115" t="str">
        <f aca="false">IF(AND(LEFT(Checks!$AH$253,10)="N/A – RULE",TRIM(Checks!$S$253&amp;Checks!$Z$253)=""),"","Type: "&amp;IF(TRIM(Checks!$S$253)="","______________ (see cover list)",Checks!$S$253)&amp;CHAR(10)&amp;"ID: "&amp;IF(TRIM(Checks!$Z$253)="","______________ (see cover list)",Checks!$Z$253))&amp;IF(Checks!$AA$253="","",CHAR(10)&amp;"CA: "&amp;Checks!$AA$253)</f>
        <v>Type: ______________ (see cover list)
ID: ______________ (see cover list)</v>
      </c>
      <c r="G68" s="115" t="str">
        <f aca="false">IF(ISNUMBER(Checks!$AD$253),TEXT(Checks!$AD$253,"DD-MMM-YY HH:MM")&amp;" "&amp;Checks!$P$253,"")&amp;IF(Checks!$AE$253="","",CHAR(10)&amp;"Verifier: "&amp;Checks!$AE$253)&amp;IF(Checks!$T$253="","",CHAR(10)&amp;"PIC: "&amp;Checks!$T$253)</f>
        <v/>
      </c>
      <c r="H68" s="116" t="str">
        <f aca="false">IF(Checks!$AH$253="","",Checks!$AH$253)</f>
        <v>OPEN</v>
      </c>
    </row>
    <row r="69" customFormat="false" ht="114" hidden="false" customHeight="true" outlineLevel="0" collapsed="false">
      <c r="A69" s="115" t="str">
        <f aca="false">Checks!$A$254&amp;CHAR(10)&amp;IF(Checks!$I$254="","",Checks!$I$254&amp;": ")&amp;Checks!$J$254</f>
        <v>F07-UPL-10
F&amp;B Linen: Table cloth - on board</v>
      </c>
      <c r="B69" s="115" t="str">
        <f aca="false">Checks!$K$254&amp;IF(Checks!$O$254="","",IF(Checks!$K$254="","",CHAR(10))&amp;"Note: "&amp;Checks!$O$254)</f>
        <v>Available (ticked in reference)</v>
      </c>
      <c r="C69" s="115" t="str">
        <f aca="false">Checks!$N$254&amp;CHAR(10)&amp;IF(ISNUMBER(Checks!$R$254),TEXT(Checks!$R$254,"DD-MMM-YY HH:MM"),"")&amp;" "&amp;Checks!$P$254</f>
        <v>Required
09-Oct-26 11:00 LHR</v>
      </c>
      <c r="D69" s="115" t="str">
        <f aca="false">IF(Checks!$U$254="","",Checks!$U$254)&amp;IF(Checks!$AB$254="","",CHAR(10)&amp;"CA: "&amp;Checks!$AB$254)</f>
        <v/>
      </c>
      <c r="E69" s="115" t="str">
        <f aca="false">IF(Checks!$V$254="","",Checks!$V$254)&amp;IF(Checks!$AC$254="","",IF(Checks!$V$254="","",CHAR(10))&amp;"N/A just.: "&amp;Checks!$AC$254)&amp;IF(Checks!$W$254="","",CHAR(10)&amp;"Batch: "&amp;Checks!$W$254)&amp;IF(AND(Checks!$X$254="",Checks!$Y$254=""),"",CHAR(10)&amp;"Exp: "&amp;Checks!$X$254&amp;"  /  Act: "&amp;Checks!$Y$254)</f>
        <v/>
      </c>
      <c r="F69" s="115" t="str">
        <f aca="false">IF(AND(LEFT(Checks!$AH$254,10)="N/A – RULE",TRIM(Checks!$S$254&amp;Checks!$Z$254)=""),"","Type: "&amp;IF(TRIM(Checks!$S$254)="","______________ (see cover list)",Checks!$S$254)&amp;CHAR(10)&amp;"ID: "&amp;IF(TRIM(Checks!$Z$254)="","______________ (see cover list)",Checks!$Z$254))&amp;IF(Checks!$AA$254="","",CHAR(10)&amp;"CA: "&amp;Checks!$AA$254)</f>
        <v>Type: ______________ (see cover list)
ID: ______________ (see cover list)</v>
      </c>
      <c r="G69" s="115" t="str">
        <f aca="false">IF(ISNUMBER(Checks!$AD$254),TEXT(Checks!$AD$254,"DD-MMM-YY HH:MM")&amp;" "&amp;Checks!$P$254,"")&amp;IF(Checks!$AE$254="","",CHAR(10)&amp;"Verifier: "&amp;Checks!$AE$254)&amp;IF(Checks!$T$254="","",CHAR(10)&amp;"PIC: "&amp;Checks!$T$254)</f>
        <v/>
      </c>
      <c r="H69" s="116" t="str">
        <f aca="false">IF(Checks!$AH$254="","",Checks!$AH$254)</f>
        <v>OPEN</v>
      </c>
    </row>
    <row r="70" customFormat="false" ht="114" hidden="false" customHeight="true" outlineLevel="0" collapsed="false">
      <c r="A70" s="115" t="str">
        <f aca="false">Checks!$A$255&amp;CHAR(10)&amp;IF(Checks!$I$255="","",Checks!$I$255&amp;": ")&amp;Checks!$J$255</f>
        <v>F07-UPL-11
F&amp;B Linen: Bread linen (using table cloth) - on board</v>
      </c>
      <c r="B70" s="115" t="str">
        <f aca="false">Checks!$K$255&amp;IF(Checks!$O$255="","",IF(Checks!$K$255="","",CHAR(10))&amp;"Note: "&amp;Checks!$O$255)</f>
        <v>Available (ticked in reference)</v>
      </c>
      <c r="C70" s="115" t="str">
        <f aca="false">Checks!$N$255&amp;CHAR(10)&amp;IF(ISNUMBER(Checks!$R$255),TEXT(Checks!$R$255,"DD-MMM-YY HH:MM"),"")&amp;" "&amp;Checks!$P$255</f>
        <v>Required
09-Oct-26 11:00 LHR</v>
      </c>
      <c r="D70" s="115" t="str">
        <f aca="false">IF(Checks!$U$255="","",Checks!$U$255)&amp;IF(Checks!$AB$255="","",CHAR(10)&amp;"CA: "&amp;Checks!$AB$255)</f>
        <v/>
      </c>
      <c r="E70" s="115" t="str">
        <f aca="false">IF(Checks!$V$255="","",Checks!$V$255)&amp;IF(Checks!$AC$255="","",IF(Checks!$V$255="","",CHAR(10))&amp;"N/A just.: "&amp;Checks!$AC$255)&amp;IF(Checks!$W$255="","",CHAR(10)&amp;"Batch: "&amp;Checks!$W$255)&amp;IF(AND(Checks!$X$255="",Checks!$Y$255=""),"",CHAR(10)&amp;"Exp: "&amp;Checks!$X$255&amp;"  /  Act: "&amp;Checks!$Y$255)</f>
        <v/>
      </c>
      <c r="F70" s="115" t="str">
        <f aca="false">IF(AND(LEFT(Checks!$AH$255,10)="N/A – RULE",TRIM(Checks!$S$255&amp;Checks!$Z$255)=""),"","Type: "&amp;IF(TRIM(Checks!$S$255)="","______________ (see cover list)",Checks!$S$255)&amp;CHAR(10)&amp;"ID: "&amp;IF(TRIM(Checks!$Z$255)="","______________ (see cover list)",Checks!$Z$255))&amp;IF(Checks!$AA$255="","",CHAR(10)&amp;"CA: "&amp;Checks!$AA$255)</f>
        <v>Type: ______________ (see cover list)
ID: ______________ (see cover list)</v>
      </c>
      <c r="G70" s="115" t="str">
        <f aca="false">IF(ISNUMBER(Checks!$AD$255),TEXT(Checks!$AD$255,"DD-MMM-YY HH:MM")&amp;" "&amp;Checks!$P$255,"")&amp;IF(Checks!$AE$255="","",CHAR(10)&amp;"Verifier: "&amp;Checks!$AE$255)&amp;IF(Checks!$T$255="","",CHAR(10)&amp;"PIC: "&amp;Checks!$T$255)</f>
        <v/>
      </c>
      <c r="H70" s="116" t="str">
        <f aca="false">IF(Checks!$AH$255="","",Checks!$AH$255)</f>
        <v>OPEN</v>
      </c>
    </row>
    <row r="71" customFormat="false" ht="114" hidden="false" customHeight="true" outlineLevel="0" collapsed="false">
      <c r="A71" s="115" t="str">
        <f aca="false">Checks!$A$256&amp;CHAR(10)&amp;IF(Checks!$I$256="","",Checks!$I$256&amp;": ")&amp;Checks!$J$256</f>
        <v>F07-UPL-12
F&amp;B Linen: Trolley cloth - on board</v>
      </c>
      <c r="B71" s="115" t="str">
        <f aca="false">SUBSTITUTE(SUBSTITUTE(Checks!$K$256&amp;IF(Checks!$O$256="","",IF(Checks!$K$256="","",CHAR(10))&amp;"Note: "&amp;Checks!$O$256),"Per note F&amp;B LINEN!B79:C80.","Per the F&amp;B LINEN reference note."),"note F&amp;B LINEN!B79:C80","the F&amp;B LINEN reference note")</f>
        <v>Wide body: Top/Middle &amp; Bottom
Note: Per the F&amp;B LINEN reference note.</v>
      </c>
      <c r="C71" s="115" t="str">
        <f aca="false">Checks!$N$256&amp;CHAR(10)&amp;IF(ISNUMBER(Checks!$R$256),TEXT(Checks!$R$256,"DD-MMM-YY HH:MM"),"")&amp;" "&amp;Checks!$P$256</f>
        <v>Required
09-Oct-26 11:00 LHR</v>
      </c>
      <c r="D71" s="115" t="str">
        <f aca="false">IF(Checks!$U$256="","",Checks!$U$256)&amp;IF(Checks!$AB$256="","",CHAR(10)&amp;"CA: "&amp;Checks!$AB$256)</f>
        <v/>
      </c>
      <c r="E71" s="115" t="str">
        <f aca="false">IF(Checks!$V$256="","",Checks!$V$256)&amp;IF(Checks!$AC$256="","",IF(Checks!$V$256="","",CHAR(10))&amp;"N/A just.: "&amp;Checks!$AC$256)&amp;IF(Checks!$W$256="","",CHAR(10)&amp;"Batch: "&amp;Checks!$W$256)&amp;IF(AND(Checks!$X$256="",Checks!$Y$256=""),"",CHAR(10)&amp;"Exp: "&amp;Checks!$X$256&amp;"  /  Act: "&amp;Checks!$Y$256)</f>
        <v/>
      </c>
      <c r="F71" s="115" t="str">
        <f aca="false">IF(AND(LEFT(Checks!$AH$256,10)="N/A – RULE",TRIM(Checks!$S$256&amp;Checks!$Z$256)=""),"","Type: "&amp;IF(TRIM(Checks!$S$256)="","______________ (see cover list)",Checks!$S$256)&amp;CHAR(10)&amp;"ID: "&amp;IF(TRIM(Checks!$Z$256)="","______________ (see cover list)",Checks!$Z$256))&amp;IF(Checks!$AA$256="","",CHAR(10)&amp;"CA: "&amp;Checks!$AA$256)</f>
        <v>Type: ______________ (see cover list)
ID: ______________ (see cover list)</v>
      </c>
      <c r="G71" s="115" t="str">
        <f aca="false">IF(ISNUMBER(Checks!$AD$256),TEXT(Checks!$AD$256,"DD-MMM-YY HH:MM")&amp;" "&amp;Checks!$P$256,"")&amp;IF(Checks!$AE$256="","",CHAR(10)&amp;"Verifier: "&amp;Checks!$AE$256)&amp;IF(Checks!$T$256="","",CHAR(10)&amp;"PIC: "&amp;Checks!$T$256)</f>
        <v/>
      </c>
      <c r="H71" s="116" t="str">
        <f aca="false">IF(Checks!$AH$256="","",Checks!$AH$256)</f>
        <v>OPEN</v>
      </c>
    </row>
    <row r="72" customFormat="false" ht="114" hidden="false" customHeight="true" outlineLevel="0" collapsed="false">
      <c r="A72" s="115" t="str">
        <f aca="false">Checks!$A$257&amp;CHAR(10)&amp;IF(Checks!$I$257="","",Checks!$I$257&amp;": ")&amp;Checks!$J$257</f>
        <v>F07-UPL-13
F&amp;B Linen: Linen bag - on board</v>
      </c>
      <c r="B72" s="115" t="str">
        <f aca="false">Checks!$K$257&amp;IF(Checks!$O$257="","",IF(Checks!$K$257="","",CHAR(10))&amp;"Note: "&amp;Checks!$O$257)</f>
        <v>Available (ticked in reference)</v>
      </c>
      <c r="C72" s="115" t="str">
        <f aca="false">Checks!$N$257&amp;CHAR(10)&amp;IF(ISNUMBER(Checks!$R$257),TEXT(Checks!$R$257,"DD-MMM-YY HH:MM"),"")&amp;" "&amp;Checks!$P$257</f>
        <v>Required
09-Oct-26 11:00 LHR</v>
      </c>
      <c r="D72" s="115" t="str">
        <f aca="false">IF(Checks!$U$257="","",Checks!$U$257)&amp;IF(Checks!$AB$257="","",CHAR(10)&amp;"CA: "&amp;Checks!$AB$257)</f>
        <v/>
      </c>
      <c r="E72" s="115" t="str">
        <f aca="false">IF(Checks!$V$257="","",Checks!$V$257)&amp;IF(Checks!$AC$257="","",IF(Checks!$V$257="","",CHAR(10))&amp;"N/A just.: "&amp;Checks!$AC$257)&amp;IF(Checks!$W$257="","",CHAR(10)&amp;"Batch: "&amp;Checks!$W$257)&amp;IF(AND(Checks!$X$257="",Checks!$Y$257=""),"",CHAR(10)&amp;"Exp: "&amp;Checks!$X$257&amp;"  /  Act: "&amp;Checks!$Y$257)</f>
        <v/>
      </c>
      <c r="F72" s="115" t="str">
        <f aca="false">IF(AND(LEFT(Checks!$AH$257,10)="N/A – RULE",TRIM(Checks!$S$257&amp;Checks!$Z$257)=""),"","Type: "&amp;IF(TRIM(Checks!$S$257)="","______________ (see cover list)",Checks!$S$257)&amp;CHAR(10)&amp;"ID: "&amp;IF(TRIM(Checks!$Z$257)="","______________ (see cover list)",Checks!$Z$257))&amp;IF(Checks!$AA$257="","",CHAR(10)&amp;"CA: "&amp;Checks!$AA$257)</f>
        <v>Type: ______________ (see cover list)
ID: ______________ (see cover list)</v>
      </c>
      <c r="G72" s="115" t="str">
        <f aca="false">IF(ISNUMBER(Checks!$AD$257),TEXT(Checks!$AD$257,"DD-MMM-YY HH:MM")&amp;" "&amp;Checks!$P$257,"")&amp;IF(Checks!$AE$257="","",CHAR(10)&amp;"Verifier: "&amp;Checks!$AE$257)&amp;IF(Checks!$T$257="","",CHAR(10)&amp;"PIC: "&amp;Checks!$T$257)</f>
        <v/>
      </c>
      <c r="H72" s="116" t="str">
        <f aca="false">IF(Checks!$AH$257="","",Checks!$AH$257)</f>
        <v>OPEN</v>
      </c>
    </row>
    <row r="73" customFormat="false" ht="114" hidden="false" customHeight="true" outlineLevel="0" collapsed="false">
      <c r="A73" s="115" t="str">
        <f aca="false">Checks!$A$258&amp;CHAR(10)&amp;IF(Checks!$I$258="","",Checks!$I$258&amp;": ")&amp;Checks!$J$258</f>
        <v>F07-UPL-14
Seat Linen: Seat pillow (BS &amp; BC) - on board</v>
      </c>
      <c r="B73" s="115" t="str">
        <f aca="false">Checks!$K$258&amp;IF(Checks!$O$258="","",IF(Checks!$K$258="","",CHAR(10))&amp;"Note: "&amp;Checks!$O$258)</f>
        <v>Available 100% (ticked in reference)</v>
      </c>
      <c r="C73" s="115" t="str">
        <f aca="false">Checks!$N$258&amp;CHAR(10)&amp;IF(ISNUMBER(Checks!$R$258),TEXT(Checks!$R$258,"DD-MMM-YY HH:MM"),"")&amp;" "&amp;Checks!$P$258</f>
        <v>Required
09-Oct-26 11:00 LHR</v>
      </c>
      <c r="D73" s="115" t="str">
        <f aca="false">IF(Checks!$U$258="","",Checks!$U$258)&amp;IF(Checks!$AB$258="","",CHAR(10)&amp;"CA: "&amp;Checks!$AB$258)</f>
        <v/>
      </c>
      <c r="E73" s="115" t="str">
        <f aca="false">IF(Checks!$V$258="","",Checks!$V$258)&amp;IF(Checks!$AC$258="","",IF(Checks!$V$258="","",CHAR(10))&amp;"N/A just.: "&amp;Checks!$AC$258)&amp;IF(Checks!$W$258="","",CHAR(10)&amp;"Batch: "&amp;Checks!$W$258)&amp;IF(AND(Checks!$X$258="",Checks!$Y$258=""),"",CHAR(10)&amp;"Exp: "&amp;Checks!$X$258&amp;"  /  Act: "&amp;Checks!$Y$258)</f>
        <v/>
      </c>
      <c r="F73" s="115" t="str">
        <f aca="false">IF(AND(LEFT(Checks!$AH$258,10)="N/A – RULE",TRIM(Checks!$S$258&amp;Checks!$Z$258)=""),"","Type: "&amp;IF(TRIM(Checks!$S$258)="","______________ (see cover list)",Checks!$S$258)&amp;CHAR(10)&amp;"ID: "&amp;IF(TRIM(Checks!$Z$258)="","______________ (see cover list)",Checks!$Z$258))&amp;IF(Checks!$AA$258="","",CHAR(10)&amp;"CA: "&amp;Checks!$AA$258)</f>
        <v>Type: ______________ (see cover list)
ID: ______________ (see cover list)</v>
      </c>
      <c r="G73" s="115" t="str">
        <f aca="false">IF(ISNUMBER(Checks!$AD$258),TEXT(Checks!$AD$258,"DD-MMM-YY HH:MM")&amp;" "&amp;Checks!$P$258,"")&amp;IF(Checks!$AE$258="","",CHAR(10)&amp;"Verifier: "&amp;Checks!$AE$258)&amp;IF(Checks!$T$258="","",CHAR(10)&amp;"PIC: "&amp;Checks!$T$258)</f>
        <v/>
      </c>
      <c r="H73" s="116" t="str">
        <f aca="false">IF(Checks!$AH$258="","",Checks!$AH$258)</f>
        <v>OPEN</v>
      </c>
    </row>
    <row r="74" customFormat="false" ht="114" hidden="false" customHeight="true" outlineLevel="0" collapsed="false">
      <c r="A74" s="115" t="str">
        <f aca="false">Checks!$A$259&amp;CHAR(10)&amp;IF(Checks!$I$259="","",Checks!$I$259&amp;": ")&amp;Checks!$J$259</f>
        <v>F07-UPL-15
Seat Linen: Duvet (BS &amp; BC) - on board</v>
      </c>
      <c r="B74" s="115" t="str">
        <f aca="false">Checks!$K$259&amp;IF(Checks!$O$259="","",IF(Checks!$K$259="","",CHAR(10))&amp;"Note: "&amp;Checks!$O$259)</f>
        <v>Available 100% (ticked in reference)</v>
      </c>
      <c r="C74" s="115" t="str">
        <f aca="false">Checks!$N$259&amp;CHAR(10)&amp;IF(ISNUMBER(Checks!$R$259),TEXT(Checks!$R$259,"DD-MMM-YY HH:MM"),"")&amp;" "&amp;Checks!$P$259</f>
        <v>Required
09-Oct-26 11:00 LHR</v>
      </c>
      <c r="D74" s="115" t="str">
        <f aca="false">IF(Checks!$U$259="","",Checks!$U$259)&amp;IF(Checks!$AB$259="","",CHAR(10)&amp;"CA: "&amp;Checks!$AB$259)</f>
        <v/>
      </c>
      <c r="E74" s="115" t="str">
        <f aca="false">IF(Checks!$V$259="","",Checks!$V$259)&amp;IF(Checks!$AC$259="","",IF(Checks!$V$259="","",CHAR(10))&amp;"N/A just.: "&amp;Checks!$AC$259)&amp;IF(Checks!$W$259="","",CHAR(10)&amp;"Batch: "&amp;Checks!$W$259)&amp;IF(AND(Checks!$X$259="",Checks!$Y$259=""),"",CHAR(10)&amp;"Exp: "&amp;Checks!$X$259&amp;"  /  Act: "&amp;Checks!$Y$259)</f>
        <v/>
      </c>
      <c r="F74" s="115" t="str">
        <f aca="false">IF(AND(LEFT(Checks!$AH$259,10)="N/A – RULE",TRIM(Checks!$S$259&amp;Checks!$Z$259)=""),"","Type: "&amp;IF(TRIM(Checks!$S$259)="","______________ (see cover list)",Checks!$S$259)&amp;CHAR(10)&amp;"ID: "&amp;IF(TRIM(Checks!$Z$259)="","______________ (see cover list)",Checks!$Z$259))&amp;IF(Checks!$AA$259="","",CHAR(10)&amp;"CA: "&amp;Checks!$AA$259)</f>
        <v>Type: ______________ (see cover list)
ID: ______________ (see cover list)</v>
      </c>
      <c r="G74" s="115" t="str">
        <f aca="false">IF(ISNUMBER(Checks!$AD$259),TEXT(Checks!$AD$259,"DD-MMM-YY HH:MM")&amp;" "&amp;Checks!$P$259,"")&amp;IF(Checks!$AE$259="","",CHAR(10)&amp;"Verifier: "&amp;Checks!$AE$259)&amp;IF(Checks!$T$259="","",CHAR(10)&amp;"PIC: "&amp;Checks!$T$259)</f>
        <v/>
      </c>
      <c r="H74" s="116" t="str">
        <f aca="false">IF(Checks!$AH$259="","",Checks!$AH$259)</f>
        <v>OPEN</v>
      </c>
    </row>
    <row r="75" customFormat="false" ht="114" hidden="false" customHeight="true" outlineLevel="0" collapsed="false">
      <c r="A75" s="115" t="str">
        <f aca="false">Checks!$A$260&amp;CHAR(10)&amp;IF(Checks!$I$260="","",Checks!$I$260&amp;": ")&amp;Checks!$J$260</f>
        <v>F07-UPL-16
Seat Linen: Mattress (BS &amp; BC) - on board</v>
      </c>
      <c r="B75" s="115" t="str">
        <f aca="false">Checks!$K$260&amp;IF(Checks!$O$260="","",IF(Checks!$K$260="","",CHAR(10))&amp;"Note: "&amp;Checks!$O$260)</f>
        <v>Available 100% (ticked in reference)</v>
      </c>
      <c r="C75" s="115" t="str">
        <f aca="false">Checks!$N$260&amp;CHAR(10)&amp;IF(ISNUMBER(Checks!$R$260),TEXT(Checks!$R$260,"DD-MMM-YY HH:MM"),"")&amp;" "&amp;Checks!$P$260</f>
        <v>Required
09-Oct-26 11:00 LHR</v>
      </c>
      <c r="D75" s="115" t="str">
        <f aca="false">IF(Checks!$U$260="","",Checks!$U$260)&amp;IF(Checks!$AB$260="","",CHAR(10)&amp;"CA: "&amp;Checks!$AB$260)</f>
        <v/>
      </c>
      <c r="E75" s="115" t="str">
        <f aca="false">IF(Checks!$V$260="","",Checks!$V$260)&amp;IF(Checks!$AC$260="","",IF(Checks!$V$260="","",CHAR(10))&amp;"N/A just.: "&amp;Checks!$AC$260)&amp;IF(Checks!$W$260="","",CHAR(10)&amp;"Batch: "&amp;Checks!$W$260)&amp;IF(AND(Checks!$X$260="",Checks!$Y$260=""),"",CHAR(10)&amp;"Exp: "&amp;Checks!$X$260&amp;"  /  Act: "&amp;Checks!$Y$260)</f>
        <v/>
      </c>
      <c r="F75" s="115" t="str">
        <f aca="false">IF(AND(LEFT(Checks!$AH$260,10)="N/A – RULE",TRIM(Checks!$S$260&amp;Checks!$Z$260)=""),"","Type: "&amp;IF(TRIM(Checks!$S$260)="","______________ (see cover list)",Checks!$S$260)&amp;CHAR(10)&amp;"ID: "&amp;IF(TRIM(Checks!$Z$260)="","______________ (see cover list)",Checks!$Z$260))&amp;IF(Checks!$AA$260="","",CHAR(10)&amp;"CA: "&amp;Checks!$AA$260)</f>
        <v>Type: ______________ (see cover list)
ID: ______________ (see cover list)</v>
      </c>
      <c r="G75" s="115" t="str">
        <f aca="false">IF(ISNUMBER(Checks!$AD$260),TEXT(Checks!$AD$260,"DD-MMM-YY HH:MM")&amp;" "&amp;Checks!$P$260,"")&amp;IF(Checks!$AE$260="","",CHAR(10)&amp;"Verifier: "&amp;Checks!$AE$260)&amp;IF(Checks!$T$260="","",CHAR(10)&amp;"PIC: "&amp;Checks!$T$260)</f>
        <v/>
      </c>
      <c r="H75" s="116" t="str">
        <f aca="false">IF(Checks!$AH$260="","",Checks!$AH$260)</f>
        <v>OPEN</v>
      </c>
    </row>
    <row r="76" customFormat="false" ht="114" hidden="false" customHeight="true" outlineLevel="0" collapsed="false">
      <c r="A76" s="115" t="str">
        <f aca="false">Checks!$A$261&amp;CHAR(10)&amp;IF(Checks!$I$261="","",Checks!$I$261&amp;": ")&amp;Checks!$J$261</f>
        <v>F07-UPL-17
Signature Drinks: Signature drink &amp; garnish (BC) - on board</v>
      </c>
      <c r="B76" s="115" t="str">
        <f aca="false">SUBSTITUTE(Checks!$K$261&amp;IF(Checks!$O$261="","",IF(Checks!$K$261="","",CHAR(10))&amp;"Note: "&amp;Checks!$O$261)," (note D79)","")</f>
        <v>Available (ticked in reference)
Note: Signature drinks &amp; garnish uplifted from KUL.</v>
      </c>
      <c r="C76" s="115" t="str">
        <f aca="false">Checks!$N$261&amp;CHAR(10)&amp;IF(ISNUMBER(Checks!$R$261),TEXT(Checks!$R$261,"DD-MMM-YY HH:MM"),"")&amp;" "&amp;Checks!$P$261</f>
        <v>Required
09-Oct-26 11:00 LHR</v>
      </c>
      <c r="D76" s="115" t="str">
        <f aca="false">IF(Checks!$U$261="","",Checks!$U$261)&amp;IF(Checks!$AB$261="","",CHAR(10)&amp;"CA: "&amp;Checks!$AB$261)</f>
        <v/>
      </c>
      <c r="E76" s="115" t="str">
        <f aca="false">IF(Checks!$V$261="","",Checks!$V$261)&amp;IF(Checks!$AC$261="","",IF(Checks!$V$261="","",CHAR(10))&amp;"N/A just.: "&amp;Checks!$AC$261)&amp;IF(Checks!$W$261="","",CHAR(10)&amp;"Batch: "&amp;Checks!$W$261)&amp;IF(AND(Checks!$X$261="",Checks!$Y$261=""),"",CHAR(10)&amp;"Exp: "&amp;Checks!$X$261&amp;"  /  Act: "&amp;Checks!$Y$261)</f>
        <v/>
      </c>
      <c r="F76" s="115" t="str">
        <f aca="false">IF(AND(LEFT(Checks!$AH$261,10)="N/A – RULE",TRIM(Checks!$S$261&amp;Checks!$Z$261)=""),"","Type: "&amp;IF(TRIM(Checks!$S$261)="","______________ (see cover list)",Checks!$S$261)&amp;CHAR(10)&amp;"ID: "&amp;IF(TRIM(Checks!$Z$261)="","______________ (see cover list)",Checks!$Z$261))&amp;IF(Checks!$AA$261="","",CHAR(10)&amp;"CA: "&amp;Checks!$AA$261)</f>
        <v>Type: ______________ (see cover list)
ID: ______________ (see cover list)</v>
      </c>
      <c r="G76" s="115" t="str">
        <f aca="false">IF(ISNUMBER(Checks!$AD$261),TEXT(Checks!$AD$261,"DD-MMM-YY HH:MM")&amp;" "&amp;Checks!$P$261,"")&amp;IF(Checks!$AE$261="","",CHAR(10)&amp;"Verifier: "&amp;Checks!$AE$261)&amp;IF(Checks!$T$261="","",CHAR(10)&amp;"PIC: "&amp;Checks!$T$261)</f>
        <v/>
      </c>
      <c r="H76" s="116" t="str">
        <f aca="false">IF(Checks!$AH$261="","",Checks!$AH$261)</f>
        <v>OPEN</v>
      </c>
    </row>
    <row r="78" customFormat="false" ht="24" hidden="false" customHeight="true" outlineLevel="0" collapsed="false">
      <c r="A78" s="117" t="s">
        <v>3480</v>
      </c>
      <c r="B78" s="117"/>
      <c r="C78" s="117"/>
      <c r="D78" s="117"/>
      <c r="E78" s="117" t="s">
        <v>3481</v>
      </c>
      <c r="F78" s="117"/>
      <c r="G78" s="117"/>
      <c r="H78" s="117"/>
    </row>
    <row r="79" customFormat="false" ht="21.75" hidden="false" customHeight="true" outlineLevel="0" collapsed="false">
      <c r="A79" s="118"/>
      <c r="B79" s="118"/>
      <c r="C79" s="118"/>
      <c r="D79" s="118"/>
      <c r="E79" s="118"/>
      <c r="F79" s="118"/>
      <c r="G79" s="118"/>
      <c r="H79" s="118"/>
    </row>
    <row r="80" customFormat="false" ht="21.75" hidden="false" customHeight="true" outlineLevel="0" collapsed="false">
      <c r="A80" s="118"/>
      <c r="B80" s="118"/>
      <c r="C80" s="118"/>
      <c r="D80" s="118"/>
      <c r="E80" s="118"/>
      <c r="F80" s="118"/>
      <c r="G80" s="118"/>
      <c r="H80" s="118"/>
    </row>
    <row r="81" customFormat="false" ht="21.75" hidden="false" customHeight="true" outlineLevel="0" collapsed="false">
      <c r="A81" s="118"/>
      <c r="B81" s="118"/>
      <c r="C81" s="118"/>
      <c r="D81" s="118"/>
      <c r="E81" s="118"/>
      <c r="F81" s="118"/>
      <c r="G81" s="118"/>
      <c r="H81" s="118"/>
    </row>
    <row r="82" customFormat="false" ht="21.75" hidden="false" customHeight="true" outlineLevel="0" collapsed="false">
      <c r="A82" s="118"/>
      <c r="B82" s="118"/>
      <c r="C82" s="118"/>
      <c r="D82" s="118"/>
      <c r="E82" s="118"/>
      <c r="F82" s="118"/>
      <c r="G82" s="118"/>
      <c r="H82" s="118"/>
    </row>
    <row r="83" customFormat="false" ht="21.75" hidden="false" customHeight="true" outlineLevel="0" collapsed="false">
      <c r="A83" s="118"/>
      <c r="B83" s="118"/>
      <c r="C83" s="118"/>
      <c r="D83" s="118"/>
      <c r="E83" s="118"/>
      <c r="F83" s="118"/>
      <c r="G83" s="118"/>
      <c r="H83" s="118"/>
    </row>
    <row r="84" customFormat="false" ht="21.75" hidden="false" customHeight="true" outlineLevel="0" collapsed="false">
      <c r="A84" s="118"/>
      <c r="B84" s="118"/>
      <c r="C84" s="118"/>
      <c r="D84" s="118"/>
      <c r="E84" s="118"/>
      <c r="F84" s="118"/>
      <c r="G84" s="118"/>
      <c r="H84" s="118"/>
    </row>
    <row r="85" customFormat="false" ht="21.75" hidden="false" customHeight="true" outlineLevel="0" collapsed="false">
      <c r="A85" s="118"/>
      <c r="B85" s="118"/>
      <c r="C85" s="118"/>
      <c r="D85" s="118"/>
      <c r="E85" s="118"/>
      <c r="F85" s="118"/>
      <c r="G85" s="118"/>
      <c r="H85" s="118"/>
    </row>
    <row r="86" customFormat="false" ht="21.75" hidden="false" customHeight="true" outlineLevel="0" collapsed="false">
      <c r="A86" s="118"/>
      <c r="B86" s="118"/>
      <c r="C86" s="118"/>
      <c r="D86" s="118"/>
      <c r="E86" s="118"/>
      <c r="F86" s="118"/>
      <c r="G86" s="118"/>
      <c r="H86" s="118"/>
    </row>
    <row r="87" customFormat="false" ht="21.75" hidden="false" customHeight="true" outlineLevel="0" collapsed="false">
      <c r="A87" s="118"/>
      <c r="B87" s="118"/>
      <c r="C87" s="118"/>
      <c r="D87" s="118"/>
      <c r="E87" s="118"/>
      <c r="F87" s="118"/>
      <c r="G87" s="118"/>
      <c r="H87" s="118"/>
    </row>
    <row r="88" customFormat="false" ht="21.75" hidden="false" customHeight="true" outlineLevel="0" collapsed="false">
      <c r="A88" s="118"/>
      <c r="B88" s="118"/>
      <c r="C88" s="118"/>
      <c r="D88" s="118"/>
      <c r="E88" s="118"/>
      <c r="F88" s="118"/>
      <c r="G88" s="118"/>
      <c r="H88" s="118"/>
    </row>
  </sheetData>
  <sheetProtection sheet="true" formatCells="false" formatColumns="false" formatRows="false" autoFilter="false"/>
  <mergeCells count="47">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2:H22"/>
    <mergeCell ref="A24:H24"/>
    <mergeCell ref="A35:H35"/>
    <mergeCell ref="A37:H37"/>
    <mergeCell ref="A59:H59"/>
    <mergeCell ref="A78:D78"/>
    <mergeCell ref="E78:H78"/>
    <mergeCell ref="A79:D88"/>
    <mergeCell ref="E79:H8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5:H76">
    <cfRule type="expression" priority="13" aboveAverage="0" equalAverage="0" bottom="0" percent="0" rank="0" text="" dxfId="31">
      <formula>ISNUMBER(SEARCH("CHECK WORDING",$H25))</formula>
    </cfRule>
    <cfRule type="expression" priority="14" aboveAverage="0" equalAverage="0" bottom="0" percent="0" rank="0" text="" dxfId="32">
      <formula>LEFT($H25,8)="COMPLETE"</formula>
    </cfRule>
    <cfRule type="expression" priority="15" aboveAverage="0" equalAverage="0" bottom="0" percent="0" rank="0" text="" dxfId="28">
      <formula>OR(LEFT($H25,7)="OVERDUE",LEFT($H25,4)="FAIL",LEFT($H25,7)="INVALID")</formula>
    </cfRule>
    <cfRule type="expression" priority="16" aboveAverage="0" equalAverage="0" bottom="0" percent="0" rank="0" text="" dxfId="33">
      <formula>LEFT($H25,4)="OPEN"</formula>
    </cfRule>
    <cfRule type="expression" priority="17" aboveAverage="0" equalAverage="0" bottom="0" percent="0" rank="0" text="" dxfId="34">
      <formula>LEFT($H25,3)="N/A"</formula>
    </cfRule>
  </conditionalFormatting>
  <conditionalFormatting sqref="A25:G76">
    <cfRule type="expression" priority="18" aboveAverage="0" equalAverage="0" bottom="0" percent="0" rank="0" text="" dxfId="35">
      <formula>LEFT($H25,3)="N/A"</formula>
    </cfRule>
  </conditionalFormatting>
  <conditionalFormatting sqref="D25:D76">
    <cfRule type="expression" priority="19" aboveAverage="0" equalAverage="0" bottom="0" percent="0" rank="0" text="" dxfId="28">
      <formula>LEFT($D25,4)="Fail"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2" man="true" max="16383" min="0"/>
    <brk id="28" man="true" max="16383" min="0"/>
    <brk id="32" man="true" max="16383" min="0"/>
    <brk id="34" man="true" max="16383" min="0"/>
    <brk id="39" man="true" max="16383" min="0"/>
    <brk id="42" man="true" max="16383" min="0"/>
    <brk id="44" man="true" max="16383" min="0"/>
    <brk id="47" man="true" max="16383" min="0"/>
    <brk id="51" man="true" max="16383" min="0"/>
    <brk id="55" man="true" max="16383" min="0"/>
    <brk id="58" man="true" max="16383" min="0"/>
    <brk id="62" man="true" max="16383" min="0"/>
    <brk id="66" man="true" max="16383" min="0"/>
    <brk id="70" man="true" max="16383" min="0"/>
    <brk id="74"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3435</v>
      </c>
      <c r="B2" s="94" t="str">
        <f aca="false">Flights!$F$12&amp;"   "&amp;TEXT(Flights!$D$12,"DD-MMM-YY")&amp;" ("&amp;Flights!$E$12&amp;")"</f>
        <v>MH0752   10-Oct-26 (SAT)</v>
      </c>
      <c r="C2" s="94"/>
      <c r="D2" s="94"/>
      <c r="E2" s="95" t="s">
        <v>3436</v>
      </c>
      <c r="F2" s="96" t="str">
        <f aca="false">Flights!$AT$12</f>
        <v>NOT READY – DOCUMENTS</v>
      </c>
      <c r="G2" s="96"/>
      <c r="H2" s="96"/>
    </row>
    <row r="3" customFormat="false" ht="24" hidden="false" customHeight="true" outlineLevel="0" collapsed="false">
      <c r="A3" s="93" t="s">
        <v>3437</v>
      </c>
      <c r="B3" s="94" t="str">
        <f aca="false">Flights!$G$12&amp;" → "&amp;Flights!$H$12&amp;"   Class "&amp;Flights!$K$12&amp;"   Seat "&amp;Flights!$O$12</f>
        <v>KUL → HAN   Class EY   Seat 4A</v>
      </c>
      <c r="C3" s="94"/>
      <c r="D3" s="94"/>
      <c r="E3" s="95" t="s">
        <v>73</v>
      </c>
      <c r="F3" s="95" t="s">
        <v>3438</v>
      </c>
      <c r="G3" s="95" t="s">
        <v>3439</v>
      </c>
      <c r="H3" s="95"/>
    </row>
    <row r="4" customFormat="false" ht="24" hidden="false" customHeight="true" outlineLevel="0" collapsed="false">
      <c r="A4" s="93" t="s">
        <v>3440</v>
      </c>
      <c r="B4" s="94" t="str">
        <f aca="false">IF(ISNUMBER(Flights!$I$12),TEXT(Flights!$I$12,"DD-MMM-YY HH:MM"),"")&amp;" "&amp;Flights!$G$12&amp;"  →  "&amp;IF(ISNUMBER(Flights!$J$12),TEXT(Flights!$J$12,"DD-MMM-YY HH:MM"),"")&amp;" "&amp;Flights!$H$12</f>
        <v>10-Oct-26 09:35 KUL  →  10-Oct-26 12:15 HAN</v>
      </c>
      <c r="C4" s="94"/>
      <c r="D4" s="94"/>
      <c r="E4" s="93" t="s">
        <v>3441</v>
      </c>
      <c r="F4" s="97" t="str">
        <f aca="false">IF(ISNUMBER(Flights!$AG$12),TEXT(Flights!$AG$12,"DD-MMM-YY HH:MM"),"")&amp;" "&amp;Flights!$V$12</f>
        <v>03-Oct-26 09:35 KUL</v>
      </c>
      <c r="G4" s="98" t="n">
        <f aca="false">Flights!$AJ$12</f>
        <v>0</v>
      </c>
      <c r="H4" s="98"/>
    </row>
    <row r="5" customFormat="false" ht="24" hidden="false" customHeight="true" outlineLevel="0" collapsed="false">
      <c r="A5" s="93" t="s">
        <v>3442</v>
      </c>
      <c r="B5" s="94" t="str">
        <f aca="false">Flights!$L$12&amp;" – "&amp;Flights!$M$12</f>
        <v>B738MAX – B737-8 (B7M8)</v>
      </c>
      <c r="C5" s="94"/>
      <c r="D5" s="94"/>
      <c r="E5" s="93" t="s">
        <v>3443</v>
      </c>
      <c r="F5" s="97" t="str">
        <f aca="false">IF(ISNUMBER(Flights!$AH$12),TEXT(Flights!$AH$12,"DD-MMM-YY HH:MM"),"")&amp;" "&amp;Flights!$V$12</f>
        <v>09-Oct-26 09:35 KUL</v>
      </c>
      <c r="G5" s="98" t="n">
        <f aca="false">Flights!$AK$12</f>
        <v>0</v>
      </c>
      <c r="H5" s="98"/>
    </row>
    <row r="6" customFormat="false" ht="24" hidden="false" customHeight="true" outlineLevel="0" collapsed="false">
      <c r="A6" s="93" t="s">
        <v>3444</v>
      </c>
      <c r="B6" s="94" t="str">
        <f aca="false">IF(TRIM(Flights!$N$12)="","__________________",Flights!$N$12)</f>
        <v>__________________</v>
      </c>
      <c r="C6" s="94"/>
      <c r="D6" s="94"/>
      <c r="E6" s="93" t="s">
        <v>3445</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3446</v>
      </c>
      <c r="B7" s="94" t="str">
        <f aca="false">Flights!$T$12</f>
        <v>1 Meal (Meal)</v>
      </c>
      <c r="C7" s="94"/>
      <c r="D7" s="94"/>
      <c r="E7" s="93" t="s">
        <v>3447</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155</v>
      </c>
      <c r="B8" s="94" t="str">
        <f aca="false">Flights!$V$12&amp;"   (reference uplift stns: "&amp;Flights!$U$12&amp;")"</f>
        <v>KUL   (reference uplift stns: KUL/HAN)</v>
      </c>
      <c r="C8" s="94"/>
      <c r="D8" s="94"/>
      <c r="E8" s="93" t="s">
        <v>3448</v>
      </c>
      <c r="F8" s="99" t="s">
        <v>3449</v>
      </c>
      <c r="G8" s="98" t="n">
        <f aca="false">Flights!$AN$12</f>
        <v>0</v>
      </c>
      <c r="H8" s="98"/>
    </row>
    <row r="9" customFormat="false" ht="12.75" hidden="false" customHeight="true" outlineLevel="0" collapsed="false">
      <c r="A9" s="93" t="s">
        <v>3450</v>
      </c>
      <c r="B9" s="94" t="str">
        <f aca="false">TRIM(Flights!$P$12&amp;"  "&amp;Flights!$Q$12)</f>
        <v>2H 50M Overnight HAN</v>
      </c>
      <c r="C9" s="94"/>
      <c r="D9" s="94"/>
      <c r="E9" s="93" t="s">
        <v>3451</v>
      </c>
      <c r="F9" s="100" t="n">
        <f aca="false">Flights!$AP$12</f>
        <v>0</v>
      </c>
      <c r="G9" s="100" t="n">
        <f aca="false">Flights!$AQ$12</f>
        <v>0</v>
      </c>
      <c r="H9" s="100" t="n">
        <f aca="false">Flights!$AU$12</f>
        <v>0</v>
      </c>
    </row>
    <row r="10" customFormat="false" ht="24" hidden="false" customHeight="true" outlineLevel="0" collapsed="false">
      <c r="A10" s="93" t="s">
        <v>3452</v>
      </c>
      <c r="B10" s="94" t="str">
        <f aca="false">IF(TRIM(Flights!$X$12)="","__________________",Flights!$X$12)</f>
        <v>__________________</v>
      </c>
      <c r="C10" s="94"/>
      <c r="D10" s="94"/>
      <c r="E10" s="93" t="s">
        <v>3453</v>
      </c>
      <c r="F10" s="100" t="n">
        <f aca="false">Flights!$AO$12</f>
        <v>20</v>
      </c>
      <c r="G10" s="100" t="n">
        <f aca="false">Flights!$AS$12</f>
        <v>0</v>
      </c>
      <c r="H10" s="100" t="n">
        <f aca="false">Flights!$AR$12</f>
        <v>2</v>
      </c>
    </row>
    <row r="11" customFormat="false" ht="21" hidden="false" customHeight="true" outlineLevel="0" collapsed="false">
      <c r="A11" s="93" t="s">
        <v>3454</v>
      </c>
      <c r="B11" s="94" t="str">
        <f aca="false">IF(TRIM(Flights!$Y$12)="","__________________",Flights!$Y$12)</f>
        <v>__________________</v>
      </c>
      <c r="C11" s="94"/>
      <c r="D11" s="94"/>
      <c r="E11" s="93" t="s">
        <v>3455</v>
      </c>
      <c r="F11" s="100" t="str">
        <f aca="false">Flights!$AV$12&amp;" / "&amp;Flights!$AW$12</f>
        <v>0 / 20</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IF(Documents!$F$12="","",Documents!$F$12)</f>
        <v/>
      </c>
      <c r="C15" s="99" t="str">
        <f aca="false">IF(Documents!$G$12="","",Documents!$G$12)&amp;IF(ISNUMBER(Documents!$H$12),"  "&amp;TEXT(Documents!$H$12,"DD-MMM-YY"),"")</f>
        <v/>
      </c>
      <c r="D15" s="99"/>
      <c r="E15" s="108" t="str">
        <f aca="false">IF(Documents!$J$12="OUTSTANDING","OUTSTANDING – attach before T-7D (due "&amp;IF(ISNUMBER(Flights!$AG$12),TEXT(Flights!$AG$12,"DD-MMM-YY HH:MM"),"")&amp;" "&amp;Flights!$V$12&amp;")",IF(Documents!$J$12="","Status not recorded",Documents!$J$12))</f>
        <v>OUTSTANDING – attach before T-7D (due 03-Oct-26 09:35 KUL)</v>
      </c>
      <c r="F15" s="109" t="str">
        <f aca="false">"Staple behind this sheet as page A1."&amp;IF(Documents!$I$12="",""," Location: "&amp;Documents!$I$12)</f>
        <v>Staple behind this sheet as page A1.</v>
      </c>
      <c r="G15" s="109"/>
      <c r="H15" s="109"/>
    </row>
    <row r="16" customFormat="false" ht="36" hidden="false" customHeight="true" outlineLevel="0" collapsed="false">
      <c r="A16" s="93" t="s">
        <v>3466</v>
      </c>
      <c r="B16" s="94" t="str">
        <f aca="false">IF(Documents!$K$12="","",Documents!$K$12)</f>
        <v/>
      </c>
      <c r="C16" s="99" t="str">
        <f aca="false">IF(Documents!$L$12="","",Documents!$L$12)&amp;IF(ISNUMBER(Documents!$M$12),"  "&amp;TEXT(Documents!$M$12,"DD-MMM-YY"),"")</f>
        <v/>
      </c>
      <c r="D16" s="99"/>
      <c r="E16" s="108" t="str">
        <f aca="false">IF(Documents!$O$12="OUTSTANDING","OUTSTANDING – attach before T-7D (due "&amp;IF(ISNUMBER(Flights!$AG$12),TEXT(Flights!$AG$12,"DD-MMM-YY HH:MM"),"")&amp;" "&amp;Flights!$V$12&amp;")",IF(Documents!$O$12="","Status not recorded",Documents!$O$12))</f>
        <v>OUTSTANDING – attach before T-7D (due 03-Oct-26 09:35 KUL)</v>
      </c>
      <c r="F16" s="109" t="str">
        <f aca="false">"Staple behind this sheet as page A2."&amp;IF(Documents!$N$12="",""," Location: "&amp;Documents!$N$12)</f>
        <v>Staple behind this sheet as page A2.</v>
      </c>
      <c r="G16" s="109"/>
      <c r="H16" s="109"/>
    </row>
    <row r="17" customFormat="false" ht="22.5" hidden="false" customHeight="true" outlineLevel="0" collapsed="false">
      <c r="A17" s="93" t="s">
        <v>3467</v>
      </c>
      <c r="B17" s="110" t="str">
        <f aca="false">IF(Documents!$Q$12="","",Documents!$Q$12)</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"&amp;IF(TRIM(Flights!$Y$12)="","__________________",Flights!$Y$12)</f>
        <v>Name: __________________</v>
      </c>
      <c r="B19" s="94"/>
      <c r="C19" s="94" t="str">
        <f aca="false">"Name: __________________"</f>
        <v>Name: __________________</v>
      </c>
      <c r="D19" s="94"/>
      <c r="E19" s="94"/>
      <c r="F19" s="94" t="str">
        <f aca="false">"Name: __________________"&amp;"   Station: "&amp;Flights!$V$12</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Checks!$A$262&amp;CHAR(10)&amp;IF(Checks!$I$262="","",Checks!$I$262&amp;": ")&amp;Checks!$J$262</f>
        <v>F08-T7-01
Meal: Meal sensory testing completed for this flight's menu cycle (assessed class)</v>
      </c>
      <c r="B24" s="115" t="str">
        <f aca="false">Checks!$K$262&amp;IF(Checks!$O$262="","",IF(Checks!$K$262="","",CHAR(10))&amp;"Note: "&amp;Checks!$O$262)</f>
        <v>Record panel result / score in Result</v>
      </c>
      <c r="C24" s="115" t="str">
        <f aca="false">Checks!$N$262&amp;CHAR(10)&amp;IF(ISNUMBER(Checks!$R$262),TEXT(Checks!$R$262,"DD-MMM-YY HH:MM"),"")&amp;" "&amp;Checks!$P$262</f>
        <v>Required
03-Oct-26 09:35 KUL</v>
      </c>
      <c r="D24" s="115" t="str">
        <f aca="false">IF(Checks!$U$262="","",Checks!$U$262)&amp;IF(Checks!$AB$262="","",CHAR(10)&amp;"CA: "&amp;Checks!$AB$262)</f>
        <v/>
      </c>
      <c r="E24" s="115" t="str">
        <f aca="false">IF(Checks!$V$262="","",Checks!$V$262)&amp;IF(Checks!$AC$262="","",IF(Checks!$V$262="","",CHAR(10))&amp;"N/A just.: "&amp;Checks!$AC$262)&amp;IF(Checks!$W$262="","",CHAR(10)&amp;"Batch: "&amp;Checks!$W$262)&amp;IF(AND(Checks!$X$262="",Checks!$Y$262=""),"",CHAR(10)&amp;"Exp: "&amp;Checks!$X$262&amp;"  /  Act: "&amp;Checks!$Y$262)</f>
        <v/>
      </c>
      <c r="F24" s="115" t="str">
        <f aca="false">IF(AND(LEFT(Checks!$AH$262,10)="N/A – RULE",TRIM(Checks!$S$262&amp;Checks!$Z$262)=""),"","Type: "&amp;IF(TRIM(Checks!$S$262)="","______________ (see cover list)",Checks!$S$262)&amp;CHAR(10)&amp;"ID: "&amp;IF(TRIM(Checks!$Z$262)="","______________ (see cover list)",Checks!$Z$262))&amp;IF(Checks!$AA$262="","",CHAR(10)&amp;"CA: "&amp;Checks!$AA$262)</f>
        <v>Type: ______________ (see cover list)
ID: ______________ (see cover list)</v>
      </c>
      <c r="G24" s="115" t="str">
        <f aca="false">IF(ISNUMBER(Checks!$AD$262),TEXT(Checks!$AD$262,"DD-MMM-YY HH:MM")&amp;" "&amp;Checks!$P$262,"")&amp;IF(Checks!$AE$262="","",CHAR(10)&amp;"Verifier: "&amp;Checks!$AE$262)&amp;IF(Checks!$T$262="","",CHAR(10)&amp;"PIC: "&amp;Checks!$T$262)</f>
        <v/>
      </c>
      <c r="H24" s="116" t="str">
        <f aca="false">IF(Checks!$AH$262="","",Checks!$AH$262)</f>
        <v>OPEN</v>
      </c>
    </row>
    <row r="25" customFormat="false" ht="114" hidden="false" customHeight="true" outlineLevel="0" collapsed="false">
      <c r="A25" s="115" t="str">
        <f aca="false">Checks!$A$263&amp;CHAR(10)&amp;IF(Checks!$I$263="","",Checks!$I$263&amp;": ")&amp;Checks!$J$263</f>
        <v>F08-T7-02
Menu: Printed menu cards confirmed (content, cycle, language, quantity)</v>
      </c>
      <c r="B25" s="115" t="str">
        <f aca="false">Checks!$K$263&amp;IF(Checks!$O$263="","",IF(Checks!$K$263="","",CHAR(10))&amp;"Note: "&amp;Checks!$O$263)</f>
        <v>Menu card matches approved menu for this flight</v>
      </c>
      <c r="C25" s="115" t="str">
        <f aca="false">Checks!$N$263&amp;CHAR(10)&amp;IF(ISNUMBER(Checks!$R$263),TEXT(Checks!$R$263,"DD-MMM-YY HH:MM"),"")&amp;" "&amp;Checks!$P$263</f>
        <v>Required
03-Oct-26 09:35 KUL</v>
      </c>
      <c r="D25" s="115" t="str">
        <f aca="false">IF(Checks!$U$263="","",Checks!$U$263)&amp;IF(Checks!$AB$263="","",CHAR(10)&amp;"CA: "&amp;Checks!$AB$263)</f>
        <v/>
      </c>
      <c r="E25" s="115" t="str">
        <f aca="false">IF(Checks!$V$263="","",Checks!$V$263)&amp;IF(Checks!$AC$263="","",IF(Checks!$V$263="","",CHAR(10))&amp;"N/A just.: "&amp;Checks!$AC$263)&amp;IF(Checks!$W$263="","",CHAR(10)&amp;"Batch: "&amp;Checks!$W$263)&amp;IF(AND(Checks!$X$263="",Checks!$Y$263=""),"",CHAR(10)&amp;"Exp: "&amp;Checks!$X$263&amp;"  /  Act: "&amp;Checks!$Y$263)</f>
        <v/>
      </c>
      <c r="F25" s="115" t="str">
        <f aca="false">IF(AND(LEFT(Checks!$AH$263,10)="N/A – RULE",TRIM(Checks!$S$263&amp;Checks!$Z$263)=""),"","Type: "&amp;IF(TRIM(Checks!$S$263)="","______________ (see cover list)",Checks!$S$263)&amp;CHAR(10)&amp;"ID: "&amp;IF(TRIM(Checks!$Z$263)="","______________ (see cover list)",Checks!$Z$263))&amp;IF(Checks!$AA$263="","",CHAR(10)&amp;"CA: "&amp;Checks!$AA$263)</f>
        <v>Type: ______________ (see cover list)
ID: ______________ (see cover list)</v>
      </c>
      <c r="G25" s="115" t="str">
        <f aca="false">IF(ISNUMBER(Checks!$AD$263),TEXT(Checks!$AD$263,"DD-MMM-YY HH:MM")&amp;" "&amp;Checks!$P$263,"")&amp;IF(Checks!$AE$263="","",CHAR(10)&amp;"Verifier: "&amp;Checks!$AE$263)&amp;IF(Checks!$T$263="","",CHAR(10)&amp;"PIC: "&amp;Checks!$T$263)</f>
        <v/>
      </c>
      <c r="H25" s="116" t="str">
        <f aca="false">IF(Checks!$AH$263="","",Checks!$AH$263)</f>
        <v>OPEN</v>
      </c>
    </row>
    <row r="26" customFormat="false" ht="114" hidden="false" customHeight="true" outlineLevel="0" collapsed="false">
      <c r="A26" s="115" t="str">
        <f aca="false">Checks!$A$264&amp;CHAR(10)&amp;IF(Checks!$I$264="","",Checks!$I$264&amp;": ")&amp;Checks!$J$264</f>
        <v>F08-T7-03
IFE: Digital menu in IFE confirmed (A339 only)</v>
      </c>
      <c r="B26" s="115" t="str">
        <f aca="false">Checks!$K$264&amp;IF(Checks!$O$264="","",IF(Checks!$K$264="","",CHAR(10))&amp;"Note: "&amp;Checks!$O$264)</f>
        <v>Applies when fleet = A339
Note: Digital IFE menu applies to A339 only (user brief). Applicability follows the Fleet cell on Flights.</v>
      </c>
      <c r="C26" s="115" t="str">
        <f aca="false">Checks!$N$264&amp;CHAR(10)&amp;IF(ISNUMBER(Checks!$R$264),TEXT(Checks!$R$264,"DD-MMM-YY HH:MM"),"")&amp;" "&amp;Checks!$P$264</f>
        <v>N/A – rule
03-Oct-26 09:35 KUL</v>
      </c>
      <c r="D26" s="115" t="str">
        <f aca="false">IF(Checks!$U$264="","",Checks!$U$264)&amp;IF(Checks!$AB$264="","",CHAR(10)&amp;"CA: "&amp;Checks!$AB$264)</f>
        <v/>
      </c>
      <c r="E26" s="115" t="str">
        <f aca="false">IF(Checks!$V$264="","",Checks!$V$264)&amp;IF(Checks!$AC$264="","",IF(Checks!$V$264="","",CHAR(10))&amp;"N/A just.: "&amp;Checks!$AC$264)&amp;IF(Checks!$W$264="","",CHAR(10)&amp;"Batch: "&amp;Checks!$W$264)&amp;IF(AND(Checks!$X$264="",Checks!$Y$264=""),"",CHAR(10)&amp;"Exp: "&amp;Checks!$X$264&amp;"  /  Act: "&amp;Checks!$Y$264)</f>
        <v/>
      </c>
      <c r="F26" s="115" t="str">
        <f aca="false">IF(AND(LEFT(Checks!$AH$264,10)="N/A – RULE",TRIM(Checks!$S$264&amp;Checks!$Z$264)=""),"","Type: "&amp;IF(TRIM(Checks!$S$264)="","______________ (see cover list)",Checks!$S$264)&amp;CHAR(10)&amp;"ID: "&amp;IF(TRIM(Checks!$Z$264)="","______________ (see cover list)",Checks!$Z$264))&amp;IF(Checks!$AA$264="","",CHAR(10)&amp;"CA: "&amp;Checks!$AA$264)</f>
        <v/>
      </c>
      <c r="G26" s="115" t="str">
        <f aca="false">IF(ISNUMBER(Checks!$AD$264),TEXT(Checks!$AD$264,"DD-MMM-YY HH:MM")&amp;" "&amp;Checks!$P$264,"")&amp;IF(Checks!$AE$264="","",CHAR(10)&amp;"Verifier: "&amp;Checks!$AE$264)&amp;IF(Checks!$T$264="","",CHAR(10)&amp;"PIC: "&amp;Checks!$T$264)</f>
        <v/>
      </c>
      <c r="H26" s="116" t="str">
        <f aca="false">IF(Checks!$AH$264="","",Checks!$AH$264)</f>
        <v>N/A – RULE</v>
      </c>
    </row>
    <row r="27" customFormat="false" ht="114" hidden="false" customHeight="true" outlineLevel="0" collapsed="false">
      <c r="A27" s="115" t="str">
        <f aca="false">Checks!$A$265&amp;CHAR(10)&amp;IF(Checks!$I$265="","",Checks!$I$265&amp;": ")&amp;Checks!$J$265</f>
        <v>F08-T7-04
Staffing: Experienced catering officer assigned to this flight</v>
      </c>
      <c r="B27" s="115" t="str">
        <f aca="false">Checks!$K$265&amp;IF(Checks!$O$265="","",IF(Checks!$K$265="","",CHAR(10))&amp;"Note: "&amp;Checks!$O$265)</f>
        <v>Record officer name in Result</v>
      </c>
      <c r="C27" s="115" t="str">
        <f aca="false">Checks!$N$265&amp;CHAR(10)&amp;IF(ISNUMBER(Checks!$R$265),TEXT(Checks!$R$265,"DD-MMM-YY HH:MM"),"")&amp;" "&amp;Checks!$P$265</f>
        <v>Required
03-Oct-26 09:35 KUL</v>
      </c>
      <c r="D27" s="115" t="str">
        <f aca="false">IF(Checks!$U$265="","",Checks!$U$265)&amp;IF(Checks!$AB$265="","",CHAR(10)&amp;"CA: "&amp;Checks!$AB$265)</f>
        <v/>
      </c>
      <c r="E27" s="115" t="str">
        <f aca="false">IF(Checks!$V$265="","",Checks!$V$265)&amp;IF(Checks!$AC$265="","",IF(Checks!$V$265="","",CHAR(10))&amp;"N/A just.: "&amp;Checks!$AC$265)&amp;IF(Checks!$W$265="","",CHAR(10)&amp;"Batch: "&amp;Checks!$W$265)&amp;IF(AND(Checks!$X$265="",Checks!$Y$265=""),"",CHAR(10)&amp;"Exp: "&amp;Checks!$X$265&amp;"  /  Act: "&amp;Checks!$Y$265)</f>
        <v/>
      </c>
      <c r="F27" s="115" t="str">
        <f aca="false">IF(AND(LEFT(Checks!$AH$265,10)="N/A – RULE",TRIM(Checks!$S$265&amp;Checks!$Z$265)=""),"","Type: "&amp;IF(TRIM(Checks!$S$265)="","______________ (see cover list)",Checks!$S$265)&amp;CHAR(10)&amp;"ID: "&amp;IF(TRIM(Checks!$Z$265)="","______________ (see cover list)",Checks!$Z$265))&amp;IF(Checks!$AA$265="","",CHAR(10)&amp;"CA: "&amp;Checks!$AA$265)</f>
        <v>Type: ______________ (see cover list)
ID: ______________ (see cover list)</v>
      </c>
      <c r="G27" s="115" t="str">
        <f aca="false">IF(ISNUMBER(Checks!$AD$265),TEXT(Checks!$AD$265,"DD-MMM-YY HH:MM")&amp;" "&amp;Checks!$P$265,"")&amp;IF(Checks!$AE$265="","",CHAR(10)&amp;"Verifier: "&amp;Checks!$AE$265)&amp;IF(Checks!$T$265="","",CHAR(10)&amp;"PIC: "&amp;Checks!$T$265)</f>
        <v/>
      </c>
      <c r="H27" s="116" t="str">
        <f aca="false">IF(Checks!$AH$265="","",Checks!$AH$265)</f>
        <v>OPEN</v>
      </c>
    </row>
    <row r="28" customFormat="false" ht="114" hidden="false" customHeight="true" outlineLevel="0" collapsed="false">
      <c r="A28" s="115" t="str">
        <f aca="false">Checks!$A$266&amp;CHAR(10)&amp;IF(Checks!$I$266="","",Checks!$I$266&amp;": ")&amp;Checks!$J$266</f>
        <v>F08-T7-05
ISOP: All latest applicable ISOP revisions communicated to caterer</v>
      </c>
      <c r="B28" s="115" t="str">
        <f aca="false">Checks!$K$266&amp;IF(Checks!$O$266="","",IF(Checks!$K$266="","",CHAR(10))&amp;"Note: "&amp;Checks!$O$266)</f>
        <v>List revision numbers in Result (see ISOP register)</v>
      </c>
      <c r="C28" s="115" t="str">
        <f aca="false">Checks!$N$266&amp;CHAR(10)&amp;IF(ISNUMBER(Checks!$R$266),TEXT(Checks!$R$266,"DD-MMM-YY HH:MM"),"")&amp;" "&amp;Checks!$P$266</f>
        <v>Required
03-Oct-26 09:35 KUL</v>
      </c>
      <c r="D28" s="115" t="str">
        <f aca="false">IF(Checks!$U$266="","",Checks!$U$266)&amp;IF(Checks!$AB$266="","",CHAR(10)&amp;"CA: "&amp;Checks!$AB$266)</f>
        <v/>
      </c>
      <c r="E28" s="115" t="str">
        <f aca="false">IF(Checks!$V$266="","",Checks!$V$266)&amp;IF(Checks!$AC$266="","",IF(Checks!$V$266="","",CHAR(10))&amp;"N/A just.: "&amp;Checks!$AC$266)&amp;IF(Checks!$W$266="","",CHAR(10)&amp;"Batch: "&amp;Checks!$W$266)&amp;IF(AND(Checks!$X$266="",Checks!$Y$266=""),"",CHAR(10)&amp;"Exp: "&amp;Checks!$X$266&amp;"  /  Act: "&amp;Checks!$Y$266)</f>
        <v/>
      </c>
      <c r="F28" s="115" t="str">
        <f aca="false">IF(AND(LEFT(Checks!$AH$266,10)="N/A – RULE",TRIM(Checks!$S$266&amp;Checks!$Z$266)=""),"","Type: "&amp;IF(TRIM(Checks!$S$266)="","______________ (see cover list)",Checks!$S$266)&amp;CHAR(10)&amp;"ID: "&amp;IF(TRIM(Checks!$Z$266)="","______________ (see cover list)",Checks!$Z$266))&amp;IF(Checks!$AA$266="","",CHAR(10)&amp;"CA: "&amp;Checks!$AA$266)</f>
        <v>Type: ______________ (see cover list)
ID: ______________ (see cover list)</v>
      </c>
      <c r="G28" s="115" t="str">
        <f aca="false">IF(ISNUMBER(Checks!$AD$266),TEXT(Checks!$AD$266,"DD-MMM-YY HH:MM")&amp;" "&amp;Checks!$P$266,"")&amp;IF(Checks!$AE$266="","",CHAR(10)&amp;"Verifier: "&amp;Checks!$AE$266)&amp;IF(Checks!$T$266="","",CHAR(10)&amp;"PIC: "&amp;Checks!$T$266)</f>
        <v/>
      </c>
      <c r="H28" s="116" t="str">
        <f aca="false">IF(Checks!$AH$266="","",Checks!$AH$266)</f>
        <v>OPEN</v>
      </c>
    </row>
    <row r="29" customFormat="false" ht="114" hidden="false" customHeight="true" outlineLevel="0" collapsed="false">
      <c r="A29" s="115" t="str">
        <f aca="false">Checks!$A$267&amp;CHAR(10)&amp;IF(Checks!$I$267="","",Checks!$I$267&amp;": ")&amp;Checks!$J$267</f>
        <v>F08-T7-06
ISOP: Caterer acknowledgement of ISOP revisions recorded</v>
      </c>
      <c r="B29" s="115" t="str">
        <f aca="false">Checks!$K$267&amp;IF(Checks!$O$267="","",IF(Checks!$K$267="","",CHAR(10))&amp;"Note: "&amp;Checks!$O$267)</f>
        <v>Record acknowledgement ref in Evidence</v>
      </c>
      <c r="C29" s="115" t="str">
        <f aca="false">Checks!$N$267&amp;CHAR(10)&amp;IF(ISNUMBER(Checks!$R$267),TEXT(Checks!$R$267,"DD-MMM-YY HH:MM"),"")&amp;" "&amp;Checks!$P$267</f>
        <v>Required
03-Oct-26 09:35 KUL</v>
      </c>
      <c r="D29" s="115" t="str">
        <f aca="false">IF(Checks!$U$267="","",Checks!$U$267)&amp;IF(Checks!$AB$267="","",CHAR(10)&amp;"CA: "&amp;Checks!$AB$267)</f>
        <v/>
      </c>
      <c r="E29" s="115" t="str">
        <f aca="false">IF(Checks!$V$267="","",Checks!$V$267)&amp;IF(Checks!$AC$267="","",IF(Checks!$V$267="","",CHAR(10))&amp;"N/A just.: "&amp;Checks!$AC$267)&amp;IF(Checks!$W$267="","",CHAR(10)&amp;"Batch: "&amp;Checks!$W$267)&amp;IF(AND(Checks!$X$267="",Checks!$Y$267=""),"",CHAR(10)&amp;"Exp: "&amp;Checks!$X$267&amp;"  /  Act: "&amp;Checks!$Y$267)</f>
        <v/>
      </c>
      <c r="F29" s="115" t="str">
        <f aca="false">IF(AND(LEFT(Checks!$AH$267,10)="N/A – RULE",TRIM(Checks!$S$267&amp;Checks!$Z$267)=""),"","Type: "&amp;IF(TRIM(Checks!$S$267)="","______________ (see cover list)",Checks!$S$267)&amp;CHAR(10)&amp;"ID: "&amp;IF(TRIM(Checks!$Z$267)="","______________ (see cover list)",Checks!$Z$267))&amp;IF(Checks!$AA$267="","",CHAR(10)&amp;"CA: "&amp;Checks!$AA$267)</f>
        <v>Type: ______________ (see cover list)
ID: ______________ (see cover list)</v>
      </c>
      <c r="G29" s="115" t="str">
        <f aca="false">IF(ISNUMBER(Checks!$AD$267),TEXT(Checks!$AD$267,"DD-MMM-YY HH:MM")&amp;" "&amp;Checks!$P$267,"")&amp;IF(Checks!$AE$267="","",CHAR(10)&amp;"Verifier: "&amp;Checks!$AE$267)&amp;IF(Checks!$T$267="","",CHAR(10)&amp;"PIC: "&amp;Checks!$T$267)</f>
        <v/>
      </c>
      <c r="H29" s="116" t="str">
        <f aca="false">IF(Checks!$AH$267="","",Checks!$AH$267)</f>
        <v>OPEN</v>
      </c>
    </row>
    <row r="30" customFormat="false" ht="114" hidden="false" customHeight="true" outlineLevel="0" collapsed="false">
      <c r="A30" s="115" t="str">
        <f aca="false">Checks!$A$268&amp;CHAR(10)&amp;IF(Checks!$I$268="","",Checks!$I$268&amp;": ")&amp;Checks!$J$268</f>
        <v>F08-T7-07
Documents: Galley loading diagram (GLD) received, revision recorded &amp; attached</v>
      </c>
      <c r="B30" s="115" t="str">
        <f aca="false">Checks!$K$268&amp;IF(Checks!$O$268="","",IF(Checks!$K$268="","",CHAR(10))&amp;"Note: "&amp;Checks!$O$268)</f>
        <v>Documents sheet row complete</v>
      </c>
      <c r="C30" s="115" t="str">
        <f aca="false">Checks!$N$268&amp;CHAR(10)&amp;IF(ISNUMBER(Checks!$R$268),TEXT(Checks!$R$268,"DD-MMM-YY HH:MM"),"")&amp;" "&amp;Checks!$P$268</f>
        <v>Required
03-Oct-26 09:35 KUL</v>
      </c>
      <c r="D30" s="115" t="str">
        <f aca="false">IF(Checks!$U$268="","",Checks!$U$268)&amp;IF(Checks!$AB$268="","",CHAR(10)&amp;"CA: "&amp;Checks!$AB$268)</f>
        <v/>
      </c>
      <c r="E30" s="115" t="str">
        <f aca="false">IF(Checks!$V$268="","",Checks!$V$268)&amp;IF(Checks!$AC$268="","",IF(Checks!$V$268="","",CHAR(10))&amp;"N/A just.: "&amp;Checks!$AC$268)&amp;IF(Checks!$W$268="","",CHAR(10)&amp;"Batch: "&amp;Checks!$W$268)&amp;IF(AND(Checks!$X$268="",Checks!$Y$268=""),"",CHAR(10)&amp;"Exp: "&amp;Checks!$X$268&amp;"  /  Act: "&amp;Checks!$Y$268)</f>
        <v/>
      </c>
      <c r="F30" s="115" t="str">
        <f aca="false">IF(AND(LEFT(Checks!$AH$268,10)="N/A – RULE",TRIM(Checks!$S$268&amp;Checks!$Z$268)=""),"","Type: "&amp;IF(TRIM(Checks!$S$268)="","______________ (see cover list)",Checks!$S$268)&amp;CHAR(10)&amp;"ID: "&amp;IF(TRIM(Checks!$Z$268)="","______________ (see cover list)",Checks!$Z$268))&amp;IF(Checks!$AA$268="","",CHAR(10)&amp;"CA: "&amp;Checks!$AA$268)</f>
        <v>Type: ______________ (see cover list)
ID: ______________ (see cover list)</v>
      </c>
      <c r="G30" s="115" t="str">
        <f aca="false">IF(ISNUMBER(Checks!$AD$268),TEXT(Checks!$AD$268,"DD-MMM-YY HH:MM")&amp;" "&amp;Checks!$P$268,"")&amp;IF(Checks!$AE$268="","",CHAR(10)&amp;"Verifier: "&amp;Checks!$AE$268)&amp;IF(Checks!$T$268="","",CHAR(10)&amp;"PIC: "&amp;Checks!$T$268)</f>
        <v/>
      </c>
      <c r="H30" s="116" t="str">
        <f aca="false">IF(Checks!$AH$268="","",Checks!$AH$268)</f>
        <v>OPEN</v>
      </c>
    </row>
    <row r="31" customFormat="false" ht="114" hidden="false" customHeight="true" outlineLevel="0" collapsed="false">
      <c r="A31" s="115" t="str">
        <f aca="false">Checks!$A$269&amp;CHAR(10)&amp;IF(Checks!$I$269="","",Checks!$I$269&amp;": ")&amp;Checks!$J$269</f>
        <v>F08-T7-08
Documents: Menu checklist received, revision recorded &amp; attached</v>
      </c>
      <c r="B31" s="115" t="str">
        <f aca="false">Checks!$K$269&amp;IF(Checks!$O$269="","",IF(Checks!$K$269="","",CHAR(10))&amp;"Note: "&amp;Checks!$O$269)</f>
        <v>Documents sheet row complete</v>
      </c>
      <c r="C31" s="115" t="str">
        <f aca="false">Checks!$N$269&amp;CHAR(10)&amp;IF(ISNUMBER(Checks!$R$269),TEXT(Checks!$R$269,"DD-MMM-YY HH:MM"),"")&amp;" "&amp;Checks!$P$269</f>
        <v>Required
03-Oct-26 09:35 KUL</v>
      </c>
      <c r="D31" s="115" t="str">
        <f aca="false">IF(Checks!$U$269="","",Checks!$U$269)&amp;IF(Checks!$AB$269="","",CHAR(10)&amp;"CA: "&amp;Checks!$AB$269)</f>
        <v/>
      </c>
      <c r="E31" s="115" t="str">
        <f aca="false">IF(Checks!$V$269="","",Checks!$V$269)&amp;IF(Checks!$AC$269="","",IF(Checks!$V$269="","",CHAR(10))&amp;"N/A just.: "&amp;Checks!$AC$269)&amp;IF(Checks!$W$269="","",CHAR(10)&amp;"Batch: "&amp;Checks!$W$269)&amp;IF(AND(Checks!$X$269="",Checks!$Y$269=""),"",CHAR(10)&amp;"Exp: "&amp;Checks!$X$269&amp;"  /  Act: "&amp;Checks!$Y$269)</f>
        <v/>
      </c>
      <c r="F31" s="115" t="str">
        <f aca="false">IF(AND(LEFT(Checks!$AH$269,10)="N/A – RULE",TRIM(Checks!$S$269&amp;Checks!$Z$269)=""),"","Type: "&amp;IF(TRIM(Checks!$S$269)="","______________ (see cover list)",Checks!$S$269)&amp;CHAR(10)&amp;"ID: "&amp;IF(TRIM(Checks!$Z$269)="","______________ (see cover list)",Checks!$Z$269))&amp;IF(Checks!$AA$269="","",CHAR(10)&amp;"CA: "&amp;Checks!$AA$269)</f>
        <v>Type: ______________ (see cover list)
ID: ______________ (see cover list)</v>
      </c>
      <c r="G31" s="115" t="str">
        <f aca="false">IF(ISNUMBER(Checks!$AD$269),TEXT(Checks!$AD$269,"DD-MMM-YY HH:MM")&amp;" "&amp;Checks!$P$269,"")&amp;IF(Checks!$AE$269="","",CHAR(10)&amp;"Verifier: "&amp;Checks!$AE$269)&amp;IF(Checks!$T$269="","",CHAR(10)&amp;"PIC: "&amp;Checks!$T$269)</f>
        <v/>
      </c>
      <c r="H31" s="116" t="str">
        <f aca="false">IF(Checks!$AH$269="","",Checks!$AH$269)</f>
        <v>OPEN</v>
      </c>
    </row>
    <row r="32" customFormat="false" ht="114" hidden="false" customHeight="true" outlineLevel="0" collapsed="false">
      <c r="A32" s="115" t="str">
        <f aca="false">Checks!$A$270&amp;CHAR(10)&amp;IF(Checks!$I$270="","",Checks!$I$270&amp;": ")&amp;Checks!$J$270</f>
        <v>F08-T7-09
Uplift plan: Uplift plan confirmed with caterer vs STD Uplift Information</v>
      </c>
      <c r="B32" s="115" t="str">
        <f aca="false">Checks!$K$270&amp;IF(Checks!$O$270="","",IF(Checks!$K$270="","",CHAR(10))&amp;"Note: "&amp;Checks!$O$270)</f>
        <v>Service: 1 Meal (Meal); meal uplift stn KUL (ref lists KUL/HAN)</v>
      </c>
      <c r="C32" s="115" t="str">
        <f aca="false">Checks!$N$270&amp;CHAR(10)&amp;IF(ISNUMBER(Checks!$R$270),TEXT(Checks!$R$270,"DD-MMM-YY HH:MM"),"")&amp;" "&amp;Checks!$P$270</f>
        <v>Required
03-Oct-26 09:35 KUL</v>
      </c>
      <c r="D32" s="115" t="str">
        <f aca="false">IF(Checks!$U$270="","",Checks!$U$270)&amp;IF(Checks!$AB$270="","",CHAR(10)&amp;"CA: "&amp;Checks!$AB$270)</f>
        <v/>
      </c>
      <c r="E32" s="115" t="str">
        <f aca="false">IF(Checks!$V$270="","",Checks!$V$270)&amp;IF(Checks!$AC$270="","",IF(Checks!$V$270="","",CHAR(10))&amp;"N/A just.: "&amp;Checks!$AC$270)&amp;IF(Checks!$W$270="","",CHAR(10)&amp;"Batch: "&amp;Checks!$W$270)&amp;IF(AND(Checks!$X$270="",Checks!$Y$270=""),"",CHAR(10)&amp;"Exp: "&amp;Checks!$X$270&amp;"  /  Act: "&amp;Checks!$Y$270)</f>
        <v/>
      </c>
      <c r="F32" s="115" t="str">
        <f aca="false">IF(AND(LEFT(Checks!$AH$270,10)="N/A – RULE",TRIM(Checks!$S$270&amp;Checks!$Z$270)=""),"","Type: "&amp;IF(TRIM(Checks!$S$270)="","______________ (see cover list)",Checks!$S$270)&amp;CHAR(10)&amp;"ID: "&amp;IF(TRIM(Checks!$Z$270)="","______________ (see cover list)",Checks!$Z$270))&amp;IF(Checks!$AA$270="","",CHAR(10)&amp;"CA: "&amp;Checks!$AA$270)</f>
        <v>Type: ______________ (see cover list)
ID: ______________ (see cover list)</v>
      </c>
      <c r="G32" s="115" t="str">
        <f aca="false">IF(ISNUMBER(Checks!$AD$270),TEXT(Checks!$AD$270,"DD-MMM-YY HH:MM")&amp;" "&amp;Checks!$P$270,"")&amp;IF(Checks!$AE$270="","",CHAR(10)&amp;"Verifier: "&amp;Checks!$AE$270)&amp;IF(Checks!$T$270="","",CHAR(10)&amp;"PIC: "&amp;Checks!$T$270)</f>
        <v/>
      </c>
      <c r="H32" s="116" t="str">
        <f aca="false">IF(Checks!$AH$270="","",Checks!$AH$270)</f>
        <v>OPEN</v>
      </c>
    </row>
    <row r="33" customFormat="false" ht="25.5" hidden="false" customHeight="true" outlineLevel="0" collapsed="false">
      <c r="A33" s="114"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Checks!$A$271&amp;CHAR(10)&amp;IF(Checks!$I$271="","",Checks!$I$271&amp;": ")&amp;Checks!$J$271</f>
        <v>F08-T24-01
Meal: Sensory test repeated on ACTUAL production batch for this flight</v>
      </c>
      <c r="B34" s="115" t="str">
        <f aca="false">Checks!$K$271&amp;IF(Checks!$O$271="","",IF(Checks!$K$271="","",CHAR(10))&amp;"Note: "&amp;Checks!$O$271)</f>
        <v>Batch ID, result, CA and acceptance mandatory</v>
      </c>
      <c r="C34" s="115" t="str">
        <f aca="false">Checks!$N$271&amp;CHAR(10)&amp;IF(ISNUMBER(Checks!$R$271),TEXT(Checks!$R$271,"DD-MMM-YY HH:MM"),"")&amp;" "&amp;Checks!$P$271</f>
        <v>Required
09-Oct-26 09:35 KUL</v>
      </c>
      <c r="D34" s="115" t="str">
        <f aca="false">IF(Checks!$U$271="","",Checks!$U$271)&amp;IF(Checks!$AB$271="","",CHAR(10)&amp;"CA: "&amp;Checks!$AB$271)</f>
        <v/>
      </c>
      <c r="E34" s="115" t="str">
        <f aca="false">IF(Checks!$V$271="","",Checks!$V$271)&amp;IF(Checks!$AC$271="","",IF(Checks!$V$271="","",CHAR(10))&amp;"N/A just.: "&amp;Checks!$AC$271)&amp;IF(Checks!$W$271="","",CHAR(10)&amp;"Batch: "&amp;Checks!$W$271)&amp;IF(AND(Checks!$X$271="",Checks!$Y$271=""),"",CHAR(10)&amp;"Exp: "&amp;Checks!$X$271&amp;"  /  Act: "&amp;Checks!$Y$271)</f>
        <v/>
      </c>
      <c r="F34" s="115" t="str">
        <f aca="false">IF(AND(LEFT(Checks!$AH$271,10)="N/A – RULE",TRIM(Checks!$S$271&amp;Checks!$Z$271)=""),"","Type: "&amp;IF(TRIM(Checks!$S$271)="","______________ (see cover list)",Checks!$S$271)&amp;CHAR(10)&amp;"ID: "&amp;IF(TRIM(Checks!$Z$271)="","______________ (see cover list)",Checks!$Z$271))&amp;IF(Checks!$AA$271="","",CHAR(10)&amp;"CA: "&amp;Checks!$AA$271)</f>
        <v>Type: ______________ (see cover list)
ID: ______________ (see cover list)</v>
      </c>
      <c r="G34" s="115" t="str">
        <f aca="false">IF(ISNUMBER(Checks!$AD$271),TEXT(Checks!$AD$271,"DD-MMM-YY HH:MM")&amp;" "&amp;Checks!$P$271,"")&amp;IF(Checks!$AE$271="","",CHAR(10)&amp;"Verifier: "&amp;Checks!$AE$271)&amp;IF(Checks!$T$271="","",CHAR(10)&amp;"PIC: "&amp;Checks!$T$271)</f>
        <v/>
      </c>
      <c r="H34" s="116" t="str">
        <f aca="false">IF(Checks!$AH$271="","",Checks!$AH$271)</f>
        <v>OPEN</v>
      </c>
    </row>
    <row r="35" customFormat="false" ht="25.5" hidden="false" customHeight="true" outlineLevel="0" collapsed="false">
      <c r="A35" s="114"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5" s="114"/>
      <c r="C35" s="114"/>
      <c r="D35" s="114"/>
      <c r="E35" s="114"/>
      <c r="F35" s="114"/>
      <c r="G35" s="114"/>
      <c r="H35" s="114"/>
    </row>
    <row r="36" customFormat="false" ht="114" hidden="false" customHeight="true" outlineLevel="0" collapsed="false">
      <c r="A36" s="115" t="str">
        <f aca="false">Checks!$A$272&amp;CHAR(10)&amp;IF(Checks!$I$272="","",Checks!$I$272&amp;": ")&amp;Checks!$J$272</f>
        <v>F08-T12-01
Meal: Meal quality vs menu checklist</v>
      </c>
      <c r="B36" s="115" t="str">
        <f aca="false">Checks!$K$272&amp;IF(Checks!$O$272="","",IF(Checks!$K$272="","",CHAR(10))&amp;"Note: "&amp;Checks!$O$272)</f>
        <v>Note: Preparation check at caterer - does NOT confirm loading.</v>
      </c>
      <c r="C36" s="115" t="str">
        <f aca="false">Checks!$N$272&amp;CHAR(10)&amp;IF(ISNUMBER(Checks!$R$272),TEXT(Checks!$R$272,"DD-MMM-YY HH:MM"),"")&amp;" "&amp;Checks!$P$272</f>
        <v>Required
09-Oct-26 21:35 KUL</v>
      </c>
      <c r="D36" s="115" t="str">
        <f aca="false">IF(Checks!$U$272="","",Checks!$U$272)&amp;IF(Checks!$AB$272="","",CHAR(10)&amp;"CA: "&amp;Checks!$AB$272)</f>
        <v/>
      </c>
      <c r="E36" s="115" t="str">
        <f aca="false">IF(Checks!$V$272="","",Checks!$V$272)&amp;IF(Checks!$AC$272="","",IF(Checks!$V$272="","",CHAR(10))&amp;"N/A just.: "&amp;Checks!$AC$272)&amp;IF(Checks!$W$272="","",CHAR(10)&amp;"Batch: "&amp;Checks!$W$272)&amp;IF(AND(Checks!$X$272="",Checks!$Y$272=""),"",CHAR(10)&amp;"Exp: "&amp;Checks!$X$272&amp;"  /  Act: "&amp;Checks!$Y$272)</f>
        <v/>
      </c>
      <c r="F36" s="115" t="str">
        <f aca="false">IF(AND(LEFT(Checks!$AH$272,10)="N/A – RULE",TRIM(Checks!$S$272&amp;Checks!$Z$272)=""),"","Type: "&amp;IF(TRIM(Checks!$S$272)="","______________ (see cover list)",Checks!$S$272)&amp;CHAR(10)&amp;"ID: "&amp;IF(TRIM(Checks!$Z$272)="","______________ (see cover list)",Checks!$Z$272))&amp;IF(Checks!$AA$272="","",CHAR(10)&amp;"CA: "&amp;Checks!$AA$272)</f>
        <v>Type: ______________ (see cover list)
ID: ______________ (see cover list)</v>
      </c>
      <c r="G36" s="115" t="str">
        <f aca="false">IF(ISNUMBER(Checks!$AD$272),TEXT(Checks!$AD$272,"DD-MMM-YY HH:MM")&amp;" "&amp;Checks!$P$272,"")&amp;IF(Checks!$AE$272="","",CHAR(10)&amp;"Verifier: "&amp;Checks!$AE$272)&amp;IF(Checks!$T$272="","",CHAR(10)&amp;"PIC: "&amp;Checks!$T$272)</f>
        <v/>
      </c>
      <c r="H36" s="116" t="str">
        <f aca="false">IF(Checks!$AH$272="","",Checks!$AH$272)</f>
        <v>OPEN</v>
      </c>
    </row>
    <row r="37" customFormat="false" ht="114" hidden="false" customHeight="true" outlineLevel="0" collapsed="false">
      <c r="A37" s="115" t="str">
        <f aca="false">Checks!$A$273&amp;CHAR(10)&amp;IF(Checks!$I$273="","",Checks!$I$273&amp;": ")&amp;Checks!$J$273</f>
        <v>F08-T12-02
Meal: Meal quantities vs menu checklist</v>
      </c>
      <c r="B37" s="115" t="str">
        <f aca="false">Checks!$K$273&amp;IF(Checks!$O$273="","",IF(Checks!$K$273="","",CHAR(10))&amp;"Note: "&amp;Checks!$O$273)</f>
        <v>Enter expected &amp; actual
Note: Preparation check at caterer - does NOT confirm loading.</v>
      </c>
      <c r="C37" s="115" t="str">
        <f aca="false">Checks!$N$273&amp;CHAR(10)&amp;IF(ISNUMBER(Checks!$R$273),TEXT(Checks!$R$273,"DD-MMM-YY HH:MM"),"")&amp;" "&amp;Checks!$P$273</f>
        <v>Required
09-Oct-26 21:35 KUL</v>
      </c>
      <c r="D37" s="115" t="str">
        <f aca="false">IF(Checks!$U$273="","",Checks!$U$273)&amp;IF(Checks!$AB$273="","",CHAR(10)&amp;"CA: "&amp;Checks!$AB$273)</f>
        <v/>
      </c>
      <c r="E37" s="115" t="str">
        <f aca="false">IF(Checks!$V$273="","",Checks!$V$273)&amp;IF(Checks!$AC$273="","",IF(Checks!$V$273="","",CHAR(10))&amp;"N/A just.: "&amp;Checks!$AC$273)&amp;IF(Checks!$W$273="","",CHAR(10)&amp;"Batch: "&amp;Checks!$W$273)&amp;IF(AND(Checks!$X$273="",Checks!$Y$273=""),"",CHAR(10)&amp;"Exp: "&amp;Checks!$X$273&amp;"  /  Act: "&amp;Checks!$Y$273)</f>
        <v/>
      </c>
      <c r="F37" s="115" t="str">
        <f aca="false">IF(AND(LEFT(Checks!$AH$273,10)="N/A – RULE",TRIM(Checks!$S$273&amp;Checks!$Z$273)=""),"","Type: "&amp;IF(TRIM(Checks!$S$273)="","______________ (see cover list)",Checks!$S$273)&amp;CHAR(10)&amp;"ID: "&amp;IF(TRIM(Checks!$Z$273)="","______________ (see cover list)",Checks!$Z$273))&amp;IF(Checks!$AA$273="","",CHAR(10)&amp;"CA: "&amp;Checks!$AA$273)</f>
        <v>Type: ______________ (see cover list)
ID: ______________ (see cover list)</v>
      </c>
      <c r="G37" s="115" t="str">
        <f aca="false">IF(ISNUMBER(Checks!$AD$273),TEXT(Checks!$AD$273,"DD-MMM-YY HH:MM")&amp;" "&amp;Checks!$P$273,"")&amp;IF(Checks!$AE$273="","",CHAR(10)&amp;"Verifier: "&amp;Checks!$AE$273)&amp;IF(Checks!$T$273="","",CHAR(10)&amp;"PIC: "&amp;Checks!$T$273)</f>
        <v/>
      </c>
      <c r="H37" s="116" t="str">
        <f aca="false">IF(Checks!$AH$273="","",Checks!$AH$273)</f>
        <v>OPEN</v>
      </c>
    </row>
    <row r="38" customFormat="false" ht="114" hidden="false" customHeight="true" outlineLevel="0" collapsed="false">
      <c r="A38" s="115" t="str">
        <f aca="false">Checks!$A$274&amp;CHAR(10)&amp;IF(Checks!$I$274="","",Checks!$I$274&amp;": ")&amp;Checks!$J$274</f>
        <v>F08-T12-03
Equipment: Equipment cleanliness vs GLD</v>
      </c>
      <c r="B38" s="115" t="str">
        <f aca="false">Checks!$K$274&amp;IF(Checks!$O$274="","",IF(Checks!$K$274="","",CHAR(10))&amp;"Note: "&amp;Checks!$O$274)</f>
        <v>Note: Preparation check at caterer - does NOT confirm loading.</v>
      </c>
      <c r="C38" s="115" t="str">
        <f aca="false">Checks!$N$274&amp;CHAR(10)&amp;IF(ISNUMBER(Checks!$R$274),TEXT(Checks!$R$274,"DD-MMM-YY HH:MM"),"")&amp;" "&amp;Checks!$P$274</f>
        <v>Required
09-Oct-26 21:35 KUL</v>
      </c>
      <c r="D38" s="115" t="str">
        <f aca="false">IF(Checks!$U$274="","",Checks!$U$274)&amp;IF(Checks!$AB$274="","",CHAR(10)&amp;"CA: "&amp;Checks!$AB$274)</f>
        <v/>
      </c>
      <c r="E38" s="115" t="str">
        <f aca="false">IF(Checks!$V$274="","",Checks!$V$274)&amp;IF(Checks!$AC$274="","",IF(Checks!$V$274="","",CHAR(10))&amp;"N/A just.: "&amp;Checks!$AC$274)&amp;IF(Checks!$W$274="","",CHAR(10)&amp;"Batch: "&amp;Checks!$W$274)&amp;IF(AND(Checks!$X$274="",Checks!$Y$274=""),"",CHAR(10)&amp;"Exp: "&amp;Checks!$X$274&amp;"  /  Act: "&amp;Checks!$Y$274)</f>
        <v/>
      </c>
      <c r="F38" s="115" t="str">
        <f aca="false">IF(AND(LEFT(Checks!$AH$274,10)="N/A – RULE",TRIM(Checks!$S$274&amp;Checks!$Z$274)=""),"","Type: "&amp;IF(TRIM(Checks!$S$274)="","______________ (see cover list)",Checks!$S$274)&amp;CHAR(10)&amp;"ID: "&amp;IF(TRIM(Checks!$Z$274)="","______________ (see cover list)",Checks!$Z$274))&amp;IF(Checks!$AA$274="","",CHAR(10)&amp;"CA: "&amp;Checks!$AA$274)</f>
        <v>Type: ______________ (see cover list)
ID: ______________ (see cover list)</v>
      </c>
      <c r="G38" s="115" t="str">
        <f aca="false">IF(ISNUMBER(Checks!$AD$274),TEXT(Checks!$AD$274,"DD-MMM-YY HH:MM")&amp;" "&amp;Checks!$P$274,"")&amp;IF(Checks!$AE$274="","",CHAR(10)&amp;"Verifier: "&amp;Checks!$AE$274)&amp;IF(Checks!$T$274="","",CHAR(10)&amp;"PIC: "&amp;Checks!$T$274)</f>
        <v/>
      </c>
      <c r="H38" s="116" t="str">
        <f aca="false">IF(Checks!$AH$274="","",Checks!$AH$274)</f>
        <v>OPEN</v>
      </c>
    </row>
    <row r="39" customFormat="false" ht="114" hidden="false" customHeight="true" outlineLevel="0" collapsed="false">
      <c r="A39" s="115" t="str">
        <f aca="false">Checks!$A$275&amp;CHAR(10)&amp;IF(Checks!$I$275="","",Checks!$I$275&amp;": ")&amp;Checks!$J$275</f>
        <v>F08-T12-04
Equipment: Equipment presentation vs GLD</v>
      </c>
      <c r="B39" s="115" t="str">
        <f aca="false">Checks!$K$275&amp;IF(Checks!$O$275="","",IF(Checks!$K$275="","",CHAR(10))&amp;"Note: "&amp;Checks!$O$275)</f>
        <v>Note: Preparation check at caterer - does NOT confirm loading.</v>
      </c>
      <c r="C39" s="115" t="str">
        <f aca="false">Checks!$N$275&amp;CHAR(10)&amp;IF(ISNUMBER(Checks!$R$275),TEXT(Checks!$R$275,"DD-MMM-YY HH:MM"),"")&amp;" "&amp;Checks!$P$275</f>
        <v>Required
09-Oct-26 21:35 KUL</v>
      </c>
      <c r="D39" s="115" t="str">
        <f aca="false">IF(Checks!$U$275="","",Checks!$U$275)&amp;IF(Checks!$AB$275="","",CHAR(10)&amp;"CA: "&amp;Checks!$AB$275)</f>
        <v/>
      </c>
      <c r="E39" s="115" t="str">
        <f aca="false">IF(Checks!$V$275="","",Checks!$V$275)&amp;IF(Checks!$AC$275="","",IF(Checks!$V$275="","",CHAR(10))&amp;"N/A just.: "&amp;Checks!$AC$275)&amp;IF(Checks!$W$275="","",CHAR(10)&amp;"Batch: "&amp;Checks!$W$275)&amp;IF(AND(Checks!$X$275="",Checks!$Y$275=""),"",CHAR(10)&amp;"Exp: "&amp;Checks!$X$275&amp;"  /  Act: "&amp;Checks!$Y$275)</f>
        <v/>
      </c>
      <c r="F39" s="115" t="str">
        <f aca="false">IF(AND(LEFT(Checks!$AH$275,10)="N/A – RULE",TRIM(Checks!$S$275&amp;Checks!$Z$275)=""),"","Type: "&amp;IF(TRIM(Checks!$S$275)="","______________ (see cover list)",Checks!$S$275)&amp;CHAR(10)&amp;"ID: "&amp;IF(TRIM(Checks!$Z$275)="","______________ (see cover list)",Checks!$Z$275))&amp;IF(Checks!$AA$275="","",CHAR(10)&amp;"CA: "&amp;Checks!$AA$275)</f>
        <v>Type: ______________ (see cover list)
ID: ______________ (see cover list)</v>
      </c>
      <c r="G39" s="115" t="str">
        <f aca="false">IF(ISNUMBER(Checks!$AD$275),TEXT(Checks!$AD$275,"DD-MMM-YY HH:MM")&amp;" "&amp;Checks!$P$275,"")&amp;IF(Checks!$AE$275="","",CHAR(10)&amp;"Verifier: "&amp;Checks!$AE$275)&amp;IF(Checks!$T$275="","",CHAR(10)&amp;"PIC: "&amp;Checks!$T$275)</f>
        <v/>
      </c>
      <c r="H39" s="116" t="str">
        <f aca="false">IF(Checks!$AH$275="","",Checks!$AH$275)</f>
        <v>OPEN</v>
      </c>
    </row>
    <row r="40" customFormat="false" ht="114" hidden="false" customHeight="true" outlineLevel="0" collapsed="false">
      <c r="A40" s="115" t="str">
        <f aca="false">Checks!$A$276&amp;CHAR(10)&amp;IF(Checks!$I$276="","",Checks!$I$276&amp;": ")&amp;Checks!$J$276</f>
        <v>F08-T12-05
Equipment: Equipment serviceability vs GLD</v>
      </c>
      <c r="B40" s="115" t="str">
        <f aca="false">Checks!$K$276&amp;IF(Checks!$O$276="","",IF(Checks!$K$276="","",CHAR(10))&amp;"Note: "&amp;Checks!$O$276)</f>
        <v>Note: Preparation check at caterer - does NOT confirm loading.</v>
      </c>
      <c r="C40" s="115" t="str">
        <f aca="false">Checks!$N$276&amp;CHAR(10)&amp;IF(ISNUMBER(Checks!$R$276),TEXT(Checks!$R$276,"DD-MMM-YY HH:MM"),"")&amp;" "&amp;Checks!$P$276</f>
        <v>Required
09-Oct-26 21:35 KUL</v>
      </c>
      <c r="D40" s="115" t="str">
        <f aca="false">IF(Checks!$U$276="","",Checks!$U$276)&amp;IF(Checks!$AB$276="","",CHAR(10)&amp;"CA: "&amp;Checks!$AB$276)</f>
        <v/>
      </c>
      <c r="E40" s="115" t="str">
        <f aca="false">IF(Checks!$V$276="","",Checks!$V$276)&amp;IF(Checks!$AC$276="","",IF(Checks!$V$276="","",CHAR(10))&amp;"N/A just.: "&amp;Checks!$AC$276)&amp;IF(Checks!$W$276="","",CHAR(10)&amp;"Batch: "&amp;Checks!$W$276)&amp;IF(AND(Checks!$X$276="",Checks!$Y$276=""),"",CHAR(10)&amp;"Exp: "&amp;Checks!$X$276&amp;"  /  Act: "&amp;Checks!$Y$276)</f>
        <v/>
      </c>
      <c r="F40" s="115" t="str">
        <f aca="false">IF(AND(LEFT(Checks!$AH$276,10)="N/A – RULE",TRIM(Checks!$S$276&amp;Checks!$Z$276)=""),"","Type: "&amp;IF(TRIM(Checks!$S$276)="","______________ (see cover list)",Checks!$S$276)&amp;CHAR(10)&amp;"ID: "&amp;IF(TRIM(Checks!$Z$276)="","______________ (see cover list)",Checks!$Z$276))&amp;IF(Checks!$AA$276="","",CHAR(10)&amp;"CA: "&amp;Checks!$AA$276)</f>
        <v>Type: ______________ (see cover list)
ID: ______________ (see cover list)</v>
      </c>
      <c r="G40" s="115" t="str">
        <f aca="false">IF(ISNUMBER(Checks!$AD$276),TEXT(Checks!$AD$276,"DD-MMM-YY HH:MM")&amp;" "&amp;Checks!$P$276,"")&amp;IF(Checks!$AE$276="","",CHAR(10)&amp;"Verifier: "&amp;Checks!$AE$276)&amp;IF(Checks!$T$276="","",CHAR(10)&amp;"PIC: "&amp;Checks!$T$276)</f>
        <v/>
      </c>
      <c r="H40" s="116" t="str">
        <f aca="false">IF(Checks!$AH$276="","",Checks!$AH$276)</f>
        <v>OPEN</v>
      </c>
    </row>
    <row r="41" customFormat="false" ht="180" hidden="false" customHeight="true" outlineLevel="0" collapsed="false">
      <c r="A41" s="115" t="str">
        <f aca="false">Checks!$A$277&amp;CHAR(10)&amp;IF(Checks!$I$277="","",Checks!$I$277&amp;": ")&amp;Checks!$J$277</f>
        <v>F08-T12-06
Equipment: Equipment quantities vs GLD</v>
      </c>
      <c r="B41" s="115" t="str">
        <f aca="false">SUBSTITUTE(SUBSTITUTE(Checks!$K$277&amp;IF(Checks!$O$277="","",IF(Checks!$K$277="","",CHAR(10))&amp;"Note: "&amp;Checks!$O$277)," (AIRCRAFT TYPE!C16:R16)","")," -"," n/a")</f>
        <v>Enter expected &amp; actual. Aircraft galley data: B737-8 (B7M8): carts 10.5, SU 25, ovens 6, warming ovens n/a, fridges n/a, water heaters 3, beverage makers n/a, espresso n/a, folding trolleys n/a, headsets n/a
Note: Preparation check at caterer n/a does NOT confirm loading.</v>
      </c>
      <c r="C41" s="115" t="str">
        <f aca="false">Checks!$N$277&amp;CHAR(10)&amp;IF(ISNUMBER(Checks!$R$277),TEXT(Checks!$R$277,"DD-MMM-YY HH:MM"),"")&amp;" "&amp;Checks!$P$277</f>
        <v>Required
09-Oct-26 21:35 KUL</v>
      </c>
      <c r="D41" s="115" t="str">
        <f aca="false">IF(Checks!$U$277="","",Checks!$U$277)&amp;IF(Checks!$AB$277="","",CHAR(10)&amp;"CA: "&amp;Checks!$AB$277)</f>
        <v/>
      </c>
      <c r="E41" s="115" t="str">
        <f aca="false">IF(Checks!$V$277="","",Checks!$V$277)&amp;IF(Checks!$AC$277="","",IF(Checks!$V$277="","",CHAR(10))&amp;"N/A just.: "&amp;Checks!$AC$277)&amp;IF(Checks!$W$277="","",CHAR(10)&amp;"Batch: "&amp;Checks!$W$277)&amp;IF(AND(Checks!$X$277="",Checks!$Y$277=""),"",CHAR(10)&amp;"Exp: "&amp;Checks!$X$277&amp;"  /  Act: "&amp;Checks!$Y$277)</f>
        <v/>
      </c>
      <c r="F41" s="115" t="str">
        <f aca="false">IF(AND(LEFT(Checks!$AH$277,10)="N/A – RULE",TRIM(Checks!$S$277&amp;Checks!$Z$277)=""),"","Type: "&amp;IF(TRIM(Checks!$S$277)="","______________ (see cover list)",Checks!$S$277)&amp;CHAR(10)&amp;"ID: "&amp;IF(TRIM(Checks!$Z$277)="","______________ (see cover list)",Checks!$Z$277))&amp;IF(Checks!$AA$277="","",CHAR(10)&amp;"CA: "&amp;Checks!$AA$277)</f>
        <v>Type: ______________ (see cover list)
ID: ______________ (see cover list)</v>
      </c>
      <c r="G41" s="115" t="str">
        <f aca="false">IF(ISNUMBER(Checks!$AD$277),TEXT(Checks!$AD$277,"DD-MMM-YY HH:MM")&amp;" "&amp;Checks!$P$277,"")&amp;IF(Checks!$AE$277="","",CHAR(10)&amp;"Verifier: "&amp;Checks!$AE$277)&amp;IF(Checks!$T$277="","",CHAR(10)&amp;"PIC: "&amp;Checks!$T$277)</f>
        <v/>
      </c>
      <c r="H41" s="116" t="str">
        <f aca="false">IF(Checks!$AH$277="","",Checks!$AH$277)</f>
        <v>OPEN</v>
      </c>
    </row>
    <row r="42" customFormat="false" ht="114" hidden="false" customHeight="true" outlineLevel="0" collapsed="false">
      <c r="A42" s="115" t="str">
        <f aca="false">Checks!$A$278&amp;CHAR(10)&amp;IF(Checks!$I$278="","",Checks!$I$278&amp;": ")&amp;Checks!$J$278</f>
        <v>F08-T12-07
Equipment: Loading positions planned vs GLD</v>
      </c>
      <c r="B42" s="115" t="str">
        <f aca="false">Checks!$K$278&amp;IF(Checks!$O$278="","",IF(Checks!$K$278="","",CHAR(10))&amp;"Note: "&amp;Checks!$O$278)</f>
        <v>Note: Preparation check at caterer - does NOT confirm loading.</v>
      </c>
      <c r="C42" s="115" t="str">
        <f aca="false">Checks!$N$278&amp;CHAR(10)&amp;IF(ISNUMBER(Checks!$R$278),TEXT(Checks!$R$278,"DD-MMM-YY HH:MM"),"")&amp;" "&amp;Checks!$P$278</f>
        <v>Required
09-Oct-26 21:35 KUL</v>
      </c>
      <c r="D42" s="115" t="str">
        <f aca="false">IF(Checks!$U$278="","",Checks!$U$278)&amp;IF(Checks!$AB$278="","",CHAR(10)&amp;"CA: "&amp;Checks!$AB$278)</f>
        <v/>
      </c>
      <c r="E42" s="115" t="str">
        <f aca="false">IF(Checks!$V$278="","",Checks!$V$278)&amp;IF(Checks!$AC$278="","",IF(Checks!$V$278="","",CHAR(10))&amp;"N/A just.: "&amp;Checks!$AC$278)&amp;IF(Checks!$W$278="","",CHAR(10)&amp;"Batch: "&amp;Checks!$W$278)&amp;IF(AND(Checks!$X$278="",Checks!$Y$278=""),"",CHAR(10)&amp;"Exp: "&amp;Checks!$X$278&amp;"  /  Act: "&amp;Checks!$Y$278)</f>
        <v/>
      </c>
      <c r="F42" s="115" t="str">
        <f aca="false">IF(AND(LEFT(Checks!$AH$278,10)="N/A – RULE",TRIM(Checks!$S$278&amp;Checks!$Z$278)=""),"","Type: "&amp;IF(TRIM(Checks!$S$278)="","______________ (see cover list)",Checks!$S$278)&amp;CHAR(10)&amp;"ID: "&amp;IF(TRIM(Checks!$Z$278)="","______________ (see cover list)",Checks!$Z$278))&amp;IF(Checks!$AA$278="","",CHAR(10)&amp;"CA: "&amp;Checks!$AA$278)</f>
        <v>Type: ______________ (see cover list)
ID: ______________ (see cover list)</v>
      </c>
      <c r="G42" s="115" t="str">
        <f aca="false">IF(ISNUMBER(Checks!$AD$278),TEXT(Checks!$AD$278,"DD-MMM-YY HH:MM")&amp;" "&amp;Checks!$P$278,"")&amp;IF(Checks!$AE$278="","",CHAR(10)&amp;"Verifier: "&amp;Checks!$AE$278)&amp;IF(Checks!$T$278="","",CHAR(10)&amp;"PIC: "&amp;Checks!$T$278)</f>
        <v/>
      </c>
      <c r="H42" s="116" t="str">
        <f aca="false">IF(Checks!$AH$278="","",Checks!$AH$278)</f>
        <v>OPEN</v>
      </c>
    </row>
    <row r="43" customFormat="false" ht="114" hidden="false" customHeight="true" outlineLevel="0" collapsed="false">
      <c r="A43" s="115" t="str">
        <f aca="false">Checks!$A$279&amp;CHAR(10)&amp;IF(Checks!$I$279="","",Checks!$I$279&amp;": ")&amp;Checks!$J$279</f>
        <v>F08-T12-08
Seat Linen: Seat pillow (EY) - prepared</v>
      </c>
      <c r="B43" s="115" t="str">
        <f aca="false">Checks!$K$279&amp;IF(Checks!$O$279="","",IF(Checks!$K$279="","",CHAR(10))&amp;"Note: "&amp;Checks!$O$279)</f>
        <v>Available 100% (ticked in reference)
Note: Reference gives no uplift stn for this item: preparation checked at the meal uplift stn (KUL) - confirm with caterer.</v>
      </c>
      <c r="C43" s="115" t="str">
        <f aca="false">Checks!$N$279&amp;CHAR(10)&amp;IF(ISNUMBER(Checks!$R$279),TEXT(Checks!$R$279,"DD-MMM-YY HH:MM"),"")&amp;" "&amp;Checks!$P$279</f>
        <v>Required
09-Oct-26 21:35 KUL</v>
      </c>
      <c r="D43" s="115" t="str">
        <f aca="false">IF(Checks!$U$279="","",Checks!$U$279)&amp;IF(Checks!$AB$279="","",CHAR(10)&amp;"CA: "&amp;Checks!$AB$279)</f>
        <v/>
      </c>
      <c r="E43" s="115" t="str">
        <f aca="false">IF(Checks!$V$279="","",Checks!$V$279)&amp;IF(Checks!$AC$279="","",IF(Checks!$V$279="","",CHAR(10))&amp;"N/A just.: "&amp;Checks!$AC$279)&amp;IF(Checks!$W$279="","",CHAR(10)&amp;"Batch: "&amp;Checks!$W$279)&amp;IF(AND(Checks!$X$279="",Checks!$Y$279=""),"",CHAR(10)&amp;"Exp: "&amp;Checks!$X$279&amp;"  /  Act: "&amp;Checks!$Y$279)</f>
        <v/>
      </c>
      <c r="F43" s="115" t="str">
        <f aca="false">IF(AND(LEFT(Checks!$AH$279,10)="N/A – RULE",TRIM(Checks!$S$279&amp;Checks!$Z$279)=""),"","Type: "&amp;IF(TRIM(Checks!$S$279)="","______________ (see cover list)",Checks!$S$279)&amp;CHAR(10)&amp;"ID: "&amp;IF(TRIM(Checks!$Z$279)="","______________ (see cover list)",Checks!$Z$279))&amp;IF(Checks!$AA$279="","",CHAR(10)&amp;"CA: "&amp;Checks!$AA$279)</f>
        <v>Type: ______________ (see cover list)
ID: ______________ (see cover list)</v>
      </c>
      <c r="G43" s="115" t="str">
        <f aca="false">IF(ISNUMBER(Checks!$AD$279),TEXT(Checks!$AD$279,"DD-MMM-YY HH:MM")&amp;" "&amp;Checks!$P$279,"")&amp;IF(Checks!$AE$279="","",CHAR(10)&amp;"Verifier: "&amp;Checks!$AE$279)&amp;IF(Checks!$T$279="","",CHAR(10)&amp;"PIC: "&amp;Checks!$T$279)</f>
        <v/>
      </c>
      <c r="H43" s="116" t="str">
        <f aca="false">IF(Checks!$AH$279="","",Checks!$AH$279)</f>
        <v>OPEN</v>
      </c>
    </row>
    <row r="44" customFormat="false" ht="25.5" hidden="false" customHeight="true" outlineLevel="0" collapsed="false">
      <c r="A44" s="114"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4" s="114"/>
      <c r="C44" s="114"/>
      <c r="D44" s="114"/>
      <c r="E44" s="114"/>
      <c r="F44" s="114"/>
      <c r="G44" s="114"/>
      <c r="H44" s="114"/>
    </row>
    <row r="45" customFormat="false" ht="114" hidden="false" customHeight="true" outlineLevel="0" collapsed="false">
      <c r="A45" s="115" t="str">
        <f aca="false">Checks!$A$280&amp;CHAR(10)&amp;IF(Checks!$I$280="","",Checks!$I$280&amp;": ")&amp;Checks!$J$280</f>
        <v>F08-UPL-01
Meal: Meals physically uplifted on board - quantity vs menu checklist</v>
      </c>
      <c r="B45" s="115" t="str">
        <f aca="false">Checks!$K$280&amp;IF(Checks!$O$280="","",IF(Checks!$K$280="","",CHAR(10))&amp;"Note: "&amp;Checks!$O$280)</f>
        <v>Enter expected &amp; actual
Note: Confirm on board before departure; completion time must fall inside the uplift window.</v>
      </c>
      <c r="C45" s="115" t="str">
        <f aca="false">Checks!$N$280&amp;CHAR(10)&amp;IF(ISNUMBER(Checks!$R$280),TEXT(Checks!$R$280,"DD-MMM-YY HH:MM"),"")&amp;" "&amp;Checks!$P$280</f>
        <v>Required
10-Oct-26 09:35 KUL</v>
      </c>
      <c r="D45" s="115" t="str">
        <f aca="false">IF(Checks!$U$280="","",Checks!$U$280)&amp;IF(Checks!$AB$280="","",CHAR(10)&amp;"CA: "&amp;Checks!$AB$280)</f>
        <v/>
      </c>
      <c r="E45" s="115" t="str">
        <f aca="false">IF(Checks!$V$280="","",Checks!$V$280)&amp;IF(Checks!$AC$280="","",IF(Checks!$V$280="","",CHAR(10))&amp;"N/A just.: "&amp;Checks!$AC$280)&amp;IF(Checks!$W$280="","",CHAR(10)&amp;"Batch: "&amp;Checks!$W$280)&amp;IF(AND(Checks!$X$280="",Checks!$Y$280=""),"",CHAR(10)&amp;"Exp: "&amp;Checks!$X$280&amp;"  /  Act: "&amp;Checks!$Y$280)</f>
        <v/>
      </c>
      <c r="F45" s="115" t="str">
        <f aca="false">IF(AND(LEFT(Checks!$AH$280,10)="N/A – RULE",TRIM(Checks!$S$280&amp;Checks!$Z$280)=""),"","Type: "&amp;IF(TRIM(Checks!$S$280)="","______________ (see cover list)",Checks!$S$280)&amp;CHAR(10)&amp;"ID: "&amp;IF(TRIM(Checks!$Z$280)="","______________ (see cover list)",Checks!$Z$280))&amp;IF(Checks!$AA$280="","",CHAR(10)&amp;"CA: "&amp;Checks!$AA$280)</f>
        <v>Type: ______________ (see cover list)
ID: ______________ (see cover list)</v>
      </c>
      <c r="G45" s="115" t="str">
        <f aca="false">IF(ISNUMBER(Checks!$AD$280),TEXT(Checks!$AD$280,"DD-MMM-YY HH:MM")&amp;" "&amp;Checks!$P$280,"")&amp;IF(Checks!$AE$280="","",CHAR(10)&amp;"Verifier: "&amp;Checks!$AE$280)&amp;IF(Checks!$T$280="","",CHAR(10)&amp;"PIC: "&amp;Checks!$T$280)</f>
        <v/>
      </c>
      <c r="H45" s="116" t="str">
        <f aca="false">IF(Checks!$AH$280="","",Checks!$AH$280)</f>
        <v>OPEN</v>
      </c>
    </row>
    <row r="46" customFormat="false" ht="114" hidden="false" customHeight="true" outlineLevel="0" collapsed="false">
      <c r="A46" s="115" t="str">
        <f aca="false">Checks!$A$281&amp;CHAR(10)&amp;IF(Checks!$I$281="","",Checks!$I$281&amp;": ")&amp;Checks!$J$281</f>
        <v>F08-UPL-02
Equipment: Equipment physically loaded at GLD positions - quantity &amp; positions</v>
      </c>
      <c r="B46" s="115" t="str">
        <f aca="false">Checks!$K$281&amp;IF(Checks!$O$281="","",IF(Checks!$K$281="","",CHAR(10))&amp;"Note: "&amp;Checks!$O$281)</f>
        <v>Enter expected &amp; actual
Note: Confirm on board before departure; completion time must fall inside the uplift window.</v>
      </c>
      <c r="C46" s="115" t="str">
        <f aca="false">Checks!$N$281&amp;CHAR(10)&amp;IF(ISNUMBER(Checks!$R$281),TEXT(Checks!$R$281,"DD-MMM-YY HH:MM"),"")&amp;" "&amp;Checks!$P$281</f>
        <v>Required
10-Oct-26 09:35 KUL</v>
      </c>
      <c r="D46" s="115" t="str">
        <f aca="false">IF(Checks!$U$281="","",Checks!$U$281)&amp;IF(Checks!$AB$281="","",CHAR(10)&amp;"CA: "&amp;Checks!$AB$281)</f>
        <v/>
      </c>
      <c r="E46" s="115" t="str">
        <f aca="false">IF(Checks!$V$281="","",Checks!$V$281)&amp;IF(Checks!$AC$281="","",IF(Checks!$V$281="","",CHAR(10))&amp;"N/A just.: "&amp;Checks!$AC$281)&amp;IF(Checks!$W$281="","",CHAR(10)&amp;"Batch: "&amp;Checks!$W$281)&amp;IF(AND(Checks!$X$281="",Checks!$Y$281=""),"",CHAR(10)&amp;"Exp: "&amp;Checks!$X$281&amp;"  /  Act: "&amp;Checks!$Y$281)</f>
        <v/>
      </c>
      <c r="F46" s="115" t="str">
        <f aca="false">IF(AND(LEFT(Checks!$AH$281,10)="N/A – RULE",TRIM(Checks!$S$281&amp;Checks!$Z$281)=""),"","Type: "&amp;IF(TRIM(Checks!$S$281)="","______________ (see cover list)",Checks!$S$281)&amp;CHAR(10)&amp;"ID: "&amp;IF(TRIM(Checks!$Z$281)="","______________ (see cover list)",Checks!$Z$281))&amp;IF(Checks!$AA$281="","",CHAR(10)&amp;"CA: "&amp;Checks!$AA$281)</f>
        <v>Type: ______________ (see cover list)
ID: ______________ (see cover list)</v>
      </c>
      <c r="G46" s="115" t="str">
        <f aca="false">IF(ISNUMBER(Checks!$AD$281),TEXT(Checks!$AD$281,"DD-MMM-YY HH:MM")&amp;" "&amp;Checks!$P$281,"")&amp;IF(Checks!$AE$281="","",CHAR(10)&amp;"Verifier: "&amp;Checks!$AE$281)&amp;IF(Checks!$T$281="","",CHAR(10)&amp;"PIC: "&amp;Checks!$T$281)</f>
        <v/>
      </c>
      <c r="H46" s="116" t="str">
        <f aca="false">IF(Checks!$AH$281="","",Checks!$AH$281)</f>
        <v>OPEN</v>
      </c>
    </row>
    <row r="47" customFormat="false" ht="114" hidden="false" customHeight="true" outlineLevel="0" collapsed="false">
      <c r="A47" s="115" t="str">
        <f aca="false">Checks!$A$282&amp;CHAR(10)&amp;IF(Checks!$I$282="","",Checks!$I$282&amp;": ")&amp;Checks!$J$282</f>
        <v>F08-UPL-03
Seat Linen: Seat pillow (EY) - on board</v>
      </c>
      <c r="B47" s="115" t="str">
        <f aca="false">Checks!$K$282&amp;IF(Checks!$O$282="","",IF(Checks!$K$282="","",CHAR(10))&amp;"Note: "&amp;Checks!$O$282)</f>
        <v>Available 100% (ticked in reference)</v>
      </c>
      <c r="C47" s="115" t="str">
        <f aca="false">Checks!$N$282&amp;CHAR(10)&amp;IF(ISNUMBER(Checks!$R$282),TEXT(Checks!$R$282,"DD-MMM-YY HH:MM"),"")&amp;" "&amp;Checks!$P$282</f>
        <v>Required
10-Oct-26 09:35 KUL</v>
      </c>
      <c r="D47" s="115" t="str">
        <f aca="false">IF(Checks!$U$282="","",Checks!$U$282)&amp;IF(Checks!$AB$282="","",CHAR(10)&amp;"CA: "&amp;Checks!$AB$282)</f>
        <v/>
      </c>
      <c r="E47" s="115" t="str">
        <f aca="false">IF(Checks!$V$282="","",Checks!$V$282)&amp;IF(Checks!$AC$282="","",IF(Checks!$V$282="","",CHAR(10))&amp;"N/A just.: "&amp;Checks!$AC$282)&amp;IF(Checks!$W$282="","",CHAR(10)&amp;"Batch: "&amp;Checks!$W$282)&amp;IF(AND(Checks!$X$282="",Checks!$Y$282=""),"",CHAR(10)&amp;"Exp: "&amp;Checks!$X$282&amp;"  /  Act: "&amp;Checks!$Y$282)</f>
        <v/>
      </c>
      <c r="F47" s="115" t="str">
        <f aca="false">IF(AND(LEFT(Checks!$AH$282,10)="N/A – RULE",TRIM(Checks!$S$282&amp;Checks!$Z$282)=""),"","Type: "&amp;IF(TRIM(Checks!$S$282)="","______________ (see cover list)",Checks!$S$282)&amp;CHAR(10)&amp;"ID: "&amp;IF(TRIM(Checks!$Z$282)="","______________ (see cover list)",Checks!$Z$282))&amp;IF(Checks!$AA$282="","",CHAR(10)&amp;"CA: "&amp;Checks!$AA$282)</f>
        <v>Type: ______________ (see cover list)
ID: ______________ (see cover list)</v>
      </c>
      <c r="G47" s="115" t="str">
        <f aca="false">IF(ISNUMBER(Checks!$AD$282),TEXT(Checks!$AD$282,"DD-MMM-YY HH:MM")&amp;" "&amp;Checks!$P$282,"")&amp;IF(Checks!$AE$282="","",CHAR(10)&amp;"Verifier: "&amp;Checks!$AE$282)&amp;IF(Checks!$T$282="","",CHAR(10)&amp;"PIC: "&amp;Checks!$T$282)</f>
        <v/>
      </c>
      <c r="H47" s="116" t="str">
        <f aca="false">IF(Checks!$AH$282="","",Checks!$AH$282)</f>
        <v>OPEN</v>
      </c>
    </row>
    <row r="49" customFormat="false" ht="24" hidden="false" customHeight="true" outlineLevel="0" collapsed="false">
      <c r="A49" s="117" t="s">
        <v>3480</v>
      </c>
      <c r="B49" s="117"/>
      <c r="C49" s="117"/>
      <c r="D49" s="117"/>
      <c r="E49" s="117" t="s">
        <v>3481</v>
      </c>
      <c r="F49" s="117"/>
      <c r="G49" s="117"/>
      <c r="H49" s="117"/>
    </row>
    <row r="50" customFormat="false" ht="21.75" hidden="false" customHeight="true" outlineLevel="0" collapsed="false">
      <c r="A50" s="118"/>
      <c r="B50" s="118"/>
      <c r="C50" s="118"/>
      <c r="D50" s="118"/>
      <c r="E50" s="118"/>
      <c r="F50" s="118"/>
      <c r="G50" s="118"/>
      <c r="H50" s="118"/>
    </row>
    <row r="51" customFormat="false" ht="21.75" hidden="false" customHeight="true" outlineLevel="0" collapsed="false">
      <c r="A51" s="118"/>
      <c r="B51" s="118"/>
      <c r="C51" s="118"/>
      <c r="D51" s="118"/>
      <c r="E51" s="118"/>
      <c r="F51" s="118"/>
      <c r="G51" s="118"/>
      <c r="H51" s="118"/>
    </row>
    <row r="52" customFormat="false" ht="21.75" hidden="false" customHeight="true" outlineLevel="0" collapsed="false">
      <c r="A52" s="118"/>
      <c r="B52" s="118"/>
      <c r="C52" s="118"/>
      <c r="D52" s="118"/>
      <c r="E52" s="118"/>
      <c r="F52" s="118"/>
      <c r="G52" s="118"/>
      <c r="H52" s="118"/>
    </row>
    <row r="53" customFormat="false" ht="21.75" hidden="false" customHeight="true" outlineLevel="0" collapsed="false">
      <c r="A53" s="118"/>
      <c r="B53" s="118"/>
      <c r="C53" s="118"/>
      <c r="D53" s="118"/>
      <c r="E53" s="118"/>
      <c r="F53" s="118"/>
      <c r="G53" s="118"/>
      <c r="H53" s="118"/>
    </row>
    <row r="54" customFormat="false" ht="21.75" hidden="false" customHeight="true" outlineLevel="0" collapsed="false">
      <c r="A54" s="118"/>
      <c r="B54" s="118"/>
      <c r="C54" s="118"/>
      <c r="D54" s="118"/>
      <c r="E54" s="118"/>
      <c r="F54" s="118"/>
      <c r="G54" s="118"/>
      <c r="H54" s="118"/>
    </row>
    <row r="55" customFormat="false" ht="21.75" hidden="false" customHeight="true" outlineLevel="0" collapsed="false">
      <c r="A55" s="118"/>
      <c r="B55" s="118"/>
      <c r="C55" s="118"/>
      <c r="D55" s="118"/>
      <c r="E55" s="118"/>
      <c r="F55" s="118"/>
      <c r="G55" s="118"/>
      <c r="H55" s="118"/>
    </row>
    <row r="56" customFormat="false" ht="21.75" hidden="false" customHeight="true" outlineLevel="0" collapsed="false">
      <c r="A56" s="118"/>
      <c r="B56" s="118"/>
      <c r="C56" s="118"/>
      <c r="D56" s="118"/>
      <c r="E56" s="118"/>
      <c r="F56" s="118"/>
      <c r="G56" s="118"/>
      <c r="H56" s="118"/>
    </row>
    <row r="57" customFormat="false" ht="21.75" hidden="false" customHeight="true" outlineLevel="0" collapsed="false">
      <c r="A57" s="118"/>
      <c r="B57" s="118"/>
      <c r="C57" s="118"/>
      <c r="D57" s="118"/>
      <c r="E57" s="118"/>
      <c r="F57" s="118"/>
      <c r="G57" s="118"/>
      <c r="H57" s="118"/>
    </row>
    <row r="58" customFormat="false" ht="21.75" hidden="false" customHeight="true" outlineLevel="0" collapsed="false">
      <c r="A58" s="118"/>
      <c r="B58" s="118"/>
      <c r="C58" s="118"/>
      <c r="D58" s="118"/>
      <c r="E58" s="118"/>
      <c r="F58" s="118"/>
      <c r="G58" s="118"/>
      <c r="H58" s="118"/>
    </row>
    <row r="59" customFormat="false" ht="21.75" hidden="false" customHeight="true" outlineLevel="0" collapsed="false">
      <c r="A59" s="118"/>
      <c r="B59" s="118"/>
      <c r="C59" s="118"/>
      <c r="D59" s="118"/>
      <c r="E59" s="118"/>
      <c r="F59" s="118"/>
      <c r="G59" s="118"/>
      <c r="H59"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44:H44"/>
    <mergeCell ref="A49:D49"/>
    <mergeCell ref="E49:H49"/>
    <mergeCell ref="A50:D59"/>
    <mergeCell ref="E50:H59"/>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7">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7">
    <cfRule type="expression" priority="18" aboveAverage="0" equalAverage="0" bottom="0" percent="0" rank="0" text="" dxfId="35">
      <formula>LEFT($H24,3)="N/A"</formula>
    </cfRule>
  </conditionalFormatting>
  <conditionalFormatting sqref="D24:D47">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1" man="true" max="16383" min="0"/>
    <brk id="27" man="true" max="16383" min="0"/>
    <brk id="31" man="true" max="16383" min="0"/>
    <brk id="36" man="true" max="16383" min="0"/>
    <brk id="40" man="true" max="16383" min="0"/>
    <brk id="43"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3435</v>
      </c>
      <c r="B2" s="94" t="str">
        <f aca="false">Flights!$F$13&amp;"   "&amp;TEXT(Flights!$D$13,"DD-MMM-YY")&amp;" ("&amp;Flights!$E$13&amp;")"</f>
        <v>MH0753   11-Oct-26 (SUN)</v>
      </c>
      <c r="C2" s="94"/>
      <c r="D2" s="94"/>
      <c r="E2" s="95" t="s">
        <v>3436</v>
      </c>
      <c r="F2" s="96" t="str">
        <f aca="false">Flights!$AT$13</f>
        <v>NOT READY – DOCUMENTS</v>
      </c>
      <c r="G2" s="96"/>
      <c r="H2" s="96"/>
    </row>
    <row r="3" customFormat="false" ht="24" hidden="false" customHeight="true" outlineLevel="0" collapsed="false">
      <c r="A3" s="93" t="s">
        <v>3437</v>
      </c>
      <c r="B3" s="94" t="str">
        <f aca="false">Flights!$G$13&amp;" → "&amp;Flights!$H$13&amp;"   Class "&amp;Flights!$K$13&amp;"   Seat "&amp;Flights!$O$13</f>
        <v>HAN → KUL   Class BC   Seat 1F</v>
      </c>
      <c r="C3" s="94"/>
      <c r="D3" s="94"/>
      <c r="E3" s="95" t="s">
        <v>73</v>
      </c>
      <c r="F3" s="95" t="s">
        <v>3438</v>
      </c>
      <c r="G3" s="95" t="s">
        <v>3439</v>
      </c>
      <c r="H3" s="95"/>
    </row>
    <row r="4" customFormat="false" ht="24" hidden="false" customHeight="true" outlineLevel="0" collapsed="false">
      <c r="A4" s="93" t="s">
        <v>3440</v>
      </c>
      <c r="B4" s="94" t="str">
        <f aca="false">IF(ISNUMBER(Flights!$I$13),TEXT(Flights!$I$13,"DD-MMM-YY HH:MM"),"")&amp;" "&amp;Flights!$G$13&amp;"  →  "&amp;IF(ISNUMBER(Flights!$J$13),TEXT(Flights!$J$13,"DD-MMM-YY HH:MM"),"")&amp;" "&amp;Flights!$H$13</f>
        <v>11-Oct-26 13:05 HAN  →  11-Oct-26 17:30 KUL</v>
      </c>
      <c r="C4" s="94"/>
      <c r="D4" s="94"/>
      <c r="E4" s="93" t="s">
        <v>3441</v>
      </c>
      <c r="F4" s="97" t="str">
        <f aca="false">IF(ISNUMBER(Flights!$AG$13),TEXT(Flights!$AG$13,"DD-MMM-YY HH:MM"),"")&amp;" "&amp;Flights!$V$13</f>
        <v>04-Oct-26 13:05 HAN</v>
      </c>
      <c r="G4" s="98" t="n">
        <f aca="false">Flights!$AJ$13</f>
        <v>0</v>
      </c>
      <c r="H4" s="98"/>
    </row>
    <row r="5" customFormat="false" ht="24" hidden="false" customHeight="true" outlineLevel="0" collapsed="false">
      <c r="A5" s="93" t="s">
        <v>3442</v>
      </c>
      <c r="B5" s="94" t="str">
        <f aca="false">Flights!$L$13&amp;" – "&amp;Flights!$M$13</f>
        <v>B738MAX – B737-8 (B7M8)</v>
      </c>
      <c r="C5" s="94"/>
      <c r="D5" s="94"/>
      <c r="E5" s="93" t="s">
        <v>3443</v>
      </c>
      <c r="F5" s="97" t="str">
        <f aca="false">IF(ISNUMBER(Flights!$AH$13),TEXT(Flights!$AH$13,"DD-MMM-YY HH:MM"),"")&amp;" "&amp;Flights!$V$13</f>
        <v>10-Oct-26 13:05 HAN</v>
      </c>
      <c r="G5" s="98" t="n">
        <f aca="false">Flights!$AK$13</f>
        <v>0</v>
      </c>
      <c r="H5" s="98"/>
    </row>
    <row r="6" customFormat="false" ht="24" hidden="false" customHeight="true" outlineLevel="0" collapsed="false">
      <c r="A6" s="93" t="s">
        <v>3444</v>
      </c>
      <c r="B6" s="94" t="str">
        <f aca="false">IF(TRIM(Flights!$N$13)="","__________________",Flights!$N$13)</f>
        <v>__________________</v>
      </c>
      <c r="C6" s="94"/>
      <c r="D6" s="94"/>
      <c r="E6" s="93" t="s">
        <v>3445</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3446</v>
      </c>
      <c r="B7" s="94" t="str">
        <f aca="false">Flights!$T$13</f>
        <v>1 Meal (Meal)</v>
      </c>
      <c r="C7" s="94"/>
      <c r="D7" s="94"/>
      <c r="E7" s="93" t="s">
        <v>3447</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155</v>
      </c>
      <c r="B8" s="94" t="str">
        <f aca="false">Flights!$V$13&amp;"   (reference uplift stns: "&amp;Flights!$U$13&amp;")"</f>
        <v>HAN   (reference uplift stns: KUL/HAN)</v>
      </c>
      <c r="C8" s="94"/>
      <c r="D8" s="94"/>
      <c r="E8" s="93" t="s">
        <v>3448</v>
      </c>
      <c r="F8" s="99" t="s">
        <v>3449</v>
      </c>
      <c r="G8" s="98" t="n">
        <f aca="false">Flights!$AN$13</f>
        <v>0</v>
      </c>
      <c r="H8" s="98"/>
    </row>
    <row r="9" customFormat="false" ht="12.75" hidden="false" customHeight="true" outlineLevel="0" collapsed="false">
      <c r="A9" s="93" t="s">
        <v>3450</v>
      </c>
      <c r="B9" s="94" t="str">
        <f aca="false">TRIM(Flights!$P$13&amp;"  "&amp;Flights!$Q$13)</f>
        <v>- Overnight KUL</v>
      </c>
      <c r="C9" s="94"/>
      <c r="D9" s="94"/>
      <c r="E9" s="93" t="s">
        <v>3451</v>
      </c>
      <c r="F9" s="100" t="n">
        <f aca="false">Flights!$AP$13</f>
        <v>0</v>
      </c>
      <c r="G9" s="100" t="n">
        <f aca="false">Flights!$AQ$13</f>
        <v>0</v>
      </c>
      <c r="H9" s="100" t="n">
        <f aca="false">Flights!$AU$13</f>
        <v>0</v>
      </c>
    </row>
    <row r="10" customFormat="false" ht="24" hidden="false" customHeight="true" outlineLevel="0" collapsed="false">
      <c r="A10" s="93" t="s">
        <v>3452</v>
      </c>
      <c r="B10" s="94" t="str">
        <f aca="false">IF(TRIM(Flights!$X$13)="","__________________",Flights!$X$13)</f>
        <v>__________________</v>
      </c>
      <c r="C10" s="94"/>
      <c r="D10" s="94"/>
      <c r="E10" s="93" t="s">
        <v>3453</v>
      </c>
      <c r="F10" s="100" t="n">
        <f aca="false">Flights!$AO$13</f>
        <v>38</v>
      </c>
      <c r="G10" s="100" t="n">
        <f aca="false">Flights!$AS$13</f>
        <v>2</v>
      </c>
      <c r="H10" s="100" t="n">
        <f aca="false">Flights!$AR$13</f>
        <v>2</v>
      </c>
    </row>
    <row r="11" customFormat="false" ht="21" hidden="false" customHeight="true" outlineLevel="0" collapsed="false">
      <c r="A11" s="93" t="s">
        <v>3454</v>
      </c>
      <c r="B11" s="94" t="str">
        <f aca="false">IF(TRIM(Flights!$Y$13)="","__________________",Flights!$Y$13)</f>
        <v>__________________</v>
      </c>
      <c r="C11" s="94"/>
      <c r="D11" s="94"/>
      <c r="E11" s="93" t="s">
        <v>3455</v>
      </c>
      <c r="F11" s="100" t="str">
        <f aca="false">Flights!$AV$13&amp;" / "&amp;Flights!$AW$13</f>
        <v>0 / 38</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IF(Documents!$F$13="","",Documents!$F$13)</f>
        <v/>
      </c>
      <c r="C15" s="99" t="str">
        <f aca="false">IF(Documents!$G$13="","",Documents!$G$13)&amp;IF(ISNUMBER(Documents!$H$13),"  "&amp;TEXT(Documents!$H$13,"DD-MMM-YY"),"")</f>
        <v/>
      </c>
      <c r="D15" s="99"/>
      <c r="E15" s="108" t="str">
        <f aca="false">IF(Documents!$J$13="OUTSTANDING","OUTSTANDING – attach before T-7D (due "&amp;IF(ISNUMBER(Flights!$AG$13),TEXT(Flights!$AG$13,"DD-MMM-YY HH:MM"),"")&amp;" "&amp;Flights!$V$13&amp;")",IF(Documents!$J$13="","Status not recorded",Documents!$J$13))</f>
        <v>OUTSTANDING – attach before T-7D (due 04-Oct-26 13:05 HAN)</v>
      </c>
      <c r="F15" s="109" t="str">
        <f aca="false">"Staple behind this sheet as page A1."&amp;IF(Documents!$I$13="",""," Location: "&amp;Documents!$I$13)</f>
        <v>Staple behind this sheet as page A1.</v>
      </c>
      <c r="G15" s="109"/>
      <c r="H15" s="109"/>
    </row>
    <row r="16" customFormat="false" ht="36" hidden="false" customHeight="true" outlineLevel="0" collapsed="false">
      <c r="A16" s="93" t="s">
        <v>3466</v>
      </c>
      <c r="B16" s="94" t="str">
        <f aca="false">IF(Documents!$K$13="","",Documents!$K$13)</f>
        <v/>
      </c>
      <c r="C16" s="99" t="str">
        <f aca="false">IF(Documents!$L$13="","",Documents!$L$13)&amp;IF(ISNUMBER(Documents!$M$13),"  "&amp;TEXT(Documents!$M$13,"DD-MMM-YY"),"")</f>
        <v/>
      </c>
      <c r="D16" s="99"/>
      <c r="E16" s="108" t="str">
        <f aca="false">IF(Documents!$O$13="OUTSTANDING","OUTSTANDING – attach before T-7D (due "&amp;IF(ISNUMBER(Flights!$AG$13),TEXT(Flights!$AG$13,"DD-MMM-YY HH:MM"),"")&amp;" "&amp;Flights!$V$13&amp;")",IF(Documents!$O$13="","Status not recorded",Documents!$O$13))</f>
        <v>OUTSTANDING – attach before T-7D (due 04-Oct-26 13:05 HAN)</v>
      </c>
      <c r="F16" s="109" t="str">
        <f aca="false">"Staple behind this sheet as page A2."&amp;IF(Documents!$N$13="",""," Location: "&amp;Documents!$N$13)</f>
        <v>Staple behind this sheet as page A2.</v>
      </c>
      <c r="G16" s="109"/>
      <c r="H16" s="109"/>
    </row>
    <row r="17" customFormat="false" ht="22.5" hidden="false" customHeight="true" outlineLevel="0" collapsed="false">
      <c r="A17" s="93" t="s">
        <v>3467</v>
      </c>
      <c r="B17" s="110" t="str">
        <f aca="false">IF(Documents!$Q$13="","",Documents!$Q$13)</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"&amp;IF(TRIM(Flights!$Y$13)="","__________________",Flights!$Y$13)</f>
        <v>Name: __________________</v>
      </c>
      <c r="B19" s="94"/>
      <c r="C19" s="94" t="str">
        <f aca="false">"Name: __________________"</f>
        <v>Name: __________________</v>
      </c>
      <c r="D19" s="94"/>
      <c r="E19" s="94"/>
      <c r="F19" s="94" t="str">
        <f aca="false">"Name: __________________"&amp;"   Station: "&amp;Flights!$V$13</f>
        <v>Name: __________________   Station: HAN</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Checks!$A$283&amp;CHAR(10)&amp;IF(Checks!$I$283="","",Checks!$I$283&amp;": ")&amp;Checks!$J$283</f>
        <v>F09-T7-01
Meal: Meal sensory testing completed for this flight's menu cycle (assessed class)</v>
      </c>
      <c r="B24" s="115" t="str">
        <f aca="false">Checks!$K$283&amp;IF(Checks!$O$283="","",IF(Checks!$K$283="","",CHAR(10))&amp;"Note: "&amp;Checks!$O$283)</f>
        <v>Record panel result / score in Result</v>
      </c>
      <c r="C24" s="115" t="str">
        <f aca="false">Checks!$N$283&amp;CHAR(10)&amp;IF(ISNUMBER(Checks!$R$283),TEXT(Checks!$R$283,"DD-MMM-YY HH:MM"),"")&amp;" "&amp;Checks!$P$283</f>
        <v>Required
04-Oct-26 13:05 HAN</v>
      </c>
      <c r="D24" s="115" t="str">
        <f aca="false">IF(Checks!$U$283="","",Checks!$U$283)&amp;IF(Checks!$AB$283="","",CHAR(10)&amp;"CA: "&amp;Checks!$AB$283)</f>
        <v/>
      </c>
      <c r="E24" s="115" t="str">
        <f aca="false">IF(Checks!$V$283="","",Checks!$V$283)&amp;IF(Checks!$AC$283="","",IF(Checks!$V$283="","",CHAR(10))&amp;"N/A just.: "&amp;Checks!$AC$283)&amp;IF(Checks!$W$283="","",CHAR(10)&amp;"Batch: "&amp;Checks!$W$283)&amp;IF(AND(Checks!$X$283="",Checks!$Y$283=""),"",CHAR(10)&amp;"Exp: "&amp;Checks!$X$283&amp;"  /  Act: "&amp;Checks!$Y$283)</f>
        <v/>
      </c>
      <c r="F24" s="115" t="str">
        <f aca="false">IF(AND(LEFT(Checks!$AH$283,10)="N/A – RULE",TRIM(Checks!$S$283&amp;Checks!$Z$283)=""),"","Type: "&amp;IF(TRIM(Checks!$S$283)="","______________ (see cover list)",Checks!$S$283)&amp;CHAR(10)&amp;"ID: "&amp;IF(TRIM(Checks!$Z$283)="","______________ (see cover list)",Checks!$Z$283))&amp;IF(Checks!$AA$283="","",CHAR(10)&amp;"CA: "&amp;Checks!$AA$283)</f>
        <v>Type: ______________ (see cover list)
ID: ______________ (see cover list)</v>
      </c>
      <c r="G24" s="115" t="str">
        <f aca="false">IF(ISNUMBER(Checks!$AD$283),TEXT(Checks!$AD$283,"DD-MMM-YY HH:MM")&amp;" "&amp;Checks!$P$283,"")&amp;IF(Checks!$AE$283="","",CHAR(10)&amp;"Verifier: "&amp;Checks!$AE$283)&amp;IF(Checks!$T$283="","",CHAR(10)&amp;"PIC: "&amp;Checks!$T$283)</f>
        <v/>
      </c>
      <c r="H24" s="116" t="str">
        <f aca="false">IF(Checks!$AH$283="","",Checks!$AH$283)</f>
        <v>OPEN</v>
      </c>
    </row>
    <row r="25" customFormat="false" ht="114" hidden="false" customHeight="true" outlineLevel="0" collapsed="false">
      <c r="A25" s="115" t="str">
        <f aca="false">Checks!$A$284&amp;CHAR(10)&amp;IF(Checks!$I$284="","",Checks!$I$284&amp;": ")&amp;Checks!$J$284</f>
        <v>F09-T7-02
Menu: Printed menu cards confirmed (content, cycle, language, quantity)</v>
      </c>
      <c r="B25" s="115" t="str">
        <f aca="false">Checks!$K$284&amp;IF(Checks!$O$284="","",IF(Checks!$K$284="","",CHAR(10))&amp;"Note: "&amp;Checks!$O$284)</f>
        <v>Menu card matches approved menu for this flight</v>
      </c>
      <c r="C25" s="115" t="str">
        <f aca="false">Checks!$N$284&amp;CHAR(10)&amp;IF(ISNUMBER(Checks!$R$284),TEXT(Checks!$R$284,"DD-MMM-YY HH:MM"),"")&amp;" "&amp;Checks!$P$284</f>
        <v>Required
04-Oct-26 13:05 HAN</v>
      </c>
      <c r="D25" s="115" t="str">
        <f aca="false">IF(Checks!$U$284="","",Checks!$U$284)&amp;IF(Checks!$AB$284="","",CHAR(10)&amp;"CA: "&amp;Checks!$AB$284)</f>
        <v/>
      </c>
      <c r="E25" s="115" t="str">
        <f aca="false">IF(Checks!$V$284="","",Checks!$V$284)&amp;IF(Checks!$AC$284="","",IF(Checks!$V$284="","",CHAR(10))&amp;"N/A just.: "&amp;Checks!$AC$284)&amp;IF(Checks!$W$284="","",CHAR(10)&amp;"Batch: "&amp;Checks!$W$284)&amp;IF(AND(Checks!$X$284="",Checks!$Y$284=""),"",CHAR(10)&amp;"Exp: "&amp;Checks!$X$284&amp;"  /  Act: "&amp;Checks!$Y$284)</f>
        <v/>
      </c>
      <c r="F25" s="115" t="str">
        <f aca="false">IF(AND(LEFT(Checks!$AH$284,10)="N/A – RULE",TRIM(Checks!$S$284&amp;Checks!$Z$284)=""),"","Type: "&amp;IF(TRIM(Checks!$S$284)="","______________ (see cover list)",Checks!$S$284)&amp;CHAR(10)&amp;"ID: "&amp;IF(TRIM(Checks!$Z$284)="","______________ (see cover list)",Checks!$Z$284))&amp;IF(Checks!$AA$284="","",CHAR(10)&amp;"CA: "&amp;Checks!$AA$284)</f>
        <v>Type: ______________ (see cover list)
ID: ______________ (see cover list)</v>
      </c>
      <c r="G25" s="115" t="str">
        <f aca="false">IF(ISNUMBER(Checks!$AD$284),TEXT(Checks!$AD$284,"DD-MMM-YY HH:MM")&amp;" "&amp;Checks!$P$284,"")&amp;IF(Checks!$AE$284="","",CHAR(10)&amp;"Verifier: "&amp;Checks!$AE$284)&amp;IF(Checks!$T$284="","",CHAR(10)&amp;"PIC: "&amp;Checks!$T$284)</f>
        <v/>
      </c>
      <c r="H25" s="116" t="str">
        <f aca="false">IF(Checks!$AH$284="","",Checks!$AH$284)</f>
        <v>OPEN</v>
      </c>
    </row>
    <row r="26" customFormat="false" ht="114" hidden="false" customHeight="true" outlineLevel="0" collapsed="false">
      <c r="A26" s="115" t="str">
        <f aca="false">Checks!$A$285&amp;CHAR(10)&amp;IF(Checks!$I$285="","",Checks!$I$285&amp;": ")&amp;Checks!$J$285</f>
        <v>F09-T7-03
IFE: Digital menu in IFE confirmed (A339 only)</v>
      </c>
      <c r="B26" s="115" t="str">
        <f aca="false">Checks!$K$285&amp;IF(Checks!$O$285="","",IF(Checks!$K$285="","",CHAR(10))&amp;"Note: "&amp;Checks!$O$285)</f>
        <v>Applies when fleet = A339
Note: Digital IFE menu applies to A339 only (user brief). Applicability follows the Fleet cell on Flights.</v>
      </c>
      <c r="C26" s="115" t="str">
        <f aca="false">Checks!$N$285&amp;CHAR(10)&amp;IF(ISNUMBER(Checks!$R$285),TEXT(Checks!$R$285,"DD-MMM-YY HH:MM"),"")&amp;" "&amp;Checks!$P$285</f>
        <v>N/A – rule
04-Oct-26 13:05 HAN</v>
      </c>
      <c r="D26" s="115" t="str">
        <f aca="false">IF(Checks!$U$285="","",Checks!$U$285)&amp;IF(Checks!$AB$285="","",CHAR(10)&amp;"CA: "&amp;Checks!$AB$285)</f>
        <v/>
      </c>
      <c r="E26" s="115" t="str">
        <f aca="false">IF(Checks!$V$285="","",Checks!$V$285)&amp;IF(Checks!$AC$285="","",IF(Checks!$V$285="","",CHAR(10))&amp;"N/A just.: "&amp;Checks!$AC$285)&amp;IF(Checks!$W$285="","",CHAR(10)&amp;"Batch: "&amp;Checks!$W$285)&amp;IF(AND(Checks!$X$285="",Checks!$Y$285=""),"",CHAR(10)&amp;"Exp: "&amp;Checks!$X$285&amp;"  /  Act: "&amp;Checks!$Y$285)</f>
        <v/>
      </c>
      <c r="F26" s="115" t="str">
        <f aca="false">IF(AND(LEFT(Checks!$AH$285,10)="N/A – RULE",TRIM(Checks!$S$285&amp;Checks!$Z$285)=""),"","Type: "&amp;IF(TRIM(Checks!$S$285)="","______________ (see cover list)",Checks!$S$285)&amp;CHAR(10)&amp;"ID: "&amp;IF(TRIM(Checks!$Z$285)="","______________ (see cover list)",Checks!$Z$285))&amp;IF(Checks!$AA$285="","",CHAR(10)&amp;"CA: "&amp;Checks!$AA$285)</f>
        <v/>
      </c>
      <c r="G26" s="115" t="str">
        <f aca="false">IF(ISNUMBER(Checks!$AD$285),TEXT(Checks!$AD$285,"DD-MMM-YY HH:MM")&amp;" "&amp;Checks!$P$285,"")&amp;IF(Checks!$AE$285="","",CHAR(10)&amp;"Verifier: "&amp;Checks!$AE$285)&amp;IF(Checks!$T$285="","",CHAR(10)&amp;"PIC: "&amp;Checks!$T$285)</f>
        <v/>
      </c>
      <c r="H26" s="116" t="str">
        <f aca="false">IF(Checks!$AH$285="","",Checks!$AH$285)</f>
        <v>N/A – RULE</v>
      </c>
    </row>
    <row r="27" customFormat="false" ht="114" hidden="false" customHeight="true" outlineLevel="0" collapsed="false">
      <c r="A27" s="115" t="str">
        <f aca="false">Checks!$A$286&amp;CHAR(10)&amp;IF(Checks!$I$286="","",Checks!$I$286&amp;": ")&amp;Checks!$J$286</f>
        <v>F09-T7-04
Staffing: Experienced catering officer assigned to this flight</v>
      </c>
      <c r="B27" s="115" t="str">
        <f aca="false">Checks!$K$286&amp;IF(Checks!$O$286="","",IF(Checks!$K$286="","",CHAR(10))&amp;"Note: "&amp;Checks!$O$286)</f>
        <v>Record officer name in Result</v>
      </c>
      <c r="C27" s="115" t="str">
        <f aca="false">Checks!$N$286&amp;CHAR(10)&amp;IF(ISNUMBER(Checks!$R$286),TEXT(Checks!$R$286,"DD-MMM-YY HH:MM"),"")&amp;" "&amp;Checks!$P$286</f>
        <v>Required
04-Oct-26 13:05 HAN</v>
      </c>
      <c r="D27" s="115" t="str">
        <f aca="false">IF(Checks!$U$286="","",Checks!$U$286)&amp;IF(Checks!$AB$286="","",CHAR(10)&amp;"CA: "&amp;Checks!$AB$286)</f>
        <v/>
      </c>
      <c r="E27" s="115" t="str">
        <f aca="false">IF(Checks!$V$286="","",Checks!$V$286)&amp;IF(Checks!$AC$286="","",IF(Checks!$V$286="","",CHAR(10))&amp;"N/A just.: "&amp;Checks!$AC$286)&amp;IF(Checks!$W$286="","",CHAR(10)&amp;"Batch: "&amp;Checks!$W$286)&amp;IF(AND(Checks!$X$286="",Checks!$Y$286=""),"",CHAR(10)&amp;"Exp: "&amp;Checks!$X$286&amp;"  /  Act: "&amp;Checks!$Y$286)</f>
        <v/>
      </c>
      <c r="F27" s="115" t="str">
        <f aca="false">IF(AND(LEFT(Checks!$AH$286,10)="N/A – RULE",TRIM(Checks!$S$286&amp;Checks!$Z$286)=""),"","Type: "&amp;IF(TRIM(Checks!$S$286)="","______________ (see cover list)",Checks!$S$286)&amp;CHAR(10)&amp;"ID: "&amp;IF(TRIM(Checks!$Z$286)="","______________ (see cover list)",Checks!$Z$286))&amp;IF(Checks!$AA$286="","",CHAR(10)&amp;"CA: "&amp;Checks!$AA$286)</f>
        <v>Type: ______________ (see cover list)
ID: ______________ (see cover list)</v>
      </c>
      <c r="G27" s="115" t="str">
        <f aca="false">IF(ISNUMBER(Checks!$AD$286),TEXT(Checks!$AD$286,"DD-MMM-YY HH:MM")&amp;" "&amp;Checks!$P$286,"")&amp;IF(Checks!$AE$286="","",CHAR(10)&amp;"Verifier: "&amp;Checks!$AE$286)&amp;IF(Checks!$T$286="","",CHAR(10)&amp;"PIC: "&amp;Checks!$T$286)</f>
        <v/>
      </c>
      <c r="H27" s="116" t="str">
        <f aca="false">IF(Checks!$AH$286="","",Checks!$AH$286)</f>
        <v>OPEN</v>
      </c>
    </row>
    <row r="28" customFormat="false" ht="114" hidden="false" customHeight="true" outlineLevel="0" collapsed="false">
      <c r="A28" s="115" t="str">
        <f aca="false">Checks!$A$287&amp;CHAR(10)&amp;IF(Checks!$I$287="","",Checks!$I$287&amp;": ")&amp;Checks!$J$287</f>
        <v>F09-T7-05
ISOP: All latest applicable ISOP revisions communicated to caterer</v>
      </c>
      <c r="B28" s="115" t="str">
        <f aca="false">Checks!$K$287&amp;IF(Checks!$O$287="","",IF(Checks!$K$287="","",CHAR(10))&amp;"Note: "&amp;Checks!$O$287)</f>
        <v>List revision numbers in Result (see ISOP register)</v>
      </c>
      <c r="C28" s="115" t="str">
        <f aca="false">Checks!$N$287&amp;CHAR(10)&amp;IF(ISNUMBER(Checks!$R$287),TEXT(Checks!$R$287,"DD-MMM-YY HH:MM"),"")&amp;" "&amp;Checks!$P$287</f>
        <v>Required
04-Oct-26 13:05 HAN</v>
      </c>
      <c r="D28" s="115" t="str">
        <f aca="false">IF(Checks!$U$287="","",Checks!$U$287)&amp;IF(Checks!$AB$287="","",CHAR(10)&amp;"CA: "&amp;Checks!$AB$287)</f>
        <v/>
      </c>
      <c r="E28" s="115" t="str">
        <f aca="false">IF(Checks!$V$287="","",Checks!$V$287)&amp;IF(Checks!$AC$287="","",IF(Checks!$V$287="","",CHAR(10))&amp;"N/A just.: "&amp;Checks!$AC$287)&amp;IF(Checks!$W$287="","",CHAR(10)&amp;"Batch: "&amp;Checks!$W$287)&amp;IF(AND(Checks!$X$287="",Checks!$Y$287=""),"",CHAR(10)&amp;"Exp: "&amp;Checks!$X$287&amp;"  /  Act: "&amp;Checks!$Y$287)</f>
        <v/>
      </c>
      <c r="F28" s="115" t="str">
        <f aca="false">IF(AND(LEFT(Checks!$AH$287,10)="N/A – RULE",TRIM(Checks!$S$287&amp;Checks!$Z$287)=""),"","Type: "&amp;IF(TRIM(Checks!$S$287)="","______________ (see cover list)",Checks!$S$287)&amp;CHAR(10)&amp;"ID: "&amp;IF(TRIM(Checks!$Z$287)="","______________ (see cover list)",Checks!$Z$287))&amp;IF(Checks!$AA$287="","",CHAR(10)&amp;"CA: "&amp;Checks!$AA$287)</f>
        <v>Type: ______________ (see cover list)
ID: ______________ (see cover list)</v>
      </c>
      <c r="G28" s="115" t="str">
        <f aca="false">IF(ISNUMBER(Checks!$AD$287),TEXT(Checks!$AD$287,"DD-MMM-YY HH:MM")&amp;" "&amp;Checks!$P$287,"")&amp;IF(Checks!$AE$287="","",CHAR(10)&amp;"Verifier: "&amp;Checks!$AE$287)&amp;IF(Checks!$T$287="","",CHAR(10)&amp;"PIC: "&amp;Checks!$T$287)</f>
        <v/>
      </c>
      <c r="H28" s="116" t="str">
        <f aca="false">IF(Checks!$AH$287="","",Checks!$AH$287)</f>
        <v>OPEN</v>
      </c>
    </row>
    <row r="29" customFormat="false" ht="114" hidden="false" customHeight="true" outlineLevel="0" collapsed="false">
      <c r="A29" s="115" t="str">
        <f aca="false">Checks!$A$288&amp;CHAR(10)&amp;IF(Checks!$I$288="","",Checks!$I$288&amp;": ")&amp;Checks!$J$288</f>
        <v>F09-T7-06
ISOP: Caterer acknowledgement of ISOP revisions recorded</v>
      </c>
      <c r="B29" s="115" t="str">
        <f aca="false">Checks!$K$288&amp;IF(Checks!$O$288="","",IF(Checks!$K$288="","",CHAR(10))&amp;"Note: "&amp;Checks!$O$288)</f>
        <v>Record acknowledgement ref in Evidence</v>
      </c>
      <c r="C29" s="115" t="str">
        <f aca="false">Checks!$N$288&amp;CHAR(10)&amp;IF(ISNUMBER(Checks!$R$288),TEXT(Checks!$R$288,"DD-MMM-YY HH:MM"),"")&amp;" "&amp;Checks!$P$288</f>
        <v>Required
04-Oct-26 13:05 HAN</v>
      </c>
      <c r="D29" s="115" t="str">
        <f aca="false">IF(Checks!$U$288="","",Checks!$U$288)&amp;IF(Checks!$AB$288="","",CHAR(10)&amp;"CA: "&amp;Checks!$AB$288)</f>
        <v/>
      </c>
      <c r="E29" s="115" t="str">
        <f aca="false">IF(Checks!$V$288="","",Checks!$V$288)&amp;IF(Checks!$AC$288="","",IF(Checks!$V$288="","",CHAR(10))&amp;"N/A just.: "&amp;Checks!$AC$288)&amp;IF(Checks!$W$288="","",CHAR(10)&amp;"Batch: "&amp;Checks!$W$288)&amp;IF(AND(Checks!$X$288="",Checks!$Y$288=""),"",CHAR(10)&amp;"Exp: "&amp;Checks!$X$288&amp;"  /  Act: "&amp;Checks!$Y$288)</f>
        <v/>
      </c>
      <c r="F29" s="115" t="str">
        <f aca="false">IF(AND(LEFT(Checks!$AH$288,10)="N/A – RULE",TRIM(Checks!$S$288&amp;Checks!$Z$288)=""),"","Type: "&amp;IF(TRIM(Checks!$S$288)="","______________ (see cover list)",Checks!$S$288)&amp;CHAR(10)&amp;"ID: "&amp;IF(TRIM(Checks!$Z$288)="","______________ (see cover list)",Checks!$Z$288))&amp;IF(Checks!$AA$288="","",CHAR(10)&amp;"CA: "&amp;Checks!$AA$288)</f>
        <v>Type: ______________ (see cover list)
ID: ______________ (see cover list)</v>
      </c>
      <c r="G29" s="115" t="str">
        <f aca="false">IF(ISNUMBER(Checks!$AD$288),TEXT(Checks!$AD$288,"DD-MMM-YY HH:MM")&amp;" "&amp;Checks!$P$288,"")&amp;IF(Checks!$AE$288="","",CHAR(10)&amp;"Verifier: "&amp;Checks!$AE$288)&amp;IF(Checks!$T$288="","",CHAR(10)&amp;"PIC: "&amp;Checks!$T$288)</f>
        <v/>
      </c>
      <c r="H29" s="116" t="str">
        <f aca="false">IF(Checks!$AH$288="","",Checks!$AH$288)</f>
        <v>OPEN</v>
      </c>
    </row>
    <row r="30" customFormat="false" ht="114" hidden="false" customHeight="true" outlineLevel="0" collapsed="false">
      <c r="A30" s="115" t="str">
        <f aca="false">Checks!$A$289&amp;CHAR(10)&amp;IF(Checks!$I$289="","",Checks!$I$289&amp;": ")&amp;Checks!$J$289</f>
        <v>F09-T7-07
Documents: Galley loading diagram (GLD) received, revision recorded &amp; attached</v>
      </c>
      <c r="B30" s="115" t="str">
        <f aca="false">Checks!$K$289&amp;IF(Checks!$O$289="","",IF(Checks!$K$289="","",CHAR(10))&amp;"Note: "&amp;Checks!$O$289)</f>
        <v>Documents sheet row complete</v>
      </c>
      <c r="C30" s="115" t="str">
        <f aca="false">Checks!$N$289&amp;CHAR(10)&amp;IF(ISNUMBER(Checks!$R$289),TEXT(Checks!$R$289,"DD-MMM-YY HH:MM"),"")&amp;" "&amp;Checks!$P$289</f>
        <v>Required
04-Oct-26 13:05 HAN</v>
      </c>
      <c r="D30" s="115" t="str">
        <f aca="false">IF(Checks!$U$289="","",Checks!$U$289)&amp;IF(Checks!$AB$289="","",CHAR(10)&amp;"CA: "&amp;Checks!$AB$289)</f>
        <v/>
      </c>
      <c r="E30" s="115" t="str">
        <f aca="false">IF(Checks!$V$289="","",Checks!$V$289)&amp;IF(Checks!$AC$289="","",IF(Checks!$V$289="","",CHAR(10))&amp;"N/A just.: "&amp;Checks!$AC$289)&amp;IF(Checks!$W$289="","",CHAR(10)&amp;"Batch: "&amp;Checks!$W$289)&amp;IF(AND(Checks!$X$289="",Checks!$Y$289=""),"",CHAR(10)&amp;"Exp: "&amp;Checks!$X$289&amp;"  /  Act: "&amp;Checks!$Y$289)</f>
        <v/>
      </c>
      <c r="F30" s="115" t="str">
        <f aca="false">IF(AND(LEFT(Checks!$AH$289,10)="N/A – RULE",TRIM(Checks!$S$289&amp;Checks!$Z$289)=""),"","Type: "&amp;IF(TRIM(Checks!$S$289)="","______________ (see cover list)",Checks!$S$289)&amp;CHAR(10)&amp;"ID: "&amp;IF(TRIM(Checks!$Z$289)="","______________ (see cover list)",Checks!$Z$289))&amp;IF(Checks!$AA$289="","",CHAR(10)&amp;"CA: "&amp;Checks!$AA$289)</f>
        <v>Type: ______________ (see cover list)
ID: ______________ (see cover list)</v>
      </c>
      <c r="G30" s="115" t="str">
        <f aca="false">IF(ISNUMBER(Checks!$AD$289),TEXT(Checks!$AD$289,"DD-MMM-YY HH:MM")&amp;" "&amp;Checks!$P$289,"")&amp;IF(Checks!$AE$289="","",CHAR(10)&amp;"Verifier: "&amp;Checks!$AE$289)&amp;IF(Checks!$T$289="","",CHAR(10)&amp;"PIC: "&amp;Checks!$T$289)</f>
        <v/>
      </c>
      <c r="H30" s="116" t="str">
        <f aca="false">IF(Checks!$AH$289="","",Checks!$AH$289)</f>
        <v>OPEN</v>
      </c>
    </row>
    <row r="31" customFormat="false" ht="114" hidden="false" customHeight="true" outlineLevel="0" collapsed="false">
      <c r="A31" s="115" t="str">
        <f aca="false">Checks!$A$290&amp;CHAR(10)&amp;IF(Checks!$I$290="","",Checks!$I$290&amp;": ")&amp;Checks!$J$290</f>
        <v>F09-T7-08
Documents: Menu checklist received, revision recorded &amp; attached</v>
      </c>
      <c r="B31" s="115" t="str">
        <f aca="false">Checks!$K$290&amp;IF(Checks!$O$290="","",IF(Checks!$K$290="","",CHAR(10))&amp;"Note: "&amp;Checks!$O$290)</f>
        <v>Documents sheet row complete</v>
      </c>
      <c r="C31" s="115" t="str">
        <f aca="false">Checks!$N$290&amp;CHAR(10)&amp;IF(ISNUMBER(Checks!$R$290),TEXT(Checks!$R$290,"DD-MMM-YY HH:MM"),"")&amp;" "&amp;Checks!$P$290</f>
        <v>Required
04-Oct-26 13:05 HAN</v>
      </c>
      <c r="D31" s="115" t="str">
        <f aca="false">IF(Checks!$U$290="","",Checks!$U$290)&amp;IF(Checks!$AB$290="","",CHAR(10)&amp;"CA: "&amp;Checks!$AB$290)</f>
        <v/>
      </c>
      <c r="E31" s="115" t="str">
        <f aca="false">IF(Checks!$V$290="","",Checks!$V$290)&amp;IF(Checks!$AC$290="","",IF(Checks!$V$290="","",CHAR(10))&amp;"N/A just.: "&amp;Checks!$AC$290)&amp;IF(Checks!$W$290="","",CHAR(10)&amp;"Batch: "&amp;Checks!$W$290)&amp;IF(AND(Checks!$X$290="",Checks!$Y$290=""),"",CHAR(10)&amp;"Exp: "&amp;Checks!$X$290&amp;"  /  Act: "&amp;Checks!$Y$290)</f>
        <v/>
      </c>
      <c r="F31" s="115" t="str">
        <f aca="false">IF(AND(LEFT(Checks!$AH$290,10)="N/A – RULE",TRIM(Checks!$S$290&amp;Checks!$Z$290)=""),"","Type: "&amp;IF(TRIM(Checks!$S$290)="","______________ (see cover list)",Checks!$S$290)&amp;CHAR(10)&amp;"ID: "&amp;IF(TRIM(Checks!$Z$290)="","______________ (see cover list)",Checks!$Z$290))&amp;IF(Checks!$AA$290="","",CHAR(10)&amp;"CA: "&amp;Checks!$AA$290)</f>
        <v>Type: ______________ (see cover list)
ID: ______________ (see cover list)</v>
      </c>
      <c r="G31" s="115" t="str">
        <f aca="false">IF(ISNUMBER(Checks!$AD$290),TEXT(Checks!$AD$290,"DD-MMM-YY HH:MM")&amp;" "&amp;Checks!$P$290,"")&amp;IF(Checks!$AE$290="","",CHAR(10)&amp;"Verifier: "&amp;Checks!$AE$290)&amp;IF(Checks!$T$290="","",CHAR(10)&amp;"PIC: "&amp;Checks!$T$290)</f>
        <v/>
      </c>
      <c r="H31" s="116" t="str">
        <f aca="false">IF(Checks!$AH$290="","",Checks!$AH$290)</f>
        <v>OPEN</v>
      </c>
    </row>
    <row r="32" customFormat="false" ht="114" hidden="false" customHeight="true" outlineLevel="0" collapsed="false">
      <c r="A32" s="115" t="str">
        <f aca="false">Checks!$A$291&amp;CHAR(10)&amp;IF(Checks!$I$291="","",Checks!$I$291&amp;": ")&amp;Checks!$J$291</f>
        <v>F09-T7-09
Uplift plan: Uplift plan confirmed with caterer vs STD Uplift Information</v>
      </c>
      <c r="B32" s="115" t="str">
        <f aca="false">Checks!$K$291&amp;IF(Checks!$O$291="","",IF(Checks!$K$291="","",CHAR(10))&amp;"Note: "&amp;Checks!$O$291)</f>
        <v>Service: 1 Meal (Meal); meal uplift stn HAN (ref lists KUL/HAN)</v>
      </c>
      <c r="C32" s="115" t="str">
        <f aca="false">Checks!$N$291&amp;CHAR(10)&amp;IF(ISNUMBER(Checks!$R$291),TEXT(Checks!$R$291,"DD-MMM-YY HH:MM"),"")&amp;" "&amp;Checks!$P$291</f>
        <v>Required
04-Oct-26 13:05 HAN</v>
      </c>
      <c r="D32" s="115" t="str">
        <f aca="false">IF(Checks!$U$291="","",Checks!$U$291)&amp;IF(Checks!$AB$291="","",CHAR(10)&amp;"CA: "&amp;Checks!$AB$291)</f>
        <v/>
      </c>
      <c r="E32" s="115" t="str">
        <f aca="false">IF(Checks!$V$291="","",Checks!$V$291)&amp;IF(Checks!$AC$291="","",IF(Checks!$V$291="","",CHAR(10))&amp;"N/A just.: "&amp;Checks!$AC$291)&amp;IF(Checks!$W$291="","",CHAR(10)&amp;"Batch: "&amp;Checks!$W$291)&amp;IF(AND(Checks!$X$291="",Checks!$Y$291=""),"",CHAR(10)&amp;"Exp: "&amp;Checks!$X$291&amp;"  /  Act: "&amp;Checks!$Y$291)</f>
        <v/>
      </c>
      <c r="F32" s="115" t="str">
        <f aca="false">IF(AND(LEFT(Checks!$AH$291,10)="N/A – RULE",TRIM(Checks!$S$291&amp;Checks!$Z$291)=""),"","Type: "&amp;IF(TRIM(Checks!$S$291)="","______________ (see cover list)",Checks!$S$291)&amp;CHAR(10)&amp;"ID: "&amp;IF(TRIM(Checks!$Z$291)="","______________ (see cover list)",Checks!$Z$291))&amp;IF(Checks!$AA$291="","",CHAR(10)&amp;"CA: "&amp;Checks!$AA$291)</f>
        <v>Type: ______________ (see cover list)
ID: ______________ (see cover list)</v>
      </c>
      <c r="G32" s="115" t="str">
        <f aca="false">IF(ISNUMBER(Checks!$AD$291),TEXT(Checks!$AD$291,"DD-MMM-YY HH:MM")&amp;" "&amp;Checks!$P$291,"")&amp;IF(Checks!$AE$291="","",CHAR(10)&amp;"Verifier: "&amp;Checks!$AE$291)&amp;IF(Checks!$T$291="","",CHAR(10)&amp;"PIC: "&amp;Checks!$T$291)</f>
        <v/>
      </c>
      <c r="H32" s="116" t="str">
        <f aca="false">IF(Checks!$AH$291="","",Checks!$AH$291)</f>
        <v>OPEN</v>
      </c>
    </row>
    <row r="33" customFormat="false" ht="25.5" hidden="false" customHeight="true" outlineLevel="0" collapsed="false">
      <c r="A33" s="114"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Checks!$A$292&amp;CHAR(10)&amp;IF(Checks!$I$292="","",Checks!$I$292&amp;": ")&amp;Checks!$J$292</f>
        <v>F09-T24-01
Meal: Sensory test repeated on ACTUAL production batch for this flight</v>
      </c>
      <c r="B34" s="115" t="str">
        <f aca="false">Checks!$K$292&amp;IF(Checks!$O$292="","",IF(Checks!$K$292="","",CHAR(10))&amp;"Note: "&amp;Checks!$O$292)</f>
        <v>Batch ID, result, CA and acceptance mandatory</v>
      </c>
      <c r="C34" s="115" t="str">
        <f aca="false">Checks!$N$292&amp;CHAR(10)&amp;IF(ISNUMBER(Checks!$R$292),TEXT(Checks!$R$292,"DD-MMM-YY HH:MM"),"")&amp;" "&amp;Checks!$P$292</f>
        <v>Required
10-Oct-26 13:05 HAN</v>
      </c>
      <c r="D34" s="115" t="str">
        <f aca="false">IF(Checks!$U$292="","",Checks!$U$292)&amp;IF(Checks!$AB$292="","",CHAR(10)&amp;"CA: "&amp;Checks!$AB$292)</f>
        <v/>
      </c>
      <c r="E34" s="115" t="str">
        <f aca="false">IF(Checks!$V$292="","",Checks!$V$292)&amp;IF(Checks!$AC$292="","",IF(Checks!$V$292="","",CHAR(10))&amp;"N/A just.: "&amp;Checks!$AC$292)&amp;IF(Checks!$W$292="","",CHAR(10)&amp;"Batch: "&amp;Checks!$W$292)&amp;IF(AND(Checks!$X$292="",Checks!$Y$292=""),"",CHAR(10)&amp;"Exp: "&amp;Checks!$X$292&amp;"  /  Act: "&amp;Checks!$Y$292)</f>
        <v/>
      </c>
      <c r="F34" s="115" t="str">
        <f aca="false">IF(AND(LEFT(Checks!$AH$292,10)="N/A – RULE",TRIM(Checks!$S$292&amp;Checks!$Z$292)=""),"","Type: "&amp;IF(TRIM(Checks!$S$292)="","______________ (see cover list)",Checks!$S$292)&amp;CHAR(10)&amp;"ID: "&amp;IF(TRIM(Checks!$Z$292)="","______________ (see cover list)",Checks!$Z$292))&amp;IF(Checks!$AA$292="","",CHAR(10)&amp;"CA: "&amp;Checks!$AA$292)</f>
        <v>Type: ______________ (see cover list)
ID: ______________ (see cover list)</v>
      </c>
      <c r="G34" s="115" t="str">
        <f aca="false">IF(ISNUMBER(Checks!$AD$292),TEXT(Checks!$AD$292,"DD-MMM-YY HH:MM")&amp;" "&amp;Checks!$P$292,"")&amp;IF(Checks!$AE$292="","",CHAR(10)&amp;"Verifier: "&amp;Checks!$AE$292)&amp;IF(Checks!$T$292="","",CHAR(10)&amp;"PIC: "&amp;Checks!$T$292)</f>
        <v/>
      </c>
      <c r="H34" s="116" t="str">
        <f aca="false">IF(Checks!$AH$292="","",Checks!$AH$292)</f>
        <v>OPEN</v>
      </c>
    </row>
    <row r="35" customFormat="false" ht="25.5" hidden="false" customHeight="true" outlineLevel="0" collapsed="false">
      <c r="A35" s="114"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5" s="114"/>
      <c r="C35" s="114"/>
      <c r="D35" s="114"/>
      <c r="E35" s="114"/>
      <c r="F35" s="114"/>
      <c r="G35" s="114"/>
      <c r="H35" s="114"/>
    </row>
    <row r="36" customFormat="false" ht="114" hidden="false" customHeight="true" outlineLevel="0" collapsed="false">
      <c r="A36" s="115" t="str">
        <f aca="false">Checks!$A$293&amp;CHAR(10)&amp;IF(Checks!$I$293="","",Checks!$I$293&amp;": ")&amp;Checks!$J$293</f>
        <v>F09-T12-01
Meal: Meal quality vs menu checklist</v>
      </c>
      <c r="B36" s="115" t="str">
        <f aca="false">Checks!$K$293&amp;IF(Checks!$O$293="","",IF(Checks!$K$293="","",CHAR(10))&amp;"Note: "&amp;Checks!$O$293)</f>
        <v>Note: Preparation check at caterer - does NOT confirm loading.</v>
      </c>
      <c r="C36" s="115" t="str">
        <f aca="false">Checks!$N$293&amp;CHAR(10)&amp;IF(ISNUMBER(Checks!$R$293),TEXT(Checks!$R$293,"DD-MMM-YY HH:MM"),"")&amp;" "&amp;Checks!$P$293</f>
        <v>Required
11-Oct-26 01:05 HAN</v>
      </c>
      <c r="D36" s="115" t="str">
        <f aca="false">IF(Checks!$U$293="","",Checks!$U$293)&amp;IF(Checks!$AB$293="","",CHAR(10)&amp;"CA: "&amp;Checks!$AB$293)</f>
        <v/>
      </c>
      <c r="E36" s="115" t="str">
        <f aca="false">IF(Checks!$V$293="","",Checks!$V$293)&amp;IF(Checks!$AC$293="","",IF(Checks!$V$293="","",CHAR(10))&amp;"N/A just.: "&amp;Checks!$AC$293)&amp;IF(Checks!$W$293="","",CHAR(10)&amp;"Batch: "&amp;Checks!$W$293)&amp;IF(AND(Checks!$X$293="",Checks!$Y$293=""),"",CHAR(10)&amp;"Exp: "&amp;Checks!$X$293&amp;"  /  Act: "&amp;Checks!$Y$293)</f>
        <v/>
      </c>
      <c r="F36" s="115" t="str">
        <f aca="false">IF(AND(LEFT(Checks!$AH$293,10)="N/A – RULE",TRIM(Checks!$S$293&amp;Checks!$Z$293)=""),"","Type: "&amp;IF(TRIM(Checks!$S$293)="","______________ (see cover list)",Checks!$S$293)&amp;CHAR(10)&amp;"ID: "&amp;IF(TRIM(Checks!$Z$293)="","______________ (see cover list)",Checks!$Z$293))&amp;IF(Checks!$AA$293="","",CHAR(10)&amp;"CA: "&amp;Checks!$AA$293)</f>
        <v>Type: ______________ (see cover list)
ID: ______________ (see cover list)</v>
      </c>
      <c r="G36" s="115" t="str">
        <f aca="false">IF(ISNUMBER(Checks!$AD$293),TEXT(Checks!$AD$293,"DD-MMM-YY HH:MM")&amp;" "&amp;Checks!$P$293,"")&amp;IF(Checks!$AE$293="","",CHAR(10)&amp;"Verifier: "&amp;Checks!$AE$293)&amp;IF(Checks!$T$293="","",CHAR(10)&amp;"PIC: "&amp;Checks!$T$293)</f>
        <v/>
      </c>
      <c r="H36" s="116" t="str">
        <f aca="false">IF(Checks!$AH$293="","",Checks!$AH$293)</f>
        <v>OPEN</v>
      </c>
    </row>
    <row r="37" customFormat="false" ht="114" hidden="false" customHeight="true" outlineLevel="0" collapsed="false">
      <c r="A37" s="115" t="str">
        <f aca="false">Checks!$A$294&amp;CHAR(10)&amp;IF(Checks!$I$294="","",Checks!$I$294&amp;": ")&amp;Checks!$J$294</f>
        <v>F09-T12-02
Meal: Meal quantities vs menu checklist</v>
      </c>
      <c r="B37" s="115" t="str">
        <f aca="false">Checks!$K$294&amp;IF(Checks!$O$294="","",IF(Checks!$K$294="","",CHAR(10))&amp;"Note: "&amp;Checks!$O$294)</f>
        <v>Enter expected &amp; actual
Note: Preparation check at caterer - does NOT confirm loading.</v>
      </c>
      <c r="C37" s="115" t="str">
        <f aca="false">Checks!$N$294&amp;CHAR(10)&amp;IF(ISNUMBER(Checks!$R$294),TEXT(Checks!$R$294,"DD-MMM-YY HH:MM"),"")&amp;" "&amp;Checks!$P$294</f>
        <v>Required
11-Oct-26 01:05 HAN</v>
      </c>
      <c r="D37" s="115" t="str">
        <f aca="false">IF(Checks!$U$294="","",Checks!$U$294)&amp;IF(Checks!$AB$294="","",CHAR(10)&amp;"CA: "&amp;Checks!$AB$294)</f>
        <v/>
      </c>
      <c r="E37" s="115" t="str">
        <f aca="false">IF(Checks!$V$294="","",Checks!$V$294)&amp;IF(Checks!$AC$294="","",IF(Checks!$V$294="","",CHAR(10))&amp;"N/A just.: "&amp;Checks!$AC$294)&amp;IF(Checks!$W$294="","",CHAR(10)&amp;"Batch: "&amp;Checks!$W$294)&amp;IF(AND(Checks!$X$294="",Checks!$Y$294=""),"",CHAR(10)&amp;"Exp: "&amp;Checks!$X$294&amp;"  /  Act: "&amp;Checks!$Y$294)</f>
        <v/>
      </c>
      <c r="F37" s="115" t="str">
        <f aca="false">IF(AND(LEFT(Checks!$AH$294,10)="N/A – RULE",TRIM(Checks!$S$294&amp;Checks!$Z$294)=""),"","Type: "&amp;IF(TRIM(Checks!$S$294)="","______________ (see cover list)",Checks!$S$294)&amp;CHAR(10)&amp;"ID: "&amp;IF(TRIM(Checks!$Z$294)="","______________ (see cover list)",Checks!$Z$294))&amp;IF(Checks!$AA$294="","",CHAR(10)&amp;"CA: "&amp;Checks!$AA$294)</f>
        <v>Type: ______________ (see cover list)
ID: ______________ (see cover list)</v>
      </c>
      <c r="G37" s="115" t="str">
        <f aca="false">IF(ISNUMBER(Checks!$AD$294),TEXT(Checks!$AD$294,"DD-MMM-YY HH:MM")&amp;" "&amp;Checks!$P$294,"")&amp;IF(Checks!$AE$294="","",CHAR(10)&amp;"Verifier: "&amp;Checks!$AE$294)&amp;IF(Checks!$T$294="","",CHAR(10)&amp;"PIC: "&amp;Checks!$T$294)</f>
        <v/>
      </c>
      <c r="H37" s="116" t="str">
        <f aca="false">IF(Checks!$AH$294="","",Checks!$AH$294)</f>
        <v>OPEN</v>
      </c>
    </row>
    <row r="38" customFormat="false" ht="114" hidden="false" customHeight="true" outlineLevel="0" collapsed="false">
      <c r="A38" s="115" t="str">
        <f aca="false">Checks!$A$295&amp;CHAR(10)&amp;IF(Checks!$I$295="","",Checks!$I$295&amp;": ")&amp;Checks!$J$295</f>
        <v>F09-T12-03
Equipment: Equipment cleanliness vs GLD</v>
      </c>
      <c r="B38" s="115" t="str">
        <f aca="false">Checks!$K$295&amp;IF(Checks!$O$295="","",IF(Checks!$K$295="","",CHAR(10))&amp;"Note: "&amp;Checks!$O$295)</f>
        <v>Note: Preparation check at caterer - does NOT confirm loading.</v>
      </c>
      <c r="C38" s="115" t="str">
        <f aca="false">Checks!$N$295&amp;CHAR(10)&amp;IF(ISNUMBER(Checks!$R$295),TEXT(Checks!$R$295,"DD-MMM-YY HH:MM"),"")&amp;" "&amp;Checks!$P$295</f>
        <v>Required
11-Oct-26 01:05 HAN</v>
      </c>
      <c r="D38" s="115" t="str">
        <f aca="false">IF(Checks!$U$295="","",Checks!$U$295)&amp;IF(Checks!$AB$295="","",CHAR(10)&amp;"CA: "&amp;Checks!$AB$295)</f>
        <v/>
      </c>
      <c r="E38" s="115" t="str">
        <f aca="false">IF(Checks!$V$295="","",Checks!$V$295)&amp;IF(Checks!$AC$295="","",IF(Checks!$V$295="","",CHAR(10))&amp;"N/A just.: "&amp;Checks!$AC$295)&amp;IF(Checks!$W$295="","",CHAR(10)&amp;"Batch: "&amp;Checks!$W$295)&amp;IF(AND(Checks!$X$295="",Checks!$Y$295=""),"",CHAR(10)&amp;"Exp: "&amp;Checks!$X$295&amp;"  /  Act: "&amp;Checks!$Y$295)</f>
        <v/>
      </c>
      <c r="F38" s="115" t="str">
        <f aca="false">IF(AND(LEFT(Checks!$AH$295,10)="N/A – RULE",TRIM(Checks!$S$295&amp;Checks!$Z$295)=""),"","Type: "&amp;IF(TRIM(Checks!$S$295)="","______________ (see cover list)",Checks!$S$295)&amp;CHAR(10)&amp;"ID: "&amp;IF(TRIM(Checks!$Z$295)="","______________ (see cover list)",Checks!$Z$295))&amp;IF(Checks!$AA$295="","",CHAR(10)&amp;"CA: "&amp;Checks!$AA$295)</f>
        <v>Type: ______________ (see cover list)
ID: ______________ (see cover list)</v>
      </c>
      <c r="G38" s="115" t="str">
        <f aca="false">IF(ISNUMBER(Checks!$AD$295),TEXT(Checks!$AD$295,"DD-MMM-YY HH:MM")&amp;" "&amp;Checks!$P$295,"")&amp;IF(Checks!$AE$295="","",CHAR(10)&amp;"Verifier: "&amp;Checks!$AE$295)&amp;IF(Checks!$T$295="","",CHAR(10)&amp;"PIC: "&amp;Checks!$T$295)</f>
        <v/>
      </c>
      <c r="H38" s="116" t="str">
        <f aca="false">IF(Checks!$AH$295="","",Checks!$AH$295)</f>
        <v>OPEN</v>
      </c>
    </row>
    <row r="39" customFormat="false" ht="114" hidden="false" customHeight="true" outlineLevel="0" collapsed="false">
      <c r="A39" s="115" t="str">
        <f aca="false">Checks!$A$296&amp;CHAR(10)&amp;IF(Checks!$I$296="","",Checks!$I$296&amp;": ")&amp;Checks!$J$296</f>
        <v>F09-T12-04
Equipment: Equipment presentation vs GLD</v>
      </c>
      <c r="B39" s="115" t="str">
        <f aca="false">Checks!$K$296&amp;IF(Checks!$O$296="","",IF(Checks!$K$296="","",CHAR(10))&amp;"Note: "&amp;Checks!$O$296)</f>
        <v>Note: Preparation check at caterer - does NOT confirm loading.</v>
      </c>
      <c r="C39" s="115" t="str">
        <f aca="false">Checks!$N$296&amp;CHAR(10)&amp;IF(ISNUMBER(Checks!$R$296),TEXT(Checks!$R$296,"DD-MMM-YY HH:MM"),"")&amp;" "&amp;Checks!$P$296</f>
        <v>Required
11-Oct-26 01:05 HAN</v>
      </c>
      <c r="D39" s="115" t="str">
        <f aca="false">IF(Checks!$U$296="","",Checks!$U$296)&amp;IF(Checks!$AB$296="","",CHAR(10)&amp;"CA: "&amp;Checks!$AB$296)</f>
        <v/>
      </c>
      <c r="E39" s="115" t="str">
        <f aca="false">IF(Checks!$V$296="","",Checks!$V$296)&amp;IF(Checks!$AC$296="","",IF(Checks!$V$296="","",CHAR(10))&amp;"N/A just.: "&amp;Checks!$AC$296)&amp;IF(Checks!$W$296="","",CHAR(10)&amp;"Batch: "&amp;Checks!$W$296)&amp;IF(AND(Checks!$X$296="",Checks!$Y$296=""),"",CHAR(10)&amp;"Exp: "&amp;Checks!$X$296&amp;"  /  Act: "&amp;Checks!$Y$296)</f>
        <v/>
      </c>
      <c r="F39" s="115" t="str">
        <f aca="false">IF(AND(LEFT(Checks!$AH$296,10)="N/A – RULE",TRIM(Checks!$S$296&amp;Checks!$Z$296)=""),"","Type: "&amp;IF(TRIM(Checks!$S$296)="","______________ (see cover list)",Checks!$S$296)&amp;CHAR(10)&amp;"ID: "&amp;IF(TRIM(Checks!$Z$296)="","______________ (see cover list)",Checks!$Z$296))&amp;IF(Checks!$AA$296="","",CHAR(10)&amp;"CA: "&amp;Checks!$AA$296)</f>
        <v>Type: ______________ (see cover list)
ID: ______________ (see cover list)</v>
      </c>
      <c r="G39" s="115" t="str">
        <f aca="false">IF(ISNUMBER(Checks!$AD$296),TEXT(Checks!$AD$296,"DD-MMM-YY HH:MM")&amp;" "&amp;Checks!$P$296,"")&amp;IF(Checks!$AE$296="","",CHAR(10)&amp;"Verifier: "&amp;Checks!$AE$296)&amp;IF(Checks!$T$296="","",CHAR(10)&amp;"PIC: "&amp;Checks!$T$296)</f>
        <v/>
      </c>
      <c r="H39" s="116" t="str">
        <f aca="false">IF(Checks!$AH$296="","",Checks!$AH$296)</f>
        <v>OPEN</v>
      </c>
    </row>
    <row r="40" customFormat="false" ht="114" hidden="false" customHeight="true" outlineLevel="0" collapsed="false">
      <c r="A40" s="115" t="str">
        <f aca="false">Checks!$A$297&amp;CHAR(10)&amp;IF(Checks!$I$297="","",Checks!$I$297&amp;": ")&amp;Checks!$J$297</f>
        <v>F09-T12-05
Equipment: Equipment serviceability vs GLD</v>
      </c>
      <c r="B40" s="115" t="str">
        <f aca="false">Checks!$K$297&amp;IF(Checks!$O$297="","",IF(Checks!$K$297="","",CHAR(10))&amp;"Note: "&amp;Checks!$O$297)</f>
        <v>Note: Preparation check at caterer - does NOT confirm loading.</v>
      </c>
      <c r="C40" s="115" t="str">
        <f aca="false">Checks!$N$297&amp;CHAR(10)&amp;IF(ISNUMBER(Checks!$R$297),TEXT(Checks!$R$297,"DD-MMM-YY HH:MM"),"")&amp;" "&amp;Checks!$P$297</f>
        <v>Required
11-Oct-26 01:05 HAN</v>
      </c>
      <c r="D40" s="115" t="str">
        <f aca="false">IF(Checks!$U$297="","",Checks!$U$297)&amp;IF(Checks!$AB$297="","",CHAR(10)&amp;"CA: "&amp;Checks!$AB$297)</f>
        <v/>
      </c>
      <c r="E40" s="115" t="str">
        <f aca="false">IF(Checks!$V$297="","",Checks!$V$297)&amp;IF(Checks!$AC$297="","",IF(Checks!$V$297="","",CHAR(10))&amp;"N/A just.: "&amp;Checks!$AC$297)&amp;IF(Checks!$W$297="","",CHAR(10)&amp;"Batch: "&amp;Checks!$W$297)&amp;IF(AND(Checks!$X$297="",Checks!$Y$297=""),"",CHAR(10)&amp;"Exp: "&amp;Checks!$X$297&amp;"  /  Act: "&amp;Checks!$Y$297)</f>
        <v/>
      </c>
      <c r="F40" s="115" t="str">
        <f aca="false">IF(AND(LEFT(Checks!$AH$297,10)="N/A – RULE",TRIM(Checks!$S$297&amp;Checks!$Z$297)=""),"","Type: "&amp;IF(TRIM(Checks!$S$297)="","______________ (see cover list)",Checks!$S$297)&amp;CHAR(10)&amp;"ID: "&amp;IF(TRIM(Checks!$Z$297)="","______________ (see cover list)",Checks!$Z$297))&amp;IF(Checks!$AA$297="","",CHAR(10)&amp;"CA: "&amp;Checks!$AA$297)</f>
        <v>Type: ______________ (see cover list)
ID: ______________ (see cover list)</v>
      </c>
      <c r="G40" s="115" t="str">
        <f aca="false">IF(ISNUMBER(Checks!$AD$297),TEXT(Checks!$AD$297,"DD-MMM-YY HH:MM")&amp;" "&amp;Checks!$P$297,"")&amp;IF(Checks!$AE$297="","",CHAR(10)&amp;"Verifier: "&amp;Checks!$AE$297)&amp;IF(Checks!$T$297="","",CHAR(10)&amp;"PIC: "&amp;Checks!$T$297)</f>
        <v/>
      </c>
      <c r="H40" s="116" t="str">
        <f aca="false">IF(Checks!$AH$297="","",Checks!$AH$297)</f>
        <v>OPEN</v>
      </c>
    </row>
    <row r="41" customFormat="false" ht="180" hidden="false" customHeight="true" outlineLevel="0" collapsed="false">
      <c r="A41" s="115" t="str">
        <f aca="false">Checks!$A$298&amp;CHAR(10)&amp;IF(Checks!$I$298="","",Checks!$I$298&amp;": ")&amp;Checks!$J$298</f>
        <v>F09-T12-06
Equipment: Equipment quantities vs GLD</v>
      </c>
      <c r="B41" s="115" t="str">
        <f aca="false">SUBSTITUTE(SUBSTITUTE(Checks!$K$298&amp;IF(Checks!$O$298="","",IF(Checks!$K$298="","",CHAR(10))&amp;"Note: "&amp;Checks!$O$298)," (AIRCRAFT TYPE!C16:R16)","")," -"," n/a")</f>
        <v>Enter expected &amp; actual. Aircraft galley data: B737-8 (B7M8): carts 10.5, SU 25, ovens 6, warming ovens n/a, fridges n/a, water heaters 3, beverage makers n/a, espresso n/a, folding trolleys n/a, headsets n/a
Note: Preparation check at caterer n/a does NOT confirm loading.</v>
      </c>
      <c r="C41" s="115" t="str">
        <f aca="false">Checks!$N$298&amp;CHAR(10)&amp;IF(ISNUMBER(Checks!$R$298),TEXT(Checks!$R$298,"DD-MMM-YY HH:MM"),"")&amp;" "&amp;Checks!$P$298</f>
        <v>Required
11-Oct-26 01:05 HAN</v>
      </c>
      <c r="D41" s="115" t="str">
        <f aca="false">IF(Checks!$U$298="","",Checks!$U$298)&amp;IF(Checks!$AB$298="","",CHAR(10)&amp;"CA: "&amp;Checks!$AB$298)</f>
        <v/>
      </c>
      <c r="E41" s="115" t="str">
        <f aca="false">IF(Checks!$V$298="","",Checks!$V$298)&amp;IF(Checks!$AC$298="","",IF(Checks!$V$298="","",CHAR(10))&amp;"N/A just.: "&amp;Checks!$AC$298)&amp;IF(Checks!$W$298="","",CHAR(10)&amp;"Batch: "&amp;Checks!$W$298)&amp;IF(AND(Checks!$X$298="",Checks!$Y$298=""),"",CHAR(10)&amp;"Exp: "&amp;Checks!$X$298&amp;"  /  Act: "&amp;Checks!$Y$298)</f>
        <v/>
      </c>
      <c r="F41" s="115" t="str">
        <f aca="false">IF(AND(LEFT(Checks!$AH$298,10)="N/A – RULE",TRIM(Checks!$S$298&amp;Checks!$Z$298)=""),"","Type: "&amp;IF(TRIM(Checks!$S$298)="","______________ (see cover list)",Checks!$S$298)&amp;CHAR(10)&amp;"ID: "&amp;IF(TRIM(Checks!$Z$298)="","______________ (see cover list)",Checks!$Z$298))&amp;IF(Checks!$AA$298="","",CHAR(10)&amp;"CA: "&amp;Checks!$AA$298)</f>
        <v>Type: ______________ (see cover list)
ID: ______________ (see cover list)</v>
      </c>
      <c r="G41" s="115" t="str">
        <f aca="false">IF(ISNUMBER(Checks!$AD$298),TEXT(Checks!$AD$298,"DD-MMM-YY HH:MM")&amp;" "&amp;Checks!$P$298,"")&amp;IF(Checks!$AE$298="","",CHAR(10)&amp;"Verifier: "&amp;Checks!$AE$298)&amp;IF(Checks!$T$298="","",CHAR(10)&amp;"PIC: "&amp;Checks!$T$298)</f>
        <v/>
      </c>
      <c r="H41" s="116" t="str">
        <f aca="false">IF(Checks!$AH$298="","",Checks!$AH$298)</f>
        <v>OPEN</v>
      </c>
    </row>
    <row r="42" customFormat="false" ht="114" hidden="false" customHeight="true" outlineLevel="0" collapsed="false">
      <c r="A42" s="115" t="str">
        <f aca="false">Checks!$A$299&amp;CHAR(10)&amp;IF(Checks!$I$299="","",Checks!$I$299&amp;": ")&amp;Checks!$J$299</f>
        <v>F09-T12-07
Equipment: Loading positions planned vs GLD</v>
      </c>
      <c r="B42" s="115" t="str">
        <f aca="false">Checks!$K$299&amp;IF(Checks!$O$299="","",IF(Checks!$K$299="","",CHAR(10))&amp;"Note: "&amp;Checks!$O$299)</f>
        <v>Note: Preparation check at caterer - does NOT confirm loading.</v>
      </c>
      <c r="C42" s="115" t="str">
        <f aca="false">Checks!$N$299&amp;CHAR(10)&amp;IF(ISNUMBER(Checks!$R$299),TEXT(Checks!$R$299,"DD-MMM-YY HH:MM"),"")&amp;" "&amp;Checks!$P$299</f>
        <v>Required
11-Oct-26 01:05 HAN</v>
      </c>
      <c r="D42" s="115" t="str">
        <f aca="false">IF(Checks!$U$299="","",Checks!$U$299)&amp;IF(Checks!$AB$299="","",CHAR(10)&amp;"CA: "&amp;Checks!$AB$299)</f>
        <v/>
      </c>
      <c r="E42" s="115" t="str">
        <f aca="false">IF(Checks!$V$299="","",Checks!$V$299)&amp;IF(Checks!$AC$299="","",IF(Checks!$V$299="","",CHAR(10))&amp;"N/A just.: "&amp;Checks!$AC$299)&amp;IF(Checks!$W$299="","",CHAR(10)&amp;"Batch: "&amp;Checks!$W$299)&amp;IF(AND(Checks!$X$299="",Checks!$Y$299=""),"",CHAR(10)&amp;"Exp: "&amp;Checks!$X$299&amp;"  /  Act: "&amp;Checks!$Y$299)</f>
        <v/>
      </c>
      <c r="F42" s="115" t="str">
        <f aca="false">IF(AND(LEFT(Checks!$AH$299,10)="N/A – RULE",TRIM(Checks!$S$299&amp;Checks!$Z$299)=""),"","Type: "&amp;IF(TRIM(Checks!$S$299)="","______________ (see cover list)",Checks!$S$299)&amp;CHAR(10)&amp;"ID: "&amp;IF(TRIM(Checks!$Z$299)="","______________ (see cover list)",Checks!$Z$299))&amp;IF(Checks!$AA$299="","",CHAR(10)&amp;"CA: "&amp;Checks!$AA$299)</f>
        <v>Type: ______________ (see cover list)
ID: ______________ (see cover list)</v>
      </c>
      <c r="G42" s="115" t="str">
        <f aca="false">IF(ISNUMBER(Checks!$AD$299),TEXT(Checks!$AD$299,"DD-MMM-YY HH:MM")&amp;" "&amp;Checks!$P$299,"")&amp;IF(Checks!$AE$299="","",CHAR(10)&amp;"Verifier: "&amp;Checks!$AE$299)&amp;IF(Checks!$T$299="","",CHAR(10)&amp;"PIC: "&amp;Checks!$T$299)</f>
        <v/>
      </c>
      <c r="H42" s="116" t="str">
        <f aca="false">IF(Checks!$AH$299="","",Checks!$AH$299)</f>
        <v>OPEN</v>
      </c>
    </row>
    <row r="43" customFormat="false" ht="180" hidden="false" customHeight="true" outlineLevel="0" collapsed="false">
      <c r="A43" s="115" t="str">
        <f aca="false">Checks!$A$300&amp;CHAR(10)&amp;IF(Checks!$I$300="","",Checks!$I$300&amp;": ")&amp;Checks!$J$300</f>
        <v>F09-T12-08
Amenities: Disposable slippers in DAM cart (BC, on request) - prepared</v>
      </c>
      <c r="B43" s="115" t="str">
        <f aca="false">SUBSTITUTE(Checks!$K$300&amp;IF(Checks!$O$300="","",IF(Checks!$K$300="","",CHAR(10))&amp;"Note: "&amp;Checks!$O$300),"note C83: ","reference note: ")</f>
        <v>Available in DAM cart on request basis
Note: Sector has no BC slippers; reference note: disposable slipper available in DAM cart (on request basis). Reference gives no uplift stn for this item: preparation checked at the meal uplift stn (HAN) - confirm with caterer.</v>
      </c>
      <c r="C43" s="115" t="str">
        <f aca="false">Checks!$N$300&amp;CHAR(10)&amp;IF(ISNUMBER(Checks!$R$300),TEXT(Checks!$R$300,"DD-MMM-YY HH:MM"),"")&amp;" "&amp;Checks!$P$300</f>
        <v>Required
11-Oct-26 01:05 HAN</v>
      </c>
      <c r="D43" s="115" t="str">
        <f aca="false">IF(Checks!$U$300="","",Checks!$U$300)&amp;IF(Checks!$AB$300="","",CHAR(10)&amp;"CA: "&amp;Checks!$AB$300)</f>
        <v/>
      </c>
      <c r="E43" s="115" t="str">
        <f aca="false">IF(Checks!$V$300="","",Checks!$V$300)&amp;IF(Checks!$AC$300="","",IF(Checks!$V$300="","",CHAR(10))&amp;"N/A just.: "&amp;Checks!$AC$300)&amp;IF(Checks!$W$300="","",CHAR(10)&amp;"Batch: "&amp;Checks!$W$300)&amp;IF(AND(Checks!$X$300="",Checks!$Y$300=""),"",CHAR(10)&amp;"Exp: "&amp;Checks!$X$300&amp;"  /  Act: "&amp;Checks!$Y$300)</f>
        <v/>
      </c>
      <c r="F43" s="115" t="str">
        <f aca="false">IF(AND(LEFT(Checks!$AH$300,10)="N/A – RULE",TRIM(Checks!$S$300&amp;Checks!$Z$300)=""),"","Type: "&amp;IF(TRIM(Checks!$S$300)="","______________ (see cover list)",Checks!$S$300)&amp;CHAR(10)&amp;"ID: "&amp;IF(TRIM(Checks!$Z$300)="","______________ (see cover list)",Checks!$Z$300))&amp;IF(Checks!$AA$300="","",CHAR(10)&amp;"CA: "&amp;Checks!$AA$300)</f>
        <v>Type: ______________ (see cover list)
ID: ______________ (see cover list)</v>
      </c>
      <c r="G43" s="115" t="str">
        <f aca="false">IF(ISNUMBER(Checks!$AD$300),TEXT(Checks!$AD$300,"DD-MMM-YY HH:MM")&amp;" "&amp;Checks!$P$300,"")&amp;IF(Checks!$AE$300="","",CHAR(10)&amp;"Verifier: "&amp;Checks!$AE$300)&amp;IF(Checks!$T$300="","",CHAR(10)&amp;"PIC: "&amp;Checks!$T$300)</f>
        <v/>
      </c>
      <c r="H43" s="116" t="str">
        <f aca="false">IF(Checks!$AH$300="","",Checks!$AH$300)</f>
        <v>OPEN</v>
      </c>
    </row>
    <row r="44" customFormat="false" ht="114" hidden="false" customHeight="true" outlineLevel="0" collapsed="false">
      <c r="A44" s="115" t="str">
        <f aca="false">Checks!$A$301&amp;CHAR(10)&amp;IF(Checks!$I$301="","",Checks!$I$301&amp;": ")&amp;Checks!$J$301</f>
        <v>F09-T12-09
F&amp;B Linen: Towel - prepared</v>
      </c>
      <c r="B44" s="115" t="str">
        <f aca="false">Checks!$K$301&amp;IF(Checks!$O$301="","",IF(Checks!$K$301="","",CHAR(10))&amp;"Note: "&amp;Checks!$O$301)</f>
        <v>Available (ticked in reference)
Note: Reference gives no uplift stn for this item: preparation checked at the meal uplift stn (HAN) - confirm with caterer.</v>
      </c>
      <c r="C44" s="115" t="str">
        <f aca="false">Checks!$N$301&amp;CHAR(10)&amp;IF(ISNUMBER(Checks!$R$301),TEXT(Checks!$R$301,"DD-MMM-YY HH:MM"),"")&amp;" "&amp;Checks!$P$301</f>
        <v>Required
11-Oct-26 01:05 HAN</v>
      </c>
      <c r="D44" s="115" t="str">
        <f aca="false">IF(Checks!$U$301="","",Checks!$U$301)&amp;IF(Checks!$AB$301="","",CHAR(10)&amp;"CA: "&amp;Checks!$AB$301)</f>
        <v/>
      </c>
      <c r="E44" s="115" t="str">
        <f aca="false">IF(Checks!$V$301="","",Checks!$V$301)&amp;IF(Checks!$AC$301="","",IF(Checks!$V$301="","",CHAR(10))&amp;"N/A just.: "&amp;Checks!$AC$301)&amp;IF(Checks!$W$301="","",CHAR(10)&amp;"Batch: "&amp;Checks!$W$301)&amp;IF(AND(Checks!$X$301="",Checks!$Y$301=""),"",CHAR(10)&amp;"Exp: "&amp;Checks!$X$301&amp;"  /  Act: "&amp;Checks!$Y$301)</f>
        <v/>
      </c>
      <c r="F44" s="115" t="str">
        <f aca="false">IF(AND(LEFT(Checks!$AH$301,10)="N/A – RULE",TRIM(Checks!$S$301&amp;Checks!$Z$301)=""),"","Type: "&amp;IF(TRIM(Checks!$S$301)="","______________ (see cover list)",Checks!$S$301)&amp;CHAR(10)&amp;"ID: "&amp;IF(TRIM(Checks!$Z$301)="","______________ (see cover list)",Checks!$Z$301))&amp;IF(Checks!$AA$301="","",CHAR(10)&amp;"CA: "&amp;Checks!$AA$301)</f>
        <v>Type: ______________ (see cover list)
ID: ______________ (see cover list)</v>
      </c>
      <c r="G44" s="115" t="str">
        <f aca="false">IF(ISNUMBER(Checks!$AD$301),TEXT(Checks!$AD$301,"DD-MMM-YY HH:MM")&amp;" "&amp;Checks!$P$301,"")&amp;IF(Checks!$AE$301="","",CHAR(10)&amp;"Verifier: "&amp;Checks!$AE$301)&amp;IF(Checks!$T$301="","",CHAR(10)&amp;"PIC: "&amp;Checks!$T$301)</f>
        <v/>
      </c>
      <c r="H44" s="116" t="str">
        <f aca="false">IF(Checks!$AH$301="","",Checks!$AH$301)</f>
        <v>OPEN</v>
      </c>
    </row>
    <row r="45" customFormat="false" ht="114" hidden="false" customHeight="true" outlineLevel="0" collapsed="false">
      <c r="A45" s="115" t="str">
        <f aca="false">Checks!$A$302&amp;CHAR(10)&amp;IF(Checks!$I$302="","",Checks!$I$302&amp;": ")&amp;Checks!$J$302</f>
        <v>F09-T12-10
F&amp;B Linen: Tray cloth - prepared</v>
      </c>
      <c r="B45" s="115" t="str">
        <f aca="false">Checks!$K$302&amp;IF(Checks!$O$302="","",IF(Checks!$K$302="","",CHAR(10))&amp;"Note: "&amp;Checks!$O$302)</f>
        <v>Available (ticked in reference)
Note: Reference gives no uplift stn for this item: preparation checked at the meal uplift stn (HAN) - confirm with caterer.</v>
      </c>
      <c r="C45" s="115" t="str">
        <f aca="false">Checks!$N$302&amp;CHAR(10)&amp;IF(ISNUMBER(Checks!$R$302),TEXT(Checks!$R$302,"DD-MMM-YY HH:MM"),"")&amp;" "&amp;Checks!$P$302</f>
        <v>Required
11-Oct-26 01:05 HAN</v>
      </c>
      <c r="D45" s="115" t="str">
        <f aca="false">IF(Checks!$U$302="","",Checks!$U$302)&amp;IF(Checks!$AB$302="","",CHAR(10)&amp;"CA: "&amp;Checks!$AB$302)</f>
        <v/>
      </c>
      <c r="E45" s="115" t="str">
        <f aca="false">IF(Checks!$V$302="","",Checks!$V$302)&amp;IF(Checks!$AC$302="","",IF(Checks!$V$302="","",CHAR(10))&amp;"N/A just.: "&amp;Checks!$AC$302)&amp;IF(Checks!$W$302="","",CHAR(10)&amp;"Batch: "&amp;Checks!$W$302)&amp;IF(AND(Checks!$X$302="",Checks!$Y$302=""),"",CHAR(10)&amp;"Exp: "&amp;Checks!$X$302&amp;"  /  Act: "&amp;Checks!$Y$302)</f>
        <v/>
      </c>
      <c r="F45" s="115" t="str">
        <f aca="false">IF(AND(LEFT(Checks!$AH$302,10)="N/A – RULE",TRIM(Checks!$S$302&amp;Checks!$Z$302)=""),"","Type: "&amp;IF(TRIM(Checks!$S$302)="","______________ (see cover list)",Checks!$S$302)&amp;CHAR(10)&amp;"ID: "&amp;IF(TRIM(Checks!$Z$302)="","______________ (see cover list)",Checks!$Z$302))&amp;IF(Checks!$AA$302="","",CHAR(10)&amp;"CA: "&amp;Checks!$AA$302)</f>
        <v>Type: ______________ (see cover list)
ID: ______________ (see cover list)</v>
      </c>
      <c r="G45" s="115" t="str">
        <f aca="false">IF(ISNUMBER(Checks!$AD$302),TEXT(Checks!$AD$302,"DD-MMM-YY HH:MM")&amp;" "&amp;Checks!$P$302,"")&amp;IF(Checks!$AE$302="","",CHAR(10)&amp;"Verifier: "&amp;Checks!$AE$302)&amp;IF(Checks!$T$302="","",CHAR(10)&amp;"PIC: "&amp;Checks!$T$302)</f>
        <v/>
      </c>
      <c r="H45" s="116" t="str">
        <f aca="false">IF(Checks!$AH$302="","",Checks!$AH$302)</f>
        <v>OPEN</v>
      </c>
    </row>
    <row r="46" customFormat="false" ht="114" hidden="false" customHeight="true" outlineLevel="0" collapsed="false">
      <c r="A46" s="115" t="str">
        <f aca="false">Checks!$A$303&amp;CHAR(10)&amp;IF(Checks!$I$303="","",Checks!$I$303&amp;": ")&amp;Checks!$J$303</f>
        <v>F09-T12-11
F&amp;B Linen: Napkin - prepared</v>
      </c>
      <c r="B46" s="115" t="str">
        <f aca="false">Checks!$K$303&amp;IF(Checks!$O$303="","",IF(Checks!$K$303="","",CHAR(10))&amp;"Note: "&amp;Checks!$O$303)</f>
        <v>Available (ticked in reference)
Note: Reference gives no uplift stn for this item: preparation checked at the meal uplift stn (HAN) - confirm with caterer.</v>
      </c>
      <c r="C46" s="115" t="str">
        <f aca="false">Checks!$N$303&amp;CHAR(10)&amp;IF(ISNUMBER(Checks!$R$303),TEXT(Checks!$R$303,"DD-MMM-YY HH:MM"),"")&amp;" "&amp;Checks!$P$303</f>
        <v>Required
11-Oct-26 01:05 HAN</v>
      </c>
      <c r="D46" s="115" t="str">
        <f aca="false">IF(Checks!$U$303="","",Checks!$U$303)&amp;IF(Checks!$AB$303="","",CHAR(10)&amp;"CA: "&amp;Checks!$AB$303)</f>
        <v/>
      </c>
      <c r="E46" s="115" t="str">
        <f aca="false">IF(Checks!$V$303="","",Checks!$V$303)&amp;IF(Checks!$AC$303="","",IF(Checks!$V$303="","",CHAR(10))&amp;"N/A just.: "&amp;Checks!$AC$303)&amp;IF(Checks!$W$303="","",CHAR(10)&amp;"Batch: "&amp;Checks!$W$303)&amp;IF(AND(Checks!$X$303="",Checks!$Y$303=""),"",CHAR(10)&amp;"Exp: "&amp;Checks!$X$303&amp;"  /  Act: "&amp;Checks!$Y$303)</f>
        <v/>
      </c>
      <c r="F46" s="115" t="str">
        <f aca="false">IF(AND(LEFT(Checks!$AH$303,10)="N/A – RULE",TRIM(Checks!$S$303&amp;Checks!$Z$303)=""),"","Type: "&amp;IF(TRIM(Checks!$S$303)="","______________ (see cover list)",Checks!$S$303)&amp;CHAR(10)&amp;"ID: "&amp;IF(TRIM(Checks!$Z$303)="","______________ (see cover list)",Checks!$Z$303))&amp;IF(Checks!$AA$303="","",CHAR(10)&amp;"CA: "&amp;Checks!$AA$303)</f>
        <v>Type: ______________ (see cover list)
ID: ______________ (see cover list)</v>
      </c>
      <c r="G46" s="115" t="str">
        <f aca="false">IF(ISNUMBER(Checks!$AD$303),TEXT(Checks!$AD$303,"DD-MMM-YY HH:MM")&amp;" "&amp;Checks!$P$303,"")&amp;IF(Checks!$AE$303="","",CHAR(10)&amp;"Verifier: "&amp;Checks!$AE$303)&amp;IF(Checks!$T$303="","",CHAR(10)&amp;"PIC: "&amp;Checks!$T$303)</f>
        <v/>
      </c>
      <c r="H46" s="116" t="str">
        <f aca="false">IF(Checks!$AH$303="","",Checks!$AH$303)</f>
        <v>OPEN</v>
      </c>
    </row>
    <row r="47" customFormat="false" ht="279" hidden="false" customHeight="true" outlineLevel="0" collapsed="false">
      <c r="A47" s="115" t="str">
        <f aca="false">Checks!$A$304&amp;CHAR(10)&amp;IF(Checks!$I$304="","",Checks!$I$304&amp;": ")&amp;Checks!$J$304</f>
        <v>F09-T12-12
F&amp;B Linen: Table cloth - prepared</v>
      </c>
      <c r="B47" s="115" t="str">
        <f aca="false">SUBSTITUTE(Checks!$K$304&amp;IF(Checks!$O$304="","",IF(Checks!$K$304="","",CHAR(10))&amp;"Note: "&amp;Checks!$O$304),"note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5" t="str">
        <f aca="false">Checks!$N$304&amp;CHAR(10)&amp;IF(ISNUMBER(Checks!$R$304),TEXT(Checks!$R$304,"DD-MMM-YY HH:MM"),"")&amp;" "&amp;Checks!$P$304</f>
        <v>Clarification required
11-Oct-26 01:05 HAN</v>
      </c>
      <c r="D47" s="115" t="str">
        <f aca="false">IF(Checks!$U$304="","",Checks!$U$304)&amp;IF(Checks!$AB$304="","",CHAR(10)&amp;"CA: "&amp;Checks!$AB$304)</f>
        <v/>
      </c>
      <c r="E47" s="115" t="str">
        <f aca="false">IF(Checks!$V$304="","",Checks!$V$304)&amp;IF(Checks!$AC$304="","",IF(Checks!$V$304="","",CHAR(10))&amp;"N/A just.: "&amp;Checks!$AC$304)&amp;IF(Checks!$W$304="","",CHAR(10)&amp;"Batch: "&amp;Checks!$W$304)&amp;IF(AND(Checks!$X$304="",Checks!$Y$304=""),"",CHAR(10)&amp;"Exp: "&amp;Checks!$X$304&amp;"  /  Act: "&amp;Checks!$Y$304)</f>
        <v/>
      </c>
      <c r="F47" s="115" t="str">
        <f aca="false">IF(AND(LEFT(Checks!$AH$304,10)="N/A – RULE",TRIM(Checks!$S$304&amp;Checks!$Z$304)=""),"","Type: "&amp;IF(TRIM(Checks!$S$304)="","______________ (see cover list)",Checks!$S$304)&amp;CHAR(10)&amp;"ID: "&amp;IF(TRIM(Checks!$Z$304)="","______________ (see cover list)",Checks!$Z$304))&amp;IF(Checks!$AA$304="","",CHAR(10)&amp;"CA: "&amp;Checks!$AA$304)</f>
        <v>Type: ______________ (see cover list)
ID: ______________ (see cover list)</v>
      </c>
      <c r="G47" s="115" t="str">
        <f aca="false">IF(ISNUMBER(Checks!$AD$304),TEXT(Checks!$AD$304,"DD-MMM-YY HH:MM")&amp;" "&amp;Checks!$P$304,"")&amp;IF(Checks!$AE$304="","",CHAR(10)&amp;"Verifier: "&amp;Checks!$AE$304)&amp;IF(Checks!$T$304="","",CHAR(10)&amp;"PIC: "&amp;Checks!$T$304)</f>
        <v/>
      </c>
      <c r="H47" s="116" t="str">
        <f aca="false">IF(Checks!$AH$304="","",Checks!$AH$304)</f>
        <v>OPEN – CLARIFICATION</v>
      </c>
    </row>
    <row r="48" customFormat="false" ht="279" hidden="false" customHeight="true" outlineLevel="0" collapsed="false">
      <c r="A48" s="115" t="str">
        <f aca="false">Checks!$A$305&amp;CHAR(10)&amp;IF(Checks!$I$305="","",Checks!$I$305&amp;": ")&amp;Checks!$J$305</f>
        <v>F09-T12-13
F&amp;B Linen: Bread linen (using table cloth) - prepared</v>
      </c>
      <c r="B48" s="115" t="str">
        <f aca="false">SUBSTITUTE(Checks!$K$305&amp;IF(Checks!$O$305="","",IF(Checks!$K$305="","",CHAR(10))&amp;"Note: "&amp;Checks!$O$305),"note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(HAN) - confirm with caterer.</v>
      </c>
      <c r="C48" s="115" t="str">
        <f aca="false">Checks!$N$305&amp;CHAR(10)&amp;IF(ISNUMBER(Checks!$R$305),TEXT(Checks!$R$305,"DD-MMM-YY HH:MM"),"")&amp;" "&amp;Checks!$P$305</f>
        <v>Clarification required
11-Oct-26 01:05 HAN</v>
      </c>
      <c r="D48" s="115" t="str">
        <f aca="false">IF(Checks!$U$305="","",Checks!$U$305)&amp;IF(Checks!$AB$305="","",CHAR(10)&amp;"CA: "&amp;Checks!$AB$305)</f>
        <v/>
      </c>
      <c r="E48" s="115" t="str">
        <f aca="false">IF(Checks!$V$305="","",Checks!$V$305)&amp;IF(Checks!$AC$305="","",IF(Checks!$V$305="","",CHAR(10))&amp;"N/A just.: "&amp;Checks!$AC$305)&amp;IF(Checks!$W$305="","",CHAR(10)&amp;"Batch: "&amp;Checks!$W$305)&amp;IF(AND(Checks!$X$305="",Checks!$Y$305=""),"",CHAR(10)&amp;"Exp: "&amp;Checks!$X$305&amp;"  /  Act: "&amp;Checks!$Y$305)</f>
        <v/>
      </c>
      <c r="F48" s="115" t="str">
        <f aca="false">IF(AND(LEFT(Checks!$AH$305,10)="N/A – RULE",TRIM(Checks!$S$305&amp;Checks!$Z$305)=""),"","Type: "&amp;IF(TRIM(Checks!$S$305)="","______________ (see cover list)",Checks!$S$305)&amp;CHAR(10)&amp;"ID: "&amp;IF(TRIM(Checks!$Z$305)="","______________ (see cover list)",Checks!$Z$305))&amp;IF(Checks!$AA$305="","",CHAR(10)&amp;"CA: "&amp;Checks!$AA$305)</f>
        <v>Type: ______________ (see cover list)
ID: ______________ (see cover list)</v>
      </c>
      <c r="G48" s="115" t="str">
        <f aca="false">IF(ISNUMBER(Checks!$AD$305),TEXT(Checks!$AD$305,"DD-MMM-YY HH:MM")&amp;" "&amp;Checks!$P$305,"")&amp;IF(Checks!$AE$305="","",CHAR(10)&amp;"Verifier: "&amp;Checks!$AE$305)&amp;IF(Checks!$T$305="","",CHAR(10)&amp;"PIC: "&amp;Checks!$T$305)</f>
        <v/>
      </c>
      <c r="H48" s="116" t="str">
        <f aca="false">IF(Checks!$AH$305="","",Checks!$AH$305)</f>
        <v>OPEN – CLARIFICATION</v>
      </c>
    </row>
    <row r="49" customFormat="false" ht="124.5" hidden="false" customHeight="true" outlineLevel="0" collapsed="false">
      <c r="A49" s="115" t="str">
        <f aca="false">Checks!$A$306&amp;CHAR(10)&amp;IF(Checks!$I$306="","",Checks!$I$306&amp;": ")&amp;Checks!$J$306</f>
        <v>F09-T12-14
F&amp;B Linen: Trolley cloth - prepared</v>
      </c>
      <c r="B49" s="115" t="str">
        <f aca="false">SUBSTITUTE(SUBSTITUTE(Checks!$K$306&amp;IF(Checks!$O$306="","",IF(Checks!$K$306="","",CHAR(10))&amp;"Note: "&amp;Checks!$O$306),"Per note F&amp;B LINEN!B79:C80.","Per the F&amp;B LINEN reference note."),"note F&amp;B LINEN!B79:C80","the F&amp;B LINEN reference note")</f>
        <v>Narrow body: Top only
Note: Per the F&amp;B LINEN reference note. Reference gives no uplift stn for this item: preparation checked at the meal uplift stn (HAN) - confirm with caterer.</v>
      </c>
      <c r="C49" s="115" t="str">
        <f aca="false">Checks!$N$306&amp;CHAR(10)&amp;IF(ISNUMBER(Checks!$R$306),TEXT(Checks!$R$306,"DD-MMM-YY HH:MM"),"")&amp;" "&amp;Checks!$P$306</f>
        <v>Required
11-Oct-26 01:05 HAN</v>
      </c>
      <c r="D49" s="115" t="str">
        <f aca="false">IF(Checks!$U$306="","",Checks!$U$306)&amp;IF(Checks!$AB$306="","",CHAR(10)&amp;"CA: "&amp;Checks!$AB$306)</f>
        <v/>
      </c>
      <c r="E49" s="115" t="str">
        <f aca="false">IF(Checks!$V$306="","",Checks!$V$306)&amp;IF(Checks!$AC$306="","",IF(Checks!$V$306="","",CHAR(10))&amp;"N/A just.: "&amp;Checks!$AC$306)&amp;IF(Checks!$W$306="","",CHAR(10)&amp;"Batch: "&amp;Checks!$W$306)&amp;IF(AND(Checks!$X$306="",Checks!$Y$306=""),"",CHAR(10)&amp;"Exp: "&amp;Checks!$X$306&amp;"  /  Act: "&amp;Checks!$Y$306)</f>
        <v/>
      </c>
      <c r="F49" s="115" t="str">
        <f aca="false">IF(AND(LEFT(Checks!$AH$306,10)="N/A – RULE",TRIM(Checks!$S$306&amp;Checks!$Z$306)=""),"","Type: "&amp;IF(TRIM(Checks!$S$306)="","______________ (see cover list)",Checks!$S$306)&amp;CHAR(10)&amp;"ID: "&amp;IF(TRIM(Checks!$Z$306)="","______________ (see cover list)",Checks!$Z$306))&amp;IF(Checks!$AA$306="","",CHAR(10)&amp;"CA: "&amp;Checks!$AA$306)</f>
        <v>Type: ______________ (see cover list)
ID: ______________ (see cover list)</v>
      </c>
      <c r="G49" s="115" t="str">
        <f aca="false">IF(ISNUMBER(Checks!$AD$306),TEXT(Checks!$AD$306,"DD-MMM-YY HH:MM")&amp;" "&amp;Checks!$P$306,"")&amp;IF(Checks!$AE$306="","",CHAR(10)&amp;"Verifier: "&amp;Checks!$AE$306)&amp;IF(Checks!$T$306="","",CHAR(10)&amp;"PIC: "&amp;Checks!$T$306)</f>
        <v/>
      </c>
      <c r="H49" s="116" t="str">
        <f aca="false">IF(Checks!$AH$306="","",Checks!$AH$306)</f>
        <v>OPEN</v>
      </c>
    </row>
    <row r="50" customFormat="false" ht="114" hidden="false" customHeight="true" outlineLevel="0" collapsed="false">
      <c r="A50" s="115" t="str">
        <f aca="false">Checks!$A$307&amp;CHAR(10)&amp;IF(Checks!$I$307="","",Checks!$I$307&amp;": ")&amp;Checks!$J$307</f>
        <v>F09-T12-15
F&amp;B Linen: Linen bag - prepared</v>
      </c>
      <c r="B50" s="115" t="str">
        <f aca="false">Checks!$K$307&amp;IF(Checks!$O$307="","",IF(Checks!$K$307="","",CHAR(10))&amp;"Note: "&amp;Checks!$O$307)</f>
        <v>Available (ticked in reference)
Note: Reference gives no uplift stn for this item: preparation checked at the meal uplift stn (HAN) - confirm with caterer.</v>
      </c>
      <c r="C50" s="115" t="str">
        <f aca="false">Checks!$N$307&amp;CHAR(10)&amp;IF(ISNUMBER(Checks!$R$307),TEXT(Checks!$R$307,"DD-MMM-YY HH:MM"),"")&amp;" "&amp;Checks!$P$307</f>
        <v>Required
11-Oct-26 01:05 HAN</v>
      </c>
      <c r="D50" s="115" t="str">
        <f aca="false">IF(Checks!$U$307="","",Checks!$U$307)&amp;IF(Checks!$AB$307="","",CHAR(10)&amp;"CA: "&amp;Checks!$AB$307)</f>
        <v/>
      </c>
      <c r="E50" s="115" t="str">
        <f aca="false">IF(Checks!$V$307="","",Checks!$V$307)&amp;IF(Checks!$AC$307="","",IF(Checks!$V$307="","",CHAR(10))&amp;"N/A just.: "&amp;Checks!$AC$307)&amp;IF(Checks!$W$307="","",CHAR(10)&amp;"Batch: "&amp;Checks!$W$307)&amp;IF(AND(Checks!$X$307="",Checks!$Y$307=""),"",CHAR(10)&amp;"Exp: "&amp;Checks!$X$307&amp;"  /  Act: "&amp;Checks!$Y$307)</f>
        <v/>
      </c>
      <c r="F50" s="115" t="str">
        <f aca="false">IF(AND(LEFT(Checks!$AH$307,10)="N/A – RULE",TRIM(Checks!$S$307&amp;Checks!$Z$307)=""),"","Type: "&amp;IF(TRIM(Checks!$S$307)="","______________ (see cover list)",Checks!$S$307)&amp;CHAR(10)&amp;"ID: "&amp;IF(TRIM(Checks!$Z$307)="","______________ (see cover list)",Checks!$Z$307))&amp;IF(Checks!$AA$307="","",CHAR(10)&amp;"CA: "&amp;Checks!$AA$307)</f>
        <v>Type: ______________ (see cover list)
ID: ______________ (see cover list)</v>
      </c>
      <c r="G50" s="115" t="str">
        <f aca="false">IF(ISNUMBER(Checks!$AD$307),TEXT(Checks!$AD$307,"DD-MMM-YY HH:MM")&amp;" "&amp;Checks!$P$307,"")&amp;IF(Checks!$AE$307="","",CHAR(10)&amp;"Verifier: "&amp;Checks!$AE$307)&amp;IF(Checks!$T$307="","",CHAR(10)&amp;"PIC: "&amp;Checks!$T$307)</f>
        <v/>
      </c>
      <c r="H50" s="116" t="str">
        <f aca="false">IF(Checks!$AH$307="","",Checks!$AH$307)</f>
        <v>OPEN</v>
      </c>
    </row>
    <row r="51" customFormat="false" ht="114" hidden="false" customHeight="true" outlineLevel="0" collapsed="false">
      <c r="A51" s="115" t="str">
        <f aca="false">Checks!$A$308&amp;CHAR(10)&amp;IF(Checks!$I$308="","",Checks!$I$308&amp;": ")&amp;Checks!$J$308</f>
        <v>F09-T12-16
Seat Linen: Seat pillow (BS &amp; BC) - prepared</v>
      </c>
      <c r="B51" s="115" t="str">
        <f aca="false">Checks!$K$308&amp;IF(Checks!$O$308="","",IF(Checks!$K$308="","",CHAR(10))&amp;"Note: "&amp;Checks!$O$308)</f>
        <v>Available 100% (ticked in reference)
Note: Reference gives no uplift stn for this item: preparation checked at the meal uplift stn (HAN) - confirm with caterer.</v>
      </c>
      <c r="C51" s="115" t="str">
        <f aca="false">Checks!$N$308&amp;CHAR(10)&amp;IF(ISNUMBER(Checks!$R$308),TEXT(Checks!$R$308,"DD-MMM-YY HH:MM"),"")&amp;" "&amp;Checks!$P$308</f>
        <v>Required
11-Oct-26 01:05 HAN</v>
      </c>
      <c r="D51" s="115" t="str">
        <f aca="false">IF(Checks!$U$308="","",Checks!$U$308)&amp;IF(Checks!$AB$308="","",CHAR(10)&amp;"CA: "&amp;Checks!$AB$308)</f>
        <v/>
      </c>
      <c r="E51" s="115" t="str">
        <f aca="false">IF(Checks!$V$308="","",Checks!$V$308)&amp;IF(Checks!$AC$308="","",IF(Checks!$V$308="","",CHAR(10))&amp;"N/A just.: "&amp;Checks!$AC$308)&amp;IF(Checks!$W$308="","",CHAR(10)&amp;"Batch: "&amp;Checks!$W$308)&amp;IF(AND(Checks!$X$308="",Checks!$Y$308=""),"",CHAR(10)&amp;"Exp: "&amp;Checks!$X$308&amp;"  /  Act: "&amp;Checks!$Y$308)</f>
        <v/>
      </c>
      <c r="F51" s="115" t="str">
        <f aca="false">IF(AND(LEFT(Checks!$AH$308,10)="N/A – RULE",TRIM(Checks!$S$308&amp;Checks!$Z$308)=""),"","Type: "&amp;IF(TRIM(Checks!$S$308)="","______________ (see cover list)",Checks!$S$308)&amp;CHAR(10)&amp;"ID: "&amp;IF(TRIM(Checks!$Z$308)="","______________ (see cover list)",Checks!$Z$308))&amp;IF(Checks!$AA$308="","",CHAR(10)&amp;"CA: "&amp;Checks!$AA$308)</f>
        <v>Type: ______________ (see cover list)
ID: ______________ (see cover list)</v>
      </c>
      <c r="G51" s="115" t="str">
        <f aca="false">IF(ISNUMBER(Checks!$AD$308),TEXT(Checks!$AD$308,"DD-MMM-YY HH:MM")&amp;" "&amp;Checks!$P$308,"")&amp;IF(Checks!$AE$308="","",CHAR(10)&amp;"Verifier: "&amp;Checks!$AE$308)&amp;IF(Checks!$T$308="","",CHAR(10)&amp;"PIC: "&amp;Checks!$T$308)</f>
        <v/>
      </c>
      <c r="H51" s="116" t="str">
        <f aca="false">IF(Checks!$AH$308="","",Checks!$AH$308)</f>
        <v>OPEN</v>
      </c>
    </row>
    <row r="52" customFormat="false" ht="114" hidden="false" customHeight="true" outlineLevel="0" collapsed="false">
      <c r="A52" s="115" t="str">
        <f aca="false">Checks!$A$309&amp;CHAR(10)&amp;IF(Checks!$I$309="","",Checks!$I$309&amp;": ")&amp;Checks!$J$309</f>
        <v>F09-T12-17
Seat Linen: Blanket (BS &amp; BC) - prepared</v>
      </c>
      <c r="B52" s="115" t="str">
        <f aca="false">Checks!$K$309&amp;IF(Checks!$O$309="","",IF(Checks!$K$309="","",CHAR(10))&amp;"Note: "&amp;Checks!$O$309)</f>
        <v>Available 100% (ticked in reference)
Note: Reference gives no uplift stn for this item: preparation checked at the meal uplift stn (HAN) - confirm with caterer.</v>
      </c>
      <c r="C52" s="115" t="str">
        <f aca="false">Checks!$N$309&amp;CHAR(10)&amp;IF(ISNUMBER(Checks!$R$309),TEXT(Checks!$R$309,"DD-MMM-YY HH:MM"),"")&amp;" "&amp;Checks!$P$309</f>
        <v>Required
11-Oct-26 01:05 HAN</v>
      </c>
      <c r="D52" s="115" t="str">
        <f aca="false">IF(Checks!$U$309="","",Checks!$U$309)&amp;IF(Checks!$AB$309="","",CHAR(10)&amp;"CA: "&amp;Checks!$AB$309)</f>
        <v/>
      </c>
      <c r="E52" s="115" t="str">
        <f aca="false">IF(Checks!$V$309="","",Checks!$V$309)&amp;IF(Checks!$AC$309="","",IF(Checks!$V$309="","",CHAR(10))&amp;"N/A just.: "&amp;Checks!$AC$309)&amp;IF(Checks!$W$309="","",CHAR(10)&amp;"Batch: "&amp;Checks!$W$309)&amp;IF(AND(Checks!$X$309="",Checks!$Y$309=""),"",CHAR(10)&amp;"Exp: "&amp;Checks!$X$309&amp;"  /  Act: "&amp;Checks!$Y$309)</f>
        <v/>
      </c>
      <c r="F52" s="115" t="str">
        <f aca="false">IF(AND(LEFT(Checks!$AH$309,10)="N/A – RULE",TRIM(Checks!$S$309&amp;Checks!$Z$309)=""),"","Type: "&amp;IF(TRIM(Checks!$S$309)="","______________ (see cover list)",Checks!$S$309)&amp;CHAR(10)&amp;"ID: "&amp;IF(TRIM(Checks!$Z$309)="","______________ (see cover list)",Checks!$Z$309))&amp;IF(Checks!$AA$309="","",CHAR(10)&amp;"CA: "&amp;Checks!$AA$309)</f>
        <v>Type: ______________ (see cover list)
ID: ______________ (see cover list)</v>
      </c>
      <c r="G52" s="115" t="str">
        <f aca="false">IF(ISNUMBER(Checks!$AD$309),TEXT(Checks!$AD$309,"DD-MMM-YY HH:MM")&amp;" "&amp;Checks!$P$309,"")&amp;IF(Checks!$AE$309="","",CHAR(10)&amp;"Verifier: "&amp;Checks!$AE$309)&amp;IF(Checks!$T$309="","",CHAR(10)&amp;"PIC: "&amp;Checks!$T$309)</f>
        <v/>
      </c>
      <c r="H52" s="116" t="str">
        <f aca="false">IF(Checks!$AH$309="","",Checks!$AH$309)</f>
        <v>OPEN</v>
      </c>
    </row>
    <row r="53" customFormat="false" ht="25.5" hidden="false" customHeight="true" outlineLevel="0" collapsed="false">
      <c r="A53" s="114"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3" s="114"/>
      <c r="C53" s="114"/>
      <c r="D53" s="114"/>
      <c r="E53" s="114"/>
      <c r="F53" s="114"/>
      <c r="G53" s="114"/>
      <c r="H53" s="114"/>
    </row>
    <row r="54" customFormat="false" ht="114" hidden="false" customHeight="true" outlineLevel="0" collapsed="false">
      <c r="A54" s="115" t="str">
        <f aca="false">Checks!$A$310&amp;CHAR(10)&amp;IF(Checks!$I$310="","",Checks!$I$310&amp;": ")&amp;Checks!$J$310</f>
        <v>F09-UPL-01
Meal: Meals physically uplifted on board - quantity vs menu checklist</v>
      </c>
      <c r="B54" s="115" t="str">
        <f aca="false">Checks!$K$310&amp;IF(Checks!$O$310="","",IF(Checks!$K$310="","",CHAR(10))&amp;"Note: "&amp;Checks!$O$310)</f>
        <v>Enter expected &amp; actual
Note: Confirm on board before departure; completion time must fall inside the uplift window.</v>
      </c>
      <c r="C54" s="115" t="str">
        <f aca="false">Checks!$N$310&amp;CHAR(10)&amp;IF(ISNUMBER(Checks!$R$310),TEXT(Checks!$R$310,"DD-MMM-YY HH:MM"),"")&amp;" "&amp;Checks!$P$310</f>
        <v>Required
11-Oct-26 13:05 HAN</v>
      </c>
      <c r="D54" s="115" t="str">
        <f aca="false">IF(Checks!$U$310="","",Checks!$U$310)&amp;IF(Checks!$AB$310="","",CHAR(10)&amp;"CA: "&amp;Checks!$AB$310)</f>
        <v/>
      </c>
      <c r="E54" s="115" t="str">
        <f aca="false">IF(Checks!$V$310="","",Checks!$V$310)&amp;IF(Checks!$AC$310="","",IF(Checks!$V$310="","",CHAR(10))&amp;"N/A just.: "&amp;Checks!$AC$310)&amp;IF(Checks!$W$310="","",CHAR(10)&amp;"Batch: "&amp;Checks!$W$310)&amp;IF(AND(Checks!$X$310="",Checks!$Y$310=""),"",CHAR(10)&amp;"Exp: "&amp;Checks!$X$310&amp;"  /  Act: "&amp;Checks!$Y$310)</f>
        <v/>
      </c>
      <c r="F54" s="115" t="str">
        <f aca="false">IF(AND(LEFT(Checks!$AH$310,10)="N/A – RULE",TRIM(Checks!$S$310&amp;Checks!$Z$310)=""),"","Type: "&amp;IF(TRIM(Checks!$S$310)="","______________ (see cover list)",Checks!$S$310)&amp;CHAR(10)&amp;"ID: "&amp;IF(TRIM(Checks!$Z$310)="","______________ (see cover list)",Checks!$Z$310))&amp;IF(Checks!$AA$310="","",CHAR(10)&amp;"CA: "&amp;Checks!$AA$310)</f>
        <v>Type: ______________ (see cover list)
ID: ______________ (see cover list)</v>
      </c>
      <c r="G54" s="115" t="str">
        <f aca="false">IF(ISNUMBER(Checks!$AD$310),TEXT(Checks!$AD$310,"DD-MMM-YY HH:MM")&amp;" "&amp;Checks!$P$310,"")&amp;IF(Checks!$AE$310="","",CHAR(10)&amp;"Verifier: "&amp;Checks!$AE$310)&amp;IF(Checks!$T$310="","",CHAR(10)&amp;"PIC: "&amp;Checks!$T$310)</f>
        <v/>
      </c>
      <c r="H54" s="116" t="str">
        <f aca="false">IF(Checks!$AH$310="","",Checks!$AH$310)</f>
        <v>OPEN</v>
      </c>
    </row>
    <row r="55" customFormat="false" ht="114" hidden="false" customHeight="true" outlineLevel="0" collapsed="false">
      <c r="A55" s="115" t="str">
        <f aca="false">Checks!$A$311&amp;CHAR(10)&amp;IF(Checks!$I$311="","",Checks!$I$311&amp;": ")&amp;Checks!$J$311</f>
        <v>F09-UPL-02
Equipment: Equipment physically loaded at GLD positions - quantity &amp; positions</v>
      </c>
      <c r="B55" s="115" t="str">
        <f aca="false">Checks!$K$311&amp;IF(Checks!$O$311="","",IF(Checks!$K$311="","",CHAR(10))&amp;"Note: "&amp;Checks!$O$311)</f>
        <v>Enter expected &amp; actual
Note: Confirm on board before departure; completion time must fall inside the uplift window.</v>
      </c>
      <c r="C55" s="115" t="str">
        <f aca="false">Checks!$N$311&amp;CHAR(10)&amp;IF(ISNUMBER(Checks!$R$311),TEXT(Checks!$R$311,"DD-MMM-YY HH:MM"),"")&amp;" "&amp;Checks!$P$311</f>
        <v>Required
11-Oct-26 13:05 HAN</v>
      </c>
      <c r="D55" s="115" t="str">
        <f aca="false">IF(Checks!$U$311="","",Checks!$U$311)&amp;IF(Checks!$AB$311="","",CHAR(10)&amp;"CA: "&amp;Checks!$AB$311)</f>
        <v/>
      </c>
      <c r="E55" s="115" t="str">
        <f aca="false">IF(Checks!$V$311="","",Checks!$V$311)&amp;IF(Checks!$AC$311="","",IF(Checks!$V$311="","",CHAR(10))&amp;"N/A just.: "&amp;Checks!$AC$311)&amp;IF(Checks!$W$311="","",CHAR(10)&amp;"Batch: "&amp;Checks!$W$311)&amp;IF(AND(Checks!$X$311="",Checks!$Y$311=""),"",CHAR(10)&amp;"Exp: "&amp;Checks!$X$311&amp;"  /  Act: "&amp;Checks!$Y$311)</f>
        <v/>
      </c>
      <c r="F55" s="115" t="str">
        <f aca="false">IF(AND(LEFT(Checks!$AH$311,10)="N/A – RULE",TRIM(Checks!$S$311&amp;Checks!$Z$311)=""),"","Type: "&amp;IF(TRIM(Checks!$S$311)="","______________ (see cover list)",Checks!$S$311)&amp;CHAR(10)&amp;"ID: "&amp;IF(TRIM(Checks!$Z$311)="","______________ (see cover list)",Checks!$Z$311))&amp;IF(Checks!$AA$311="","",CHAR(10)&amp;"CA: "&amp;Checks!$AA$311)</f>
        <v>Type: ______________ (see cover list)
ID: ______________ (see cover list)</v>
      </c>
      <c r="G55" s="115" t="str">
        <f aca="false">IF(ISNUMBER(Checks!$AD$311),TEXT(Checks!$AD$311,"DD-MMM-YY HH:MM")&amp;" "&amp;Checks!$P$311,"")&amp;IF(Checks!$AE$311="","",CHAR(10)&amp;"Verifier: "&amp;Checks!$AE$311)&amp;IF(Checks!$T$311="","",CHAR(10)&amp;"PIC: "&amp;Checks!$T$311)</f>
        <v/>
      </c>
      <c r="H55" s="116" t="str">
        <f aca="false">IF(Checks!$AH$311="","",Checks!$AH$311)</f>
        <v>OPEN</v>
      </c>
    </row>
    <row r="56" customFormat="false" ht="114" hidden="false" customHeight="true" outlineLevel="0" collapsed="false">
      <c r="A56" s="115" t="str">
        <f aca="false">Checks!$A$312&amp;CHAR(10)&amp;IF(Checks!$I$312="","",Checks!$I$312&amp;": ")&amp;Checks!$J$312</f>
        <v>F09-UPL-03
Amenities: Disposable slippers in DAM cart (BC, on request) - on board</v>
      </c>
      <c r="B56" s="115" t="str">
        <f aca="false">SUBSTITUTE(Checks!$K$312&amp;IF(Checks!$O$312="","",IF(Checks!$K$312="","",CHAR(10))&amp;"Note: "&amp;Checks!$O$312),"note C83: ","reference note: ")</f>
        <v>Available in DAM cart on request basis
Note: Sector has no BC slippers; reference note: disposable slipper available in DAM cart (on request basis).</v>
      </c>
      <c r="C56" s="115" t="str">
        <f aca="false">Checks!$N$312&amp;CHAR(10)&amp;IF(ISNUMBER(Checks!$R$312),TEXT(Checks!$R$312,"DD-MMM-YY HH:MM"),"")&amp;" "&amp;Checks!$P$312</f>
        <v>Required
11-Oct-26 13:05 HAN</v>
      </c>
      <c r="D56" s="115" t="str">
        <f aca="false">IF(Checks!$U$312="","",Checks!$U$312)&amp;IF(Checks!$AB$312="","",CHAR(10)&amp;"CA: "&amp;Checks!$AB$312)</f>
        <v/>
      </c>
      <c r="E56" s="115" t="str">
        <f aca="false">IF(Checks!$V$312="","",Checks!$V$312)&amp;IF(Checks!$AC$312="","",IF(Checks!$V$312="","",CHAR(10))&amp;"N/A just.: "&amp;Checks!$AC$312)&amp;IF(Checks!$W$312="","",CHAR(10)&amp;"Batch: "&amp;Checks!$W$312)&amp;IF(AND(Checks!$X$312="",Checks!$Y$312=""),"",CHAR(10)&amp;"Exp: "&amp;Checks!$X$312&amp;"  /  Act: "&amp;Checks!$Y$312)</f>
        <v/>
      </c>
      <c r="F56" s="115" t="str">
        <f aca="false">IF(AND(LEFT(Checks!$AH$312,10)="N/A – RULE",TRIM(Checks!$S$312&amp;Checks!$Z$312)=""),"","Type: "&amp;IF(TRIM(Checks!$S$312)="","______________ (see cover list)",Checks!$S$312)&amp;CHAR(10)&amp;"ID: "&amp;IF(TRIM(Checks!$Z$312)="","______________ (see cover list)",Checks!$Z$312))&amp;IF(Checks!$AA$312="","",CHAR(10)&amp;"CA: "&amp;Checks!$AA$312)</f>
        <v>Type: ______________ (see cover list)
ID: ______________ (see cover list)</v>
      </c>
      <c r="G56" s="115" t="str">
        <f aca="false">IF(ISNUMBER(Checks!$AD$312),TEXT(Checks!$AD$312,"DD-MMM-YY HH:MM")&amp;" "&amp;Checks!$P$312,"")&amp;IF(Checks!$AE$312="","",CHAR(10)&amp;"Verifier: "&amp;Checks!$AE$312)&amp;IF(Checks!$T$312="","",CHAR(10)&amp;"PIC: "&amp;Checks!$T$312)</f>
        <v/>
      </c>
      <c r="H56" s="116" t="str">
        <f aca="false">IF(Checks!$AH$312="","",Checks!$AH$312)</f>
        <v>OPEN</v>
      </c>
    </row>
    <row r="57" customFormat="false" ht="114" hidden="false" customHeight="true" outlineLevel="0" collapsed="false">
      <c r="A57" s="115" t="str">
        <f aca="false">Checks!$A$313&amp;CHAR(10)&amp;IF(Checks!$I$313="","",Checks!$I$313&amp;": ")&amp;Checks!$J$313</f>
        <v>F09-UPL-04
F&amp;B Linen: Towel - on board</v>
      </c>
      <c r="B57" s="115" t="str">
        <f aca="false">Checks!$K$313&amp;IF(Checks!$O$313="","",IF(Checks!$K$313="","",CHAR(10))&amp;"Note: "&amp;Checks!$O$313)</f>
        <v>Available (ticked in reference)</v>
      </c>
      <c r="C57" s="115" t="str">
        <f aca="false">Checks!$N$313&amp;CHAR(10)&amp;IF(ISNUMBER(Checks!$R$313),TEXT(Checks!$R$313,"DD-MMM-YY HH:MM"),"")&amp;" "&amp;Checks!$P$313</f>
        <v>Required
11-Oct-26 13:05 HAN</v>
      </c>
      <c r="D57" s="115" t="str">
        <f aca="false">IF(Checks!$U$313="","",Checks!$U$313)&amp;IF(Checks!$AB$313="","",CHAR(10)&amp;"CA: "&amp;Checks!$AB$313)</f>
        <v/>
      </c>
      <c r="E57" s="115" t="str">
        <f aca="false">IF(Checks!$V$313="","",Checks!$V$313)&amp;IF(Checks!$AC$313="","",IF(Checks!$V$313="","",CHAR(10))&amp;"N/A just.: "&amp;Checks!$AC$313)&amp;IF(Checks!$W$313="","",CHAR(10)&amp;"Batch: "&amp;Checks!$W$313)&amp;IF(AND(Checks!$X$313="",Checks!$Y$313=""),"",CHAR(10)&amp;"Exp: "&amp;Checks!$X$313&amp;"  /  Act: "&amp;Checks!$Y$313)</f>
        <v/>
      </c>
      <c r="F57" s="115" t="str">
        <f aca="false">IF(AND(LEFT(Checks!$AH$313,10)="N/A – RULE",TRIM(Checks!$S$313&amp;Checks!$Z$313)=""),"","Type: "&amp;IF(TRIM(Checks!$S$313)="","______________ (see cover list)",Checks!$S$313)&amp;CHAR(10)&amp;"ID: "&amp;IF(TRIM(Checks!$Z$313)="","______________ (see cover list)",Checks!$Z$313))&amp;IF(Checks!$AA$313="","",CHAR(10)&amp;"CA: "&amp;Checks!$AA$313)</f>
        <v>Type: ______________ (see cover list)
ID: ______________ (see cover list)</v>
      </c>
      <c r="G57" s="115" t="str">
        <f aca="false">IF(ISNUMBER(Checks!$AD$313),TEXT(Checks!$AD$313,"DD-MMM-YY HH:MM")&amp;" "&amp;Checks!$P$313,"")&amp;IF(Checks!$AE$313="","",CHAR(10)&amp;"Verifier: "&amp;Checks!$AE$313)&amp;IF(Checks!$T$313="","",CHAR(10)&amp;"PIC: "&amp;Checks!$T$313)</f>
        <v/>
      </c>
      <c r="H57" s="116" t="str">
        <f aca="false">IF(Checks!$AH$313="","",Checks!$AH$313)</f>
        <v>OPEN</v>
      </c>
    </row>
    <row r="58" customFormat="false" ht="114" hidden="false" customHeight="true" outlineLevel="0" collapsed="false">
      <c r="A58" s="115" t="str">
        <f aca="false">Checks!$A$314&amp;CHAR(10)&amp;IF(Checks!$I$314="","",Checks!$I$314&amp;": ")&amp;Checks!$J$314</f>
        <v>F09-UPL-05
F&amp;B Linen: Tray cloth - on board</v>
      </c>
      <c r="B58" s="115" t="str">
        <f aca="false">Checks!$K$314&amp;IF(Checks!$O$314="","",IF(Checks!$K$314="","",CHAR(10))&amp;"Note: "&amp;Checks!$O$314)</f>
        <v>Available (ticked in reference)</v>
      </c>
      <c r="C58" s="115" t="str">
        <f aca="false">Checks!$N$314&amp;CHAR(10)&amp;IF(ISNUMBER(Checks!$R$314),TEXT(Checks!$R$314,"DD-MMM-YY HH:MM"),"")&amp;" "&amp;Checks!$P$314</f>
        <v>Required
11-Oct-26 13:05 HAN</v>
      </c>
      <c r="D58" s="115" t="str">
        <f aca="false">IF(Checks!$U$314="","",Checks!$U$314)&amp;IF(Checks!$AB$314="","",CHAR(10)&amp;"CA: "&amp;Checks!$AB$314)</f>
        <v/>
      </c>
      <c r="E58" s="115" t="str">
        <f aca="false">IF(Checks!$V$314="","",Checks!$V$314)&amp;IF(Checks!$AC$314="","",IF(Checks!$V$314="","",CHAR(10))&amp;"N/A just.: "&amp;Checks!$AC$314)&amp;IF(Checks!$W$314="","",CHAR(10)&amp;"Batch: "&amp;Checks!$W$314)&amp;IF(AND(Checks!$X$314="",Checks!$Y$314=""),"",CHAR(10)&amp;"Exp: "&amp;Checks!$X$314&amp;"  /  Act: "&amp;Checks!$Y$314)</f>
        <v/>
      </c>
      <c r="F58" s="115" t="str">
        <f aca="false">IF(AND(LEFT(Checks!$AH$314,10)="N/A – RULE",TRIM(Checks!$S$314&amp;Checks!$Z$314)=""),"","Type: "&amp;IF(TRIM(Checks!$S$314)="","______________ (see cover list)",Checks!$S$314)&amp;CHAR(10)&amp;"ID: "&amp;IF(TRIM(Checks!$Z$314)="","______________ (see cover list)",Checks!$Z$314))&amp;IF(Checks!$AA$314="","",CHAR(10)&amp;"CA: "&amp;Checks!$AA$314)</f>
        <v>Type: ______________ (see cover list)
ID: ______________ (see cover list)</v>
      </c>
      <c r="G58" s="115" t="str">
        <f aca="false">IF(ISNUMBER(Checks!$AD$314),TEXT(Checks!$AD$314,"DD-MMM-YY HH:MM")&amp;" "&amp;Checks!$P$314,"")&amp;IF(Checks!$AE$314="","",CHAR(10)&amp;"Verifier: "&amp;Checks!$AE$314)&amp;IF(Checks!$T$314="","",CHAR(10)&amp;"PIC: "&amp;Checks!$T$314)</f>
        <v/>
      </c>
      <c r="H58" s="116" t="str">
        <f aca="false">IF(Checks!$AH$314="","",Checks!$AH$314)</f>
        <v>OPEN</v>
      </c>
    </row>
    <row r="59" customFormat="false" ht="114" hidden="false" customHeight="true" outlineLevel="0" collapsed="false">
      <c r="A59" s="115" t="str">
        <f aca="false">Checks!$A$315&amp;CHAR(10)&amp;IF(Checks!$I$315="","",Checks!$I$315&amp;": ")&amp;Checks!$J$315</f>
        <v>F09-UPL-06
F&amp;B Linen: Napkin - on board</v>
      </c>
      <c r="B59" s="115" t="str">
        <f aca="false">Checks!$K$315&amp;IF(Checks!$O$315="","",IF(Checks!$K$315="","",CHAR(10))&amp;"Note: "&amp;Checks!$O$315)</f>
        <v>Available (ticked in reference)</v>
      </c>
      <c r="C59" s="115" t="str">
        <f aca="false">Checks!$N$315&amp;CHAR(10)&amp;IF(ISNUMBER(Checks!$R$315),TEXT(Checks!$R$315,"DD-MMM-YY HH:MM"),"")&amp;" "&amp;Checks!$P$315</f>
        <v>Required
11-Oct-26 13:05 HAN</v>
      </c>
      <c r="D59" s="115" t="str">
        <f aca="false">IF(Checks!$U$315="","",Checks!$U$315)&amp;IF(Checks!$AB$315="","",CHAR(10)&amp;"CA: "&amp;Checks!$AB$315)</f>
        <v/>
      </c>
      <c r="E59" s="115" t="str">
        <f aca="false">IF(Checks!$V$315="","",Checks!$V$315)&amp;IF(Checks!$AC$315="","",IF(Checks!$V$315="","",CHAR(10))&amp;"N/A just.: "&amp;Checks!$AC$315)&amp;IF(Checks!$W$315="","",CHAR(10)&amp;"Batch: "&amp;Checks!$W$315)&amp;IF(AND(Checks!$X$315="",Checks!$Y$315=""),"",CHAR(10)&amp;"Exp: "&amp;Checks!$X$315&amp;"  /  Act: "&amp;Checks!$Y$315)</f>
        <v/>
      </c>
      <c r="F59" s="115" t="str">
        <f aca="false">IF(AND(LEFT(Checks!$AH$315,10)="N/A – RULE",TRIM(Checks!$S$315&amp;Checks!$Z$315)=""),"","Type: "&amp;IF(TRIM(Checks!$S$315)="","______________ (see cover list)",Checks!$S$315)&amp;CHAR(10)&amp;"ID: "&amp;IF(TRIM(Checks!$Z$315)="","______________ (see cover list)",Checks!$Z$315))&amp;IF(Checks!$AA$315="","",CHAR(10)&amp;"CA: "&amp;Checks!$AA$315)</f>
        <v>Type: ______________ (see cover list)
ID: ______________ (see cover list)</v>
      </c>
      <c r="G59" s="115" t="str">
        <f aca="false">IF(ISNUMBER(Checks!$AD$315),TEXT(Checks!$AD$315,"DD-MMM-YY HH:MM")&amp;" "&amp;Checks!$P$315,"")&amp;IF(Checks!$AE$315="","",CHAR(10)&amp;"Verifier: "&amp;Checks!$AE$315)&amp;IF(Checks!$T$315="","",CHAR(10)&amp;"PIC: "&amp;Checks!$T$315)</f>
        <v/>
      </c>
      <c r="H59" s="116" t="str">
        <f aca="false">IF(Checks!$AH$315="","",Checks!$AH$315)</f>
        <v>OPEN</v>
      </c>
    </row>
    <row r="60" customFormat="false" ht="201.75" hidden="false" customHeight="true" outlineLevel="0" collapsed="false">
      <c r="A60" s="115" t="str">
        <f aca="false">Checks!$A$316&amp;CHAR(10)&amp;IF(Checks!$I$316="","",Checks!$I$316&amp;": ")&amp;Checks!$J$316</f>
        <v>F09-UPL-07
F&amp;B Linen: Table cloth - on board</v>
      </c>
      <c r="B60" s="115" t="str">
        <f aca="false">SUBSTITUTE(Checks!$K$316&amp;IF(Checks!$O$316="","",IF(Checks!$K$316="","",CHAR(10))&amp;"Note: "&amp;Checks!$O$316),"note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0" s="115" t="str">
        <f aca="false">Checks!$N$316&amp;CHAR(10)&amp;IF(ISNUMBER(Checks!$R$316),TEXT(Checks!$R$316,"DD-MMM-YY HH:MM"),"")&amp;" "&amp;Checks!$P$316</f>
        <v>Clarification required
11-Oct-26 13:05 HAN</v>
      </c>
      <c r="D60" s="115" t="str">
        <f aca="false">IF(Checks!$U$316="","",Checks!$U$316)&amp;IF(Checks!$AB$316="","",CHAR(10)&amp;"CA: "&amp;Checks!$AB$316)</f>
        <v/>
      </c>
      <c r="E60" s="115" t="str">
        <f aca="false">IF(Checks!$V$316="","",Checks!$V$316)&amp;IF(Checks!$AC$316="","",IF(Checks!$V$316="","",CHAR(10))&amp;"N/A just.: "&amp;Checks!$AC$316)&amp;IF(Checks!$W$316="","",CHAR(10)&amp;"Batch: "&amp;Checks!$W$316)&amp;IF(AND(Checks!$X$316="",Checks!$Y$316=""),"",CHAR(10)&amp;"Exp: "&amp;Checks!$X$316&amp;"  /  Act: "&amp;Checks!$Y$316)</f>
        <v/>
      </c>
      <c r="F60" s="115" t="str">
        <f aca="false">IF(AND(LEFT(Checks!$AH$316,10)="N/A – RULE",TRIM(Checks!$S$316&amp;Checks!$Z$316)=""),"","Type: "&amp;IF(TRIM(Checks!$S$316)="","______________ (see cover list)",Checks!$S$316)&amp;CHAR(10)&amp;"ID: "&amp;IF(TRIM(Checks!$Z$316)="","______________ (see cover list)",Checks!$Z$316))&amp;IF(Checks!$AA$316="","",CHAR(10)&amp;"CA: "&amp;Checks!$AA$316)</f>
        <v>Type: ______________ (see cover list)
ID: ______________ (see cover list)</v>
      </c>
      <c r="G60" s="115" t="str">
        <f aca="false">IF(ISNUMBER(Checks!$AD$316),TEXT(Checks!$AD$316,"DD-MMM-YY HH:MM")&amp;" "&amp;Checks!$P$316,"")&amp;IF(Checks!$AE$316="","",CHAR(10)&amp;"Verifier: "&amp;Checks!$AE$316)&amp;IF(Checks!$T$316="","",CHAR(10)&amp;"PIC: "&amp;Checks!$T$316)</f>
        <v/>
      </c>
      <c r="H60" s="116" t="str">
        <f aca="false">IF(Checks!$AH$316="","",Checks!$AH$316)</f>
        <v>OPEN – CLARIFICATION</v>
      </c>
    </row>
    <row r="61" customFormat="false" ht="201.75" hidden="false" customHeight="true" outlineLevel="0" collapsed="false">
      <c r="A61" s="115" t="str">
        <f aca="false">Checks!$A$317&amp;CHAR(10)&amp;IF(Checks!$I$317="","",Checks!$I$317&amp;": ")&amp;Checks!$J$317</f>
        <v>F09-UPL-08
F&amp;B Linen: Bread linen (using table cloth) - on board</v>
      </c>
      <c r="B61" s="115" t="str">
        <f aca="false">SUBSTITUTE(Checks!$K$317&amp;IF(Checks!$O$317="","",IF(Checks!$K$317="","",CHAR(10))&amp;"Note: "&amp;Checks!$O$317),"note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1" s="115" t="str">
        <f aca="false">Checks!$N$317&amp;CHAR(10)&amp;IF(ISNUMBER(Checks!$R$317),TEXT(Checks!$R$317,"DD-MMM-YY HH:MM"),"")&amp;" "&amp;Checks!$P$317</f>
        <v>Clarification required
11-Oct-26 13:05 HAN</v>
      </c>
      <c r="D61" s="115" t="str">
        <f aca="false">IF(Checks!$U$317="","",Checks!$U$317)&amp;IF(Checks!$AB$317="","",CHAR(10)&amp;"CA: "&amp;Checks!$AB$317)</f>
        <v/>
      </c>
      <c r="E61" s="115" t="str">
        <f aca="false">IF(Checks!$V$317="","",Checks!$V$317)&amp;IF(Checks!$AC$317="","",IF(Checks!$V$317="","",CHAR(10))&amp;"N/A just.: "&amp;Checks!$AC$317)&amp;IF(Checks!$W$317="","",CHAR(10)&amp;"Batch: "&amp;Checks!$W$317)&amp;IF(AND(Checks!$X$317="",Checks!$Y$317=""),"",CHAR(10)&amp;"Exp: "&amp;Checks!$X$317&amp;"  /  Act: "&amp;Checks!$Y$317)</f>
        <v/>
      </c>
      <c r="F61" s="115" t="str">
        <f aca="false">IF(AND(LEFT(Checks!$AH$317,10)="N/A – RULE",TRIM(Checks!$S$317&amp;Checks!$Z$317)=""),"","Type: "&amp;IF(TRIM(Checks!$S$317)="","______________ (see cover list)",Checks!$S$317)&amp;CHAR(10)&amp;"ID: "&amp;IF(TRIM(Checks!$Z$317)="","______________ (see cover list)",Checks!$Z$317))&amp;IF(Checks!$AA$317="","",CHAR(10)&amp;"CA: "&amp;Checks!$AA$317)</f>
        <v>Type: ______________ (see cover list)
ID: ______________ (see cover list)</v>
      </c>
      <c r="G61" s="115" t="str">
        <f aca="false">IF(ISNUMBER(Checks!$AD$317),TEXT(Checks!$AD$317,"DD-MMM-YY HH:MM")&amp;" "&amp;Checks!$P$317,"")&amp;IF(Checks!$AE$317="","",CHAR(10)&amp;"Verifier: "&amp;Checks!$AE$317)&amp;IF(Checks!$T$317="","",CHAR(10)&amp;"PIC: "&amp;Checks!$T$317)</f>
        <v/>
      </c>
      <c r="H61" s="116" t="str">
        <f aca="false">IF(Checks!$AH$317="","",Checks!$AH$317)</f>
        <v>OPEN – CLARIFICATION</v>
      </c>
    </row>
    <row r="62" customFormat="false" ht="114" hidden="false" customHeight="true" outlineLevel="0" collapsed="false">
      <c r="A62" s="115" t="str">
        <f aca="false">Checks!$A$318&amp;CHAR(10)&amp;IF(Checks!$I$318="","",Checks!$I$318&amp;": ")&amp;Checks!$J$318</f>
        <v>F09-UPL-09
F&amp;B Linen: Trolley cloth - on board</v>
      </c>
      <c r="B62" s="115" t="str">
        <f aca="false">SUBSTITUTE(SUBSTITUTE(Checks!$K$318&amp;IF(Checks!$O$318="","",IF(Checks!$K$318="","",CHAR(10))&amp;"Note: "&amp;Checks!$O$318),"Per note F&amp;B LINEN!B79:C80.","Per the F&amp;B LINEN reference note."),"note F&amp;B LINEN!B79:C80","the F&amp;B LINEN reference note")</f>
        <v>Narrow body: Top only
Note: Per the F&amp;B LINEN reference note.</v>
      </c>
      <c r="C62" s="115" t="str">
        <f aca="false">Checks!$N$318&amp;CHAR(10)&amp;IF(ISNUMBER(Checks!$R$318),TEXT(Checks!$R$318,"DD-MMM-YY HH:MM"),"")&amp;" "&amp;Checks!$P$318</f>
        <v>Required
11-Oct-26 13:05 HAN</v>
      </c>
      <c r="D62" s="115" t="str">
        <f aca="false">IF(Checks!$U$318="","",Checks!$U$318)&amp;IF(Checks!$AB$318="","",CHAR(10)&amp;"CA: "&amp;Checks!$AB$318)</f>
        <v/>
      </c>
      <c r="E62" s="115" t="str">
        <f aca="false">IF(Checks!$V$318="","",Checks!$V$318)&amp;IF(Checks!$AC$318="","",IF(Checks!$V$318="","",CHAR(10))&amp;"N/A just.: "&amp;Checks!$AC$318)&amp;IF(Checks!$W$318="","",CHAR(10)&amp;"Batch: "&amp;Checks!$W$318)&amp;IF(AND(Checks!$X$318="",Checks!$Y$318=""),"",CHAR(10)&amp;"Exp: "&amp;Checks!$X$318&amp;"  /  Act: "&amp;Checks!$Y$318)</f>
        <v/>
      </c>
      <c r="F62" s="115" t="str">
        <f aca="false">IF(AND(LEFT(Checks!$AH$318,10)="N/A – RULE",TRIM(Checks!$S$318&amp;Checks!$Z$318)=""),"","Type: "&amp;IF(TRIM(Checks!$S$318)="","______________ (see cover list)",Checks!$S$318)&amp;CHAR(10)&amp;"ID: "&amp;IF(TRIM(Checks!$Z$318)="","______________ (see cover list)",Checks!$Z$318))&amp;IF(Checks!$AA$318="","",CHAR(10)&amp;"CA: "&amp;Checks!$AA$318)</f>
        <v>Type: ______________ (see cover list)
ID: ______________ (see cover list)</v>
      </c>
      <c r="G62" s="115" t="str">
        <f aca="false">IF(ISNUMBER(Checks!$AD$318),TEXT(Checks!$AD$318,"DD-MMM-YY HH:MM")&amp;" "&amp;Checks!$P$318,"")&amp;IF(Checks!$AE$318="","",CHAR(10)&amp;"Verifier: "&amp;Checks!$AE$318)&amp;IF(Checks!$T$318="","",CHAR(10)&amp;"PIC: "&amp;Checks!$T$318)</f>
        <v/>
      </c>
      <c r="H62" s="116" t="str">
        <f aca="false">IF(Checks!$AH$318="","",Checks!$AH$318)</f>
        <v>OPEN</v>
      </c>
    </row>
    <row r="63" customFormat="false" ht="114" hidden="false" customHeight="true" outlineLevel="0" collapsed="false">
      <c r="A63" s="115" t="str">
        <f aca="false">Checks!$A$319&amp;CHAR(10)&amp;IF(Checks!$I$319="","",Checks!$I$319&amp;": ")&amp;Checks!$J$319</f>
        <v>F09-UPL-10
F&amp;B Linen: Linen bag - on board</v>
      </c>
      <c r="B63" s="115" t="str">
        <f aca="false">Checks!$K$319&amp;IF(Checks!$O$319="","",IF(Checks!$K$319="","",CHAR(10))&amp;"Note: "&amp;Checks!$O$319)</f>
        <v>Available (ticked in reference)</v>
      </c>
      <c r="C63" s="115" t="str">
        <f aca="false">Checks!$N$319&amp;CHAR(10)&amp;IF(ISNUMBER(Checks!$R$319),TEXT(Checks!$R$319,"DD-MMM-YY HH:MM"),"")&amp;" "&amp;Checks!$P$319</f>
        <v>Required
11-Oct-26 13:05 HAN</v>
      </c>
      <c r="D63" s="115" t="str">
        <f aca="false">IF(Checks!$U$319="","",Checks!$U$319)&amp;IF(Checks!$AB$319="","",CHAR(10)&amp;"CA: "&amp;Checks!$AB$319)</f>
        <v/>
      </c>
      <c r="E63" s="115" t="str">
        <f aca="false">IF(Checks!$V$319="","",Checks!$V$319)&amp;IF(Checks!$AC$319="","",IF(Checks!$V$319="","",CHAR(10))&amp;"N/A just.: "&amp;Checks!$AC$319)&amp;IF(Checks!$W$319="","",CHAR(10)&amp;"Batch: "&amp;Checks!$W$319)&amp;IF(AND(Checks!$X$319="",Checks!$Y$319=""),"",CHAR(10)&amp;"Exp: "&amp;Checks!$X$319&amp;"  /  Act: "&amp;Checks!$Y$319)</f>
        <v/>
      </c>
      <c r="F63" s="115" t="str">
        <f aca="false">IF(AND(LEFT(Checks!$AH$319,10)="N/A – RULE",TRIM(Checks!$S$319&amp;Checks!$Z$319)=""),"","Type: "&amp;IF(TRIM(Checks!$S$319)="","______________ (see cover list)",Checks!$S$319)&amp;CHAR(10)&amp;"ID: "&amp;IF(TRIM(Checks!$Z$319)="","______________ (see cover list)",Checks!$Z$319))&amp;IF(Checks!$AA$319="","",CHAR(10)&amp;"CA: "&amp;Checks!$AA$319)</f>
        <v>Type: ______________ (see cover list)
ID: ______________ (see cover list)</v>
      </c>
      <c r="G63" s="115" t="str">
        <f aca="false">IF(ISNUMBER(Checks!$AD$319),TEXT(Checks!$AD$319,"DD-MMM-YY HH:MM")&amp;" "&amp;Checks!$P$319,"")&amp;IF(Checks!$AE$319="","",CHAR(10)&amp;"Verifier: "&amp;Checks!$AE$319)&amp;IF(Checks!$T$319="","",CHAR(10)&amp;"PIC: "&amp;Checks!$T$319)</f>
        <v/>
      </c>
      <c r="H63" s="116" t="str">
        <f aca="false">IF(Checks!$AH$319="","",Checks!$AH$319)</f>
        <v>OPEN</v>
      </c>
    </row>
    <row r="64" customFormat="false" ht="114" hidden="false" customHeight="true" outlineLevel="0" collapsed="false">
      <c r="A64" s="115" t="str">
        <f aca="false">Checks!$A$320&amp;CHAR(10)&amp;IF(Checks!$I$320="","",Checks!$I$320&amp;": ")&amp;Checks!$J$320</f>
        <v>F09-UPL-11
Seat Linen: Seat pillow (BS &amp; BC) - on board</v>
      </c>
      <c r="B64" s="115" t="str">
        <f aca="false">Checks!$K$320&amp;IF(Checks!$O$320="","",IF(Checks!$K$320="","",CHAR(10))&amp;"Note: "&amp;Checks!$O$320)</f>
        <v>Available 100% (ticked in reference)</v>
      </c>
      <c r="C64" s="115" t="str">
        <f aca="false">Checks!$N$320&amp;CHAR(10)&amp;IF(ISNUMBER(Checks!$R$320),TEXT(Checks!$R$320,"DD-MMM-YY HH:MM"),"")&amp;" "&amp;Checks!$P$320</f>
        <v>Required
11-Oct-26 13:05 HAN</v>
      </c>
      <c r="D64" s="115" t="str">
        <f aca="false">IF(Checks!$U$320="","",Checks!$U$320)&amp;IF(Checks!$AB$320="","",CHAR(10)&amp;"CA: "&amp;Checks!$AB$320)</f>
        <v/>
      </c>
      <c r="E64" s="115" t="str">
        <f aca="false">IF(Checks!$V$320="","",Checks!$V$320)&amp;IF(Checks!$AC$320="","",IF(Checks!$V$320="","",CHAR(10))&amp;"N/A just.: "&amp;Checks!$AC$320)&amp;IF(Checks!$W$320="","",CHAR(10)&amp;"Batch: "&amp;Checks!$W$320)&amp;IF(AND(Checks!$X$320="",Checks!$Y$320=""),"",CHAR(10)&amp;"Exp: "&amp;Checks!$X$320&amp;"  /  Act: "&amp;Checks!$Y$320)</f>
        <v/>
      </c>
      <c r="F64" s="115" t="str">
        <f aca="false">IF(AND(LEFT(Checks!$AH$320,10)="N/A – RULE",TRIM(Checks!$S$320&amp;Checks!$Z$320)=""),"","Type: "&amp;IF(TRIM(Checks!$S$320)="","______________ (see cover list)",Checks!$S$320)&amp;CHAR(10)&amp;"ID: "&amp;IF(TRIM(Checks!$Z$320)="","______________ (see cover list)",Checks!$Z$320))&amp;IF(Checks!$AA$320="","",CHAR(10)&amp;"CA: "&amp;Checks!$AA$320)</f>
        <v>Type: ______________ (see cover list)
ID: ______________ (see cover list)</v>
      </c>
      <c r="G64" s="115" t="str">
        <f aca="false">IF(ISNUMBER(Checks!$AD$320),TEXT(Checks!$AD$320,"DD-MMM-YY HH:MM")&amp;" "&amp;Checks!$P$320,"")&amp;IF(Checks!$AE$320="","",CHAR(10)&amp;"Verifier: "&amp;Checks!$AE$320)&amp;IF(Checks!$T$320="","",CHAR(10)&amp;"PIC: "&amp;Checks!$T$320)</f>
        <v/>
      </c>
      <c r="H64" s="116" t="str">
        <f aca="false">IF(Checks!$AH$320="","",Checks!$AH$320)</f>
        <v>OPEN</v>
      </c>
    </row>
    <row r="65" customFormat="false" ht="114" hidden="false" customHeight="true" outlineLevel="0" collapsed="false">
      <c r="A65" s="115" t="str">
        <f aca="false">Checks!$A$321&amp;CHAR(10)&amp;IF(Checks!$I$321="","",Checks!$I$321&amp;": ")&amp;Checks!$J$321</f>
        <v>F09-UPL-12
Seat Linen: Blanket (BS &amp; BC) - on board</v>
      </c>
      <c r="B65" s="115" t="str">
        <f aca="false">Checks!$K$321&amp;IF(Checks!$O$321="","",IF(Checks!$K$321="","",CHAR(10))&amp;"Note: "&amp;Checks!$O$321)</f>
        <v>Available 100% (ticked in reference)</v>
      </c>
      <c r="C65" s="115" t="str">
        <f aca="false">Checks!$N$321&amp;CHAR(10)&amp;IF(ISNUMBER(Checks!$R$321),TEXT(Checks!$R$321,"DD-MMM-YY HH:MM"),"")&amp;" "&amp;Checks!$P$321</f>
        <v>Required
11-Oct-26 13:05 HAN</v>
      </c>
      <c r="D65" s="115" t="str">
        <f aca="false">IF(Checks!$U$321="","",Checks!$U$321)&amp;IF(Checks!$AB$321="","",CHAR(10)&amp;"CA: "&amp;Checks!$AB$321)</f>
        <v/>
      </c>
      <c r="E65" s="115" t="str">
        <f aca="false">IF(Checks!$V$321="","",Checks!$V$321)&amp;IF(Checks!$AC$321="","",IF(Checks!$V$321="","",CHAR(10))&amp;"N/A just.: "&amp;Checks!$AC$321)&amp;IF(Checks!$W$321="","",CHAR(10)&amp;"Batch: "&amp;Checks!$W$321)&amp;IF(AND(Checks!$X$321="",Checks!$Y$321=""),"",CHAR(10)&amp;"Exp: "&amp;Checks!$X$321&amp;"  /  Act: "&amp;Checks!$Y$321)</f>
        <v/>
      </c>
      <c r="F65" s="115" t="str">
        <f aca="false">IF(AND(LEFT(Checks!$AH$321,10)="N/A – RULE",TRIM(Checks!$S$321&amp;Checks!$Z$321)=""),"","Type: "&amp;IF(TRIM(Checks!$S$321)="","______________ (see cover list)",Checks!$S$321)&amp;CHAR(10)&amp;"ID: "&amp;IF(TRIM(Checks!$Z$321)="","______________ (see cover list)",Checks!$Z$321))&amp;IF(Checks!$AA$321="","",CHAR(10)&amp;"CA: "&amp;Checks!$AA$321)</f>
        <v>Type: ______________ (see cover list)
ID: ______________ (see cover list)</v>
      </c>
      <c r="G65" s="115" t="str">
        <f aca="false">IF(ISNUMBER(Checks!$AD$321),TEXT(Checks!$AD$321,"DD-MMM-YY HH:MM")&amp;" "&amp;Checks!$P$321,"")&amp;IF(Checks!$AE$321="","",CHAR(10)&amp;"Verifier: "&amp;Checks!$AE$321)&amp;IF(Checks!$T$321="","",CHAR(10)&amp;"PIC: "&amp;Checks!$T$321)</f>
        <v/>
      </c>
      <c r="H65" s="116" t="str">
        <f aca="false">IF(Checks!$AH$321="","",Checks!$AH$321)</f>
        <v>OPEN</v>
      </c>
    </row>
    <row r="67" customFormat="false" ht="24" hidden="false" customHeight="true" outlineLevel="0" collapsed="false">
      <c r="A67" s="117" t="s">
        <v>3480</v>
      </c>
      <c r="B67" s="117"/>
      <c r="C67" s="117"/>
      <c r="D67" s="117"/>
      <c r="E67" s="117" t="s">
        <v>3481</v>
      </c>
      <c r="F67" s="117"/>
      <c r="G67" s="117"/>
      <c r="H67" s="117"/>
    </row>
    <row r="68" customFormat="false" ht="21.75" hidden="false" customHeight="true" outlineLevel="0" collapsed="false">
      <c r="A68" s="118"/>
      <c r="B68" s="118"/>
      <c r="C68" s="118"/>
      <c r="D68" s="118"/>
      <c r="E68" s="118"/>
      <c r="F68" s="118"/>
      <c r="G68" s="118"/>
      <c r="H68" s="118"/>
    </row>
    <row r="69" customFormat="false" ht="21.75" hidden="false" customHeight="true" outlineLevel="0" collapsed="false">
      <c r="A69" s="118"/>
      <c r="B69" s="118"/>
      <c r="C69" s="118"/>
      <c r="D69" s="118"/>
      <c r="E69" s="118"/>
      <c r="F69" s="118"/>
      <c r="G69" s="118"/>
      <c r="H69" s="118"/>
    </row>
    <row r="70" customFormat="false" ht="21.75" hidden="false" customHeight="true" outlineLevel="0" collapsed="false">
      <c r="A70" s="118"/>
      <c r="B70" s="118"/>
      <c r="C70" s="118"/>
      <c r="D70" s="118"/>
      <c r="E70" s="118"/>
      <c r="F70" s="118"/>
      <c r="G70" s="118"/>
      <c r="H70" s="118"/>
    </row>
    <row r="71" customFormat="false" ht="21.75" hidden="false" customHeight="true" outlineLevel="0" collapsed="false">
      <c r="A71" s="118"/>
      <c r="B71" s="118"/>
      <c r="C71" s="118"/>
      <c r="D71" s="118"/>
      <c r="E71" s="118"/>
      <c r="F71" s="118"/>
      <c r="G71" s="118"/>
      <c r="H71" s="118"/>
    </row>
    <row r="72" customFormat="false" ht="21.75" hidden="false" customHeight="true" outlineLevel="0" collapsed="false">
      <c r="A72" s="118"/>
      <c r="B72" s="118"/>
      <c r="C72" s="118"/>
      <c r="D72" s="118"/>
      <c r="E72" s="118"/>
      <c r="F72" s="118"/>
      <c r="G72" s="118"/>
      <c r="H72" s="118"/>
    </row>
    <row r="73" customFormat="false" ht="21.75" hidden="false" customHeight="true" outlineLevel="0" collapsed="false">
      <c r="A73" s="118"/>
      <c r="B73" s="118"/>
      <c r="C73" s="118"/>
      <c r="D73" s="118"/>
      <c r="E73" s="118"/>
      <c r="F73" s="118"/>
      <c r="G73" s="118"/>
      <c r="H73" s="118"/>
    </row>
    <row r="74" customFormat="false" ht="21.75" hidden="false" customHeight="true" outlineLevel="0" collapsed="false">
      <c r="A74" s="118"/>
      <c r="B74" s="118"/>
      <c r="C74" s="118"/>
      <c r="D74" s="118"/>
      <c r="E74" s="118"/>
      <c r="F74" s="118"/>
      <c r="G74" s="118"/>
      <c r="H74" s="118"/>
    </row>
    <row r="75" customFormat="false" ht="21.75" hidden="false" customHeight="true" outlineLevel="0" collapsed="false">
      <c r="A75" s="118"/>
      <c r="B75" s="118"/>
      <c r="C75" s="118"/>
      <c r="D75" s="118"/>
      <c r="E75" s="118"/>
      <c r="F75" s="118"/>
      <c r="G75" s="118"/>
      <c r="H75" s="118"/>
    </row>
    <row r="76" customFormat="false" ht="21.75" hidden="false" customHeight="true" outlineLevel="0" collapsed="false">
      <c r="A76" s="118"/>
      <c r="B76" s="118"/>
      <c r="C76" s="118"/>
      <c r="D76" s="118"/>
      <c r="E76" s="118"/>
      <c r="F76" s="118"/>
      <c r="G76" s="118"/>
      <c r="H76" s="118"/>
    </row>
    <row r="77" customFormat="false" ht="21.75" hidden="false" customHeight="true" outlineLevel="0" collapsed="false">
      <c r="A77" s="118"/>
      <c r="B77" s="118"/>
      <c r="C77" s="118"/>
      <c r="D77" s="118"/>
      <c r="E77" s="118"/>
      <c r="F77" s="118"/>
      <c r="G77" s="118"/>
      <c r="H77"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53:H53"/>
    <mergeCell ref="A67:D67"/>
    <mergeCell ref="E67:H67"/>
    <mergeCell ref="A68:D77"/>
    <mergeCell ref="E68:H7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5">
    <cfRule type="expression" priority="18" aboveAverage="0" equalAverage="0" bottom="0" percent="0" rank="0" text="" dxfId="35">
      <formula>LEFT($H24,3)="N/A"</formula>
    </cfRule>
  </conditionalFormatting>
  <conditionalFormatting sqref="D24:D6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1" man="true" max="16383" min="0"/>
    <brk id="27" man="true" max="16383" min="0"/>
    <brk id="31" man="true" max="16383" min="0"/>
    <brk id="36" man="true" max="16383" min="0"/>
    <brk id="40" man="true" max="16383" min="0"/>
    <brk id="43" man="true" max="16383" min="0"/>
    <brk id="46" man="true" max="16383" min="0"/>
    <brk id="47" man="true" max="16383" min="0"/>
    <brk id="49" man="true" max="16383" min="0"/>
    <brk id="54" man="true" max="16383" min="0"/>
    <brk id="58" man="true" max="16383" min="0"/>
    <brk id="60" man="true" max="16383" min="0"/>
    <brk id="63"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3435</v>
      </c>
      <c r="B2" s="94" t="str">
        <f aca="false">Flights!$F$14&amp;"   "&amp;TEXT(Flights!$D$14,"DD-MMM-YY")&amp;" ("&amp;Flights!$E$14&amp;")"</f>
        <v>MH1140   12-Oct-26 (MON)</v>
      </c>
      <c r="C2" s="94"/>
      <c r="D2" s="94"/>
      <c r="E2" s="95" t="s">
        <v>3436</v>
      </c>
      <c r="F2" s="96" t="str">
        <f aca="false">Flights!$AT$14</f>
        <v>NOT READY – DOCUMENTS</v>
      </c>
      <c r="G2" s="96"/>
      <c r="H2" s="96"/>
    </row>
    <row r="3" customFormat="false" ht="24" hidden="false" customHeight="true" outlineLevel="0" collapsed="false">
      <c r="A3" s="93" t="s">
        <v>3437</v>
      </c>
      <c r="B3" s="94" t="str">
        <f aca="false">Flights!$G$14&amp;" → "&amp;Flights!$H$14&amp;"   Class "&amp;Flights!$K$14&amp;"   Seat "&amp;Flights!$O$14</f>
        <v>KUL → PEN   Class BC   Seat 1F</v>
      </c>
      <c r="C3" s="94"/>
      <c r="D3" s="94"/>
      <c r="E3" s="95" t="s">
        <v>73</v>
      </c>
      <c r="F3" s="95" t="s">
        <v>3438</v>
      </c>
      <c r="G3" s="95" t="s">
        <v>3439</v>
      </c>
      <c r="H3" s="95"/>
    </row>
    <row r="4" customFormat="false" ht="24" hidden="false" customHeight="true" outlineLevel="0" collapsed="false">
      <c r="A4" s="93" t="s">
        <v>3440</v>
      </c>
      <c r="B4" s="94" t="str">
        <f aca="false">IF(ISNUMBER(Flights!$I$14),TEXT(Flights!$I$14,"DD-MMM-YY HH:MM"),"")&amp;" "&amp;Flights!$G$14&amp;"  →  "&amp;IF(ISNUMBER(Flights!$J$14),TEXT(Flights!$J$14,"DD-MMM-YY HH:MM"),"")&amp;" "&amp;Flights!$H$14</f>
        <v>12-Oct-26 11:45 KUL  →  12-Oct-26 12:45 PEN</v>
      </c>
      <c r="C4" s="94"/>
      <c r="D4" s="94"/>
      <c r="E4" s="93" t="s">
        <v>3441</v>
      </c>
      <c r="F4" s="97" t="str">
        <f aca="false">IF(ISNUMBER(Flights!$AG$14),TEXT(Flights!$AG$14,"DD-MMM-YY HH:MM"),"")&amp;" "&amp;Flights!$V$14</f>
        <v>05-Oct-26 11:45 KUL</v>
      </c>
      <c r="G4" s="98" t="n">
        <f aca="false">Flights!$AJ$14</f>
        <v>0</v>
      </c>
      <c r="H4" s="98"/>
    </row>
    <row r="5" customFormat="false" ht="24" hidden="false" customHeight="true" outlineLevel="0" collapsed="false">
      <c r="A5" s="93" t="s">
        <v>3442</v>
      </c>
      <c r="B5" s="94" t="str">
        <f aca="false">Flights!$L$14&amp;" – "&amp;Flights!$M$14</f>
        <v>B738MAX – B737-8 (B7M8)</v>
      </c>
      <c r="C5" s="94"/>
      <c r="D5" s="94"/>
      <c r="E5" s="93" t="s">
        <v>3443</v>
      </c>
      <c r="F5" s="97" t="str">
        <f aca="false">IF(ISNUMBER(Flights!$AH$14),TEXT(Flights!$AH$14,"DD-MMM-YY HH:MM"),"")&amp;" "&amp;Flights!$V$14</f>
        <v>11-Oct-26 11:45 KUL</v>
      </c>
      <c r="G5" s="98" t="n">
        <f aca="false">Flights!$AK$14</f>
        <v>0</v>
      </c>
      <c r="H5" s="98"/>
    </row>
    <row r="6" customFormat="false" ht="24" hidden="false" customHeight="true" outlineLevel="0" collapsed="false">
      <c r="A6" s="93" t="s">
        <v>3444</v>
      </c>
      <c r="B6" s="94" t="str">
        <f aca="false">IF(TRIM(Flights!$N$14)="","__________________",Flights!$N$14)</f>
        <v>__________________</v>
      </c>
      <c r="C6" s="94"/>
      <c r="D6" s="94"/>
      <c r="E6" s="93" t="s">
        <v>3445</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3446</v>
      </c>
      <c r="B7" s="94" t="str">
        <f aca="false">Flights!$T$14</f>
        <v>Refreshment (Peanut &amp; Water)</v>
      </c>
      <c r="C7" s="94"/>
      <c r="D7" s="94"/>
      <c r="E7" s="93" t="s">
        <v>3447</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155</v>
      </c>
      <c r="B8" s="94" t="str">
        <f aca="false">Flights!$V$14&amp;"   (reference uplift stns: "&amp;Flights!$U$14&amp;")"</f>
        <v>KUL   (reference uplift stns: KUL)</v>
      </c>
      <c r="C8" s="94"/>
      <c r="D8" s="94"/>
      <c r="E8" s="93" t="s">
        <v>3448</v>
      </c>
      <c r="F8" s="99" t="s">
        <v>3449</v>
      </c>
      <c r="G8" s="98" t="n">
        <f aca="false">Flights!$AN$14</f>
        <v>0</v>
      </c>
      <c r="H8" s="98"/>
    </row>
    <row r="9" customFormat="false" ht="12.75" hidden="false" customHeight="true" outlineLevel="0" collapsed="false">
      <c r="A9" s="93" t="s">
        <v>3450</v>
      </c>
      <c r="B9" s="94" t="str">
        <f aca="false">TRIM(Flights!$P$14&amp;"  "&amp;Flights!$Q$14)</f>
        <v>-</v>
      </c>
      <c r="C9" s="94"/>
      <c r="D9" s="94"/>
      <c r="E9" s="93" t="s">
        <v>3451</v>
      </c>
      <c r="F9" s="100" t="n">
        <f aca="false">Flights!$AP$14</f>
        <v>0</v>
      </c>
      <c r="G9" s="100" t="n">
        <f aca="false">Flights!$AQ$14</f>
        <v>0</v>
      </c>
      <c r="H9" s="100" t="n">
        <f aca="false">Flights!$AU$14</f>
        <v>0</v>
      </c>
    </row>
    <row r="10" customFormat="false" ht="24" hidden="false" customHeight="true" outlineLevel="0" collapsed="false">
      <c r="A10" s="93" t="s">
        <v>3452</v>
      </c>
      <c r="B10" s="94" t="str">
        <f aca="false">IF(TRIM(Flights!$X$14)="","__________________",Flights!$X$14)</f>
        <v>__________________</v>
      </c>
      <c r="C10" s="94"/>
      <c r="D10" s="94"/>
      <c r="E10" s="93" t="s">
        <v>3453</v>
      </c>
      <c r="F10" s="100" t="n">
        <f aca="false">Flights!$AO$14</f>
        <v>34</v>
      </c>
      <c r="G10" s="100" t="n">
        <f aca="false">Flights!$AS$14</f>
        <v>0</v>
      </c>
      <c r="H10" s="100" t="n">
        <f aca="false">Flights!$AR$14</f>
        <v>2</v>
      </c>
    </row>
    <row r="11" customFormat="false" ht="21" hidden="false" customHeight="true" outlineLevel="0" collapsed="false">
      <c r="A11" s="93" t="s">
        <v>3454</v>
      </c>
      <c r="B11" s="94" t="str">
        <f aca="false">IF(TRIM(Flights!$Y$14)="","__________________",Flights!$Y$14)</f>
        <v>__________________</v>
      </c>
      <c r="C11" s="94"/>
      <c r="D11" s="94"/>
      <c r="E11" s="93" t="s">
        <v>3455</v>
      </c>
      <c r="F11" s="100" t="str">
        <f aca="false">Flights!$AV$14&amp;" / "&amp;Flights!$AW$14</f>
        <v>0 / 34</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IF(Documents!$F$14="","",Documents!$F$14)</f>
        <v/>
      </c>
      <c r="C15" s="99" t="str">
        <f aca="false">IF(Documents!$G$14="","",Documents!$G$14)&amp;IF(ISNUMBER(Documents!$H$14),"  "&amp;TEXT(Documents!$H$14,"DD-MMM-YY"),"")</f>
        <v/>
      </c>
      <c r="D15" s="99"/>
      <c r="E15" s="108" t="str">
        <f aca="false">IF(Documents!$J$14="OUTSTANDING","OUTSTANDING – attach before T-7D (due "&amp;IF(ISNUMBER(Flights!$AG$14),TEXT(Flights!$AG$14,"DD-MMM-YY HH:MM"),"")&amp;" "&amp;Flights!$V$14&amp;")",IF(Documents!$J$14="","Status not recorded",Documents!$J$14))</f>
        <v>OUTSTANDING – attach before T-7D (due 05-Oct-26 11:45 KUL)</v>
      </c>
      <c r="F15" s="109" t="str">
        <f aca="false">"Staple behind this sheet as page A1."&amp;IF(Documents!$I$14="",""," Location: "&amp;Documents!$I$14)</f>
        <v>Staple behind this sheet as page A1.</v>
      </c>
      <c r="G15" s="109"/>
      <c r="H15" s="109"/>
    </row>
    <row r="16" customFormat="false" ht="36" hidden="false" customHeight="true" outlineLevel="0" collapsed="false">
      <c r="A16" s="93" t="s">
        <v>3466</v>
      </c>
      <c r="B16" s="94" t="str">
        <f aca="false">IF(Documents!$K$14="","",Documents!$K$14)</f>
        <v/>
      </c>
      <c r="C16" s="99" t="str">
        <f aca="false">IF(Documents!$L$14="","",Documents!$L$14)&amp;IF(ISNUMBER(Documents!$M$14),"  "&amp;TEXT(Documents!$M$14,"DD-MMM-YY"),"")</f>
        <v/>
      </c>
      <c r="D16" s="99"/>
      <c r="E16" s="108" t="str">
        <f aca="false">IF(Documents!$O$14="OUTSTANDING","OUTSTANDING – attach before T-7D (due "&amp;IF(ISNUMBER(Flights!$AG$14),TEXT(Flights!$AG$14,"DD-MMM-YY HH:MM"),"")&amp;" "&amp;Flights!$V$14&amp;")",IF(Documents!$O$14="","Status not recorded",Documents!$O$14))</f>
        <v>OUTSTANDING – attach before T-7D (due 05-Oct-26 11:45 KUL)</v>
      </c>
      <c r="F16" s="109" t="str">
        <f aca="false">"Staple behind this sheet as page A2."&amp;IF(Documents!$N$14="",""," Location: "&amp;Documents!$N$14)</f>
        <v>Staple behind this sheet as page A2.</v>
      </c>
      <c r="G16" s="109"/>
      <c r="H16" s="109"/>
    </row>
    <row r="17" customFormat="false" ht="22.5" hidden="false" customHeight="true" outlineLevel="0" collapsed="false">
      <c r="A17" s="93" t="s">
        <v>3467</v>
      </c>
      <c r="B17" s="110" t="str">
        <f aca="false">IF(Documents!$Q$14="","",Documents!$Q$14)</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"&amp;IF(TRIM(Flights!$Y$14)="","__________________",Flights!$Y$14)</f>
        <v>Name: __________________</v>
      </c>
      <c r="B19" s="94"/>
      <c r="C19" s="94" t="str">
        <f aca="false">"Name: __________________"</f>
        <v>Name: __________________</v>
      </c>
      <c r="D19" s="94"/>
      <c r="E19" s="94"/>
      <c r="F19" s="94" t="str">
        <f aca="false">"Name: __________________"&amp;"   Station: "&amp;Flights!$V$14</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Checks!$A$322&amp;CHAR(10)&amp;IF(Checks!$I$322="","",Checks!$I$322&amp;": ")&amp;Checks!$J$322</f>
        <v>F10-T7-01
Meal: Meal sensory testing completed for this flight's menu cycle (assessed class)</v>
      </c>
      <c r="B24" s="115" t="str">
        <f aca="false">Checks!$K$322&amp;IF(Checks!$O$322="","",IF(Checks!$K$322="","",CHAR(10))&amp;"Note: "&amp;Checks!$O$322)</f>
        <v>Record panel result / score in Result
Note: Refreshment service: sensory test covers the refreshment items.</v>
      </c>
      <c r="C24" s="115" t="str">
        <f aca="false">Checks!$N$322&amp;CHAR(10)&amp;IF(ISNUMBER(Checks!$R$322),TEXT(Checks!$R$322,"DD-MMM-YY HH:MM"),"")&amp;" "&amp;Checks!$P$322</f>
        <v>Required
05-Oct-26 11:45 KUL</v>
      </c>
      <c r="D24" s="115" t="str">
        <f aca="false">IF(Checks!$U$322="","",Checks!$U$322)&amp;IF(Checks!$AB$322="","",CHAR(10)&amp;"CA: "&amp;Checks!$AB$322)</f>
        <v/>
      </c>
      <c r="E24" s="115" t="str">
        <f aca="false">IF(Checks!$V$322="","",Checks!$V$322)&amp;IF(Checks!$AC$322="","",IF(Checks!$V$322="","",CHAR(10))&amp;"N/A just.: "&amp;Checks!$AC$322)&amp;IF(Checks!$W$322="","",CHAR(10)&amp;"Batch: "&amp;Checks!$W$322)&amp;IF(AND(Checks!$X$322="",Checks!$Y$322=""),"",CHAR(10)&amp;"Exp: "&amp;Checks!$X$322&amp;"  /  Act: "&amp;Checks!$Y$322)</f>
        <v/>
      </c>
      <c r="F24" s="115" t="str">
        <f aca="false">IF(AND(LEFT(Checks!$AH$322,10)="N/A – RULE",TRIM(Checks!$S$322&amp;Checks!$Z$322)=""),"","Type: "&amp;IF(TRIM(Checks!$S$322)="","______________ (see cover list)",Checks!$S$322)&amp;CHAR(10)&amp;"ID: "&amp;IF(TRIM(Checks!$Z$322)="","______________ (see cover list)",Checks!$Z$322))&amp;IF(Checks!$AA$322="","",CHAR(10)&amp;"CA: "&amp;Checks!$AA$322)</f>
        <v>Type: ______________ (see cover list)
ID: ______________ (see cover list)</v>
      </c>
      <c r="G24" s="115" t="str">
        <f aca="false">IF(ISNUMBER(Checks!$AD$322),TEXT(Checks!$AD$322,"DD-MMM-YY HH:MM")&amp;" "&amp;Checks!$P$322,"")&amp;IF(Checks!$AE$322="","",CHAR(10)&amp;"Verifier: "&amp;Checks!$AE$322)&amp;IF(Checks!$T$322="","",CHAR(10)&amp;"PIC: "&amp;Checks!$T$322)</f>
        <v/>
      </c>
      <c r="H24" s="116" t="str">
        <f aca="false">IF(Checks!$AH$322="","",Checks!$AH$322)</f>
        <v>OPEN</v>
      </c>
    </row>
    <row r="25" customFormat="false" ht="114" hidden="false" customHeight="true" outlineLevel="0" collapsed="false">
      <c r="A25" s="115" t="str">
        <f aca="false">Checks!$A$323&amp;CHAR(10)&amp;IF(Checks!$I$323="","",Checks!$I$323&amp;": ")&amp;Checks!$J$323</f>
        <v>F10-T7-02
Menu: Printed menu cards confirmed (content, cycle, language, quantity)</v>
      </c>
      <c r="B25" s="115" t="str">
        <f aca="false">Checks!$K$323&amp;IF(Checks!$O$323="","",IF(Checks!$K$323="","",CHAR(10))&amp;"Note: "&amp;Checks!$O$323)</f>
        <v>Menu card matches approved menu for this flight
Note: Refreshment service (peanut &amp; water). If no printed menu card is used, mark N/A with the confirmation as justification.</v>
      </c>
      <c r="C25" s="115" t="str">
        <f aca="false">Checks!$N$323&amp;CHAR(10)&amp;IF(ISNUMBER(Checks!$R$323),TEXT(Checks!$R$323,"DD-MMM-YY HH:MM"),"")&amp;" "&amp;Checks!$P$323</f>
        <v>Required
05-Oct-26 11:45 KUL</v>
      </c>
      <c r="D25" s="115" t="str">
        <f aca="false">IF(Checks!$U$323="","",Checks!$U$323)&amp;IF(Checks!$AB$323="","",CHAR(10)&amp;"CA: "&amp;Checks!$AB$323)</f>
        <v/>
      </c>
      <c r="E25" s="115" t="str">
        <f aca="false">IF(Checks!$V$323="","",Checks!$V$323)&amp;IF(Checks!$AC$323="","",IF(Checks!$V$323="","",CHAR(10))&amp;"N/A just.: "&amp;Checks!$AC$323)&amp;IF(Checks!$W$323="","",CHAR(10)&amp;"Batch: "&amp;Checks!$W$323)&amp;IF(AND(Checks!$X$323="",Checks!$Y$323=""),"",CHAR(10)&amp;"Exp: "&amp;Checks!$X$323&amp;"  /  Act: "&amp;Checks!$Y$323)</f>
        <v/>
      </c>
      <c r="F25" s="115" t="str">
        <f aca="false">IF(AND(LEFT(Checks!$AH$323,10)="N/A – RULE",TRIM(Checks!$S$323&amp;Checks!$Z$323)=""),"","Type: "&amp;IF(TRIM(Checks!$S$323)="","______________ (see cover list)",Checks!$S$323)&amp;CHAR(10)&amp;"ID: "&amp;IF(TRIM(Checks!$Z$323)="","______________ (see cover list)",Checks!$Z$323))&amp;IF(Checks!$AA$323="","",CHAR(10)&amp;"CA: "&amp;Checks!$AA$323)</f>
        <v>Type: ______________ (see cover list)
ID: ______________ (see cover list)</v>
      </c>
      <c r="G25" s="115" t="str">
        <f aca="false">IF(ISNUMBER(Checks!$AD$323),TEXT(Checks!$AD$323,"DD-MMM-YY HH:MM")&amp;" "&amp;Checks!$P$323,"")&amp;IF(Checks!$AE$323="","",CHAR(10)&amp;"Verifier: "&amp;Checks!$AE$323)&amp;IF(Checks!$T$323="","",CHAR(10)&amp;"PIC: "&amp;Checks!$T$323)</f>
        <v/>
      </c>
      <c r="H25" s="116" t="str">
        <f aca="false">IF(Checks!$AH$323="","",Checks!$AH$323)</f>
        <v>OPEN</v>
      </c>
    </row>
    <row r="26" customFormat="false" ht="114" hidden="false" customHeight="true" outlineLevel="0" collapsed="false">
      <c r="A26" s="115" t="str">
        <f aca="false">Checks!$A$324&amp;CHAR(10)&amp;IF(Checks!$I$324="","",Checks!$I$324&amp;": ")&amp;Checks!$J$324</f>
        <v>F10-T7-03
IFE: Digital menu in IFE confirmed (A339 only)</v>
      </c>
      <c r="B26" s="115" t="str">
        <f aca="false">Checks!$K$324&amp;IF(Checks!$O$324="","",IF(Checks!$K$324="","",CHAR(10))&amp;"Note: "&amp;Checks!$O$324)</f>
        <v>Applies when fleet = A339
Note: Digital IFE menu applies to A339 only (user brief). Applicability follows the Fleet cell on Flights.</v>
      </c>
      <c r="C26" s="115" t="str">
        <f aca="false">Checks!$N$324&amp;CHAR(10)&amp;IF(ISNUMBER(Checks!$R$324),TEXT(Checks!$R$324,"DD-MMM-YY HH:MM"),"")&amp;" "&amp;Checks!$P$324</f>
        <v>N/A – rule
05-Oct-26 11:45 KUL</v>
      </c>
      <c r="D26" s="115" t="str">
        <f aca="false">IF(Checks!$U$324="","",Checks!$U$324)&amp;IF(Checks!$AB$324="","",CHAR(10)&amp;"CA: "&amp;Checks!$AB$324)</f>
        <v/>
      </c>
      <c r="E26" s="115" t="str">
        <f aca="false">IF(Checks!$V$324="","",Checks!$V$324)&amp;IF(Checks!$AC$324="","",IF(Checks!$V$324="","",CHAR(10))&amp;"N/A just.: "&amp;Checks!$AC$324)&amp;IF(Checks!$W$324="","",CHAR(10)&amp;"Batch: "&amp;Checks!$W$324)&amp;IF(AND(Checks!$X$324="",Checks!$Y$324=""),"",CHAR(10)&amp;"Exp: "&amp;Checks!$X$324&amp;"  /  Act: "&amp;Checks!$Y$324)</f>
        <v/>
      </c>
      <c r="F26" s="115" t="str">
        <f aca="false">IF(AND(LEFT(Checks!$AH$324,10)="N/A – RULE",TRIM(Checks!$S$324&amp;Checks!$Z$324)=""),"","Type: "&amp;IF(TRIM(Checks!$S$324)="","______________ (see cover list)",Checks!$S$324)&amp;CHAR(10)&amp;"ID: "&amp;IF(TRIM(Checks!$Z$324)="","______________ (see cover list)",Checks!$Z$324))&amp;IF(Checks!$AA$324="","",CHAR(10)&amp;"CA: "&amp;Checks!$AA$324)</f>
        <v/>
      </c>
      <c r="G26" s="115" t="str">
        <f aca="false">IF(ISNUMBER(Checks!$AD$324),TEXT(Checks!$AD$324,"DD-MMM-YY HH:MM")&amp;" "&amp;Checks!$P$324,"")&amp;IF(Checks!$AE$324="","",CHAR(10)&amp;"Verifier: "&amp;Checks!$AE$324)&amp;IF(Checks!$T$324="","",CHAR(10)&amp;"PIC: "&amp;Checks!$T$324)</f>
        <v/>
      </c>
      <c r="H26" s="116" t="str">
        <f aca="false">IF(Checks!$AH$324="","",Checks!$AH$324)</f>
        <v>N/A – RULE</v>
      </c>
    </row>
    <row r="27" customFormat="false" ht="114" hidden="false" customHeight="true" outlineLevel="0" collapsed="false">
      <c r="A27" s="115" t="str">
        <f aca="false">Checks!$A$325&amp;CHAR(10)&amp;IF(Checks!$I$325="","",Checks!$I$325&amp;": ")&amp;Checks!$J$325</f>
        <v>F10-T7-04
Staffing: Experienced catering officer assigned to this flight</v>
      </c>
      <c r="B27" s="115" t="str">
        <f aca="false">Checks!$K$325&amp;IF(Checks!$O$325="","",IF(Checks!$K$325="","",CHAR(10))&amp;"Note: "&amp;Checks!$O$325)</f>
        <v>Record officer name in Result</v>
      </c>
      <c r="C27" s="115" t="str">
        <f aca="false">Checks!$N$325&amp;CHAR(10)&amp;IF(ISNUMBER(Checks!$R$325),TEXT(Checks!$R$325,"DD-MMM-YY HH:MM"),"")&amp;" "&amp;Checks!$P$325</f>
        <v>Required
05-Oct-26 11:45 KUL</v>
      </c>
      <c r="D27" s="115" t="str">
        <f aca="false">IF(Checks!$U$325="","",Checks!$U$325)&amp;IF(Checks!$AB$325="","",CHAR(10)&amp;"CA: "&amp;Checks!$AB$325)</f>
        <v/>
      </c>
      <c r="E27" s="115" t="str">
        <f aca="false">IF(Checks!$V$325="","",Checks!$V$325)&amp;IF(Checks!$AC$325="","",IF(Checks!$V$325="","",CHAR(10))&amp;"N/A just.: "&amp;Checks!$AC$325)&amp;IF(Checks!$W$325="","",CHAR(10)&amp;"Batch: "&amp;Checks!$W$325)&amp;IF(AND(Checks!$X$325="",Checks!$Y$325=""),"",CHAR(10)&amp;"Exp: "&amp;Checks!$X$325&amp;"  /  Act: "&amp;Checks!$Y$325)</f>
        <v/>
      </c>
      <c r="F27" s="115" t="str">
        <f aca="false">IF(AND(LEFT(Checks!$AH$325,10)="N/A – RULE",TRIM(Checks!$S$325&amp;Checks!$Z$325)=""),"","Type: "&amp;IF(TRIM(Checks!$S$325)="","______________ (see cover list)",Checks!$S$325)&amp;CHAR(10)&amp;"ID: "&amp;IF(TRIM(Checks!$Z$325)="","______________ (see cover list)",Checks!$Z$325))&amp;IF(Checks!$AA$325="","",CHAR(10)&amp;"CA: "&amp;Checks!$AA$325)</f>
        <v>Type: ______________ (see cover list)
ID: ______________ (see cover list)</v>
      </c>
      <c r="G27" s="115" t="str">
        <f aca="false">IF(ISNUMBER(Checks!$AD$325),TEXT(Checks!$AD$325,"DD-MMM-YY HH:MM")&amp;" "&amp;Checks!$P$325,"")&amp;IF(Checks!$AE$325="","",CHAR(10)&amp;"Verifier: "&amp;Checks!$AE$325)&amp;IF(Checks!$T$325="","",CHAR(10)&amp;"PIC: "&amp;Checks!$T$325)</f>
        <v/>
      </c>
      <c r="H27" s="116" t="str">
        <f aca="false">IF(Checks!$AH$325="","",Checks!$AH$325)</f>
        <v>OPEN</v>
      </c>
    </row>
    <row r="28" customFormat="false" ht="114" hidden="false" customHeight="true" outlineLevel="0" collapsed="false">
      <c r="A28" s="115" t="str">
        <f aca="false">Checks!$A$326&amp;CHAR(10)&amp;IF(Checks!$I$326="","",Checks!$I$326&amp;": ")&amp;Checks!$J$326</f>
        <v>F10-T7-05
ISOP: All latest applicable ISOP revisions communicated to caterer</v>
      </c>
      <c r="B28" s="115" t="str">
        <f aca="false">Checks!$K$326&amp;IF(Checks!$O$326="","",IF(Checks!$K$326="","",CHAR(10))&amp;"Note: "&amp;Checks!$O$326)</f>
        <v>List revision numbers in Result (see ISOP register)</v>
      </c>
      <c r="C28" s="115" t="str">
        <f aca="false">Checks!$N$326&amp;CHAR(10)&amp;IF(ISNUMBER(Checks!$R$326),TEXT(Checks!$R$326,"DD-MMM-YY HH:MM"),"")&amp;" "&amp;Checks!$P$326</f>
        <v>Required
05-Oct-26 11:45 KUL</v>
      </c>
      <c r="D28" s="115" t="str">
        <f aca="false">IF(Checks!$U$326="","",Checks!$U$326)&amp;IF(Checks!$AB$326="","",CHAR(10)&amp;"CA: "&amp;Checks!$AB$326)</f>
        <v/>
      </c>
      <c r="E28" s="115" t="str">
        <f aca="false">IF(Checks!$V$326="","",Checks!$V$326)&amp;IF(Checks!$AC$326="","",IF(Checks!$V$326="","",CHAR(10))&amp;"N/A just.: "&amp;Checks!$AC$326)&amp;IF(Checks!$W$326="","",CHAR(10)&amp;"Batch: "&amp;Checks!$W$326)&amp;IF(AND(Checks!$X$326="",Checks!$Y$326=""),"",CHAR(10)&amp;"Exp: "&amp;Checks!$X$326&amp;"  /  Act: "&amp;Checks!$Y$326)</f>
        <v/>
      </c>
      <c r="F28" s="115" t="str">
        <f aca="false">IF(AND(LEFT(Checks!$AH$326,10)="N/A – RULE",TRIM(Checks!$S$326&amp;Checks!$Z$326)=""),"","Type: "&amp;IF(TRIM(Checks!$S$326)="","______________ (see cover list)",Checks!$S$326)&amp;CHAR(10)&amp;"ID: "&amp;IF(TRIM(Checks!$Z$326)="","______________ (see cover list)",Checks!$Z$326))&amp;IF(Checks!$AA$326="","",CHAR(10)&amp;"CA: "&amp;Checks!$AA$326)</f>
        <v>Type: ______________ (see cover list)
ID: ______________ (see cover list)</v>
      </c>
      <c r="G28" s="115" t="str">
        <f aca="false">IF(ISNUMBER(Checks!$AD$326),TEXT(Checks!$AD$326,"DD-MMM-YY HH:MM")&amp;" "&amp;Checks!$P$326,"")&amp;IF(Checks!$AE$326="","",CHAR(10)&amp;"Verifier: "&amp;Checks!$AE$326)&amp;IF(Checks!$T$326="","",CHAR(10)&amp;"PIC: "&amp;Checks!$T$326)</f>
        <v/>
      </c>
      <c r="H28" s="116" t="str">
        <f aca="false">IF(Checks!$AH$326="","",Checks!$AH$326)</f>
        <v>OPEN</v>
      </c>
    </row>
    <row r="29" customFormat="false" ht="114" hidden="false" customHeight="true" outlineLevel="0" collapsed="false">
      <c r="A29" s="115" t="str">
        <f aca="false">Checks!$A$327&amp;CHAR(10)&amp;IF(Checks!$I$327="","",Checks!$I$327&amp;": ")&amp;Checks!$J$327</f>
        <v>F10-T7-06
ISOP: Caterer acknowledgement of ISOP revisions recorded</v>
      </c>
      <c r="B29" s="115" t="str">
        <f aca="false">Checks!$K$327&amp;IF(Checks!$O$327="","",IF(Checks!$K$327="","",CHAR(10))&amp;"Note: "&amp;Checks!$O$327)</f>
        <v>Record acknowledgement ref in Evidence</v>
      </c>
      <c r="C29" s="115" t="str">
        <f aca="false">Checks!$N$327&amp;CHAR(10)&amp;IF(ISNUMBER(Checks!$R$327),TEXT(Checks!$R$327,"DD-MMM-YY HH:MM"),"")&amp;" "&amp;Checks!$P$327</f>
        <v>Required
05-Oct-26 11:45 KUL</v>
      </c>
      <c r="D29" s="115" t="str">
        <f aca="false">IF(Checks!$U$327="","",Checks!$U$327)&amp;IF(Checks!$AB$327="","",CHAR(10)&amp;"CA: "&amp;Checks!$AB$327)</f>
        <v/>
      </c>
      <c r="E29" s="115" t="str">
        <f aca="false">IF(Checks!$V$327="","",Checks!$V$327)&amp;IF(Checks!$AC$327="","",IF(Checks!$V$327="","",CHAR(10))&amp;"N/A just.: "&amp;Checks!$AC$327)&amp;IF(Checks!$W$327="","",CHAR(10)&amp;"Batch: "&amp;Checks!$W$327)&amp;IF(AND(Checks!$X$327="",Checks!$Y$327=""),"",CHAR(10)&amp;"Exp: "&amp;Checks!$X$327&amp;"  /  Act: "&amp;Checks!$Y$327)</f>
        <v/>
      </c>
      <c r="F29" s="115" t="str">
        <f aca="false">IF(AND(LEFT(Checks!$AH$327,10)="N/A – RULE",TRIM(Checks!$S$327&amp;Checks!$Z$327)=""),"","Type: "&amp;IF(TRIM(Checks!$S$327)="","______________ (see cover list)",Checks!$S$327)&amp;CHAR(10)&amp;"ID: "&amp;IF(TRIM(Checks!$Z$327)="","______________ (see cover list)",Checks!$Z$327))&amp;IF(Checks!$AA$327="","",CHAR(10)&amp;"CA: "&amp;Checks!$AA$327)</f>
        <v>Type: ______________ (see cover list)
ID: ______________ (see cover list)</v>
      </c>
      <c r="G29" s="115" t="str">
        <f aca="false">IF(ISNUMBER(Checks!$AD$327),TEXT(Checks!$AD$327,"DD-MMM-YY HH:MM")&amp;" "&amp;Checks!$P$327,"")&amp;IF(Checks!$AE$327="","",CHAR(10)&amp;"Verifier: "&amp;Checks!$AE$327)&amp;IF(Checks!$T$327="","",CHAR(10)&amp;"PIC: "&amp;Checks!$T$327)</f>
        <v/>
      </c>
      <c r="H29" s="116" t="str">
        <f aca="false">IF(Checks!$AH$327="","",Checks!$AH$327)</f>
        <v>OPEN</v>
      </c>
    </row>
    <row r="30" customFormat="false" ht="114" hidden="false" customHeight="true" outlineLevel="0" collapsed="false">
      <c r="A30" s="115" t="str">
        <f aca="false">Checks!$A$328&amp;CHAR(10)&amp;IF(Checks!$I$328="","",Checks!$I$328&amp;": ")&amp;Checks!$J$328</f>
        <v>F10-T7-07
Documents: Galley loading diagram (GLD) received, revision recorded &amp; attached</v>
      </c>
      <c r="B30" s="115" t="str">
        <f aca="false">Checks!$K$328&amp;IF(Checks!$O$328="","",IF(Checks!$K$328="","",CHAR(10))&amp;"Note: "&amp;Checks!$O$328)</f>
        <v>Documents sheet row complete</v>
      </c>
      <c r="C30" s="115" t="str">
        <f aca="false">Checks!$N$328&amp;CHAR(10)&amp;IF(ISNUMBER(Checks!$R$328),TEXT(Checks!$R$328,"DD-MMM-YY HH:MM"),"")&amp;" "&amp;Checks!$P$328</f>
        <v>Required
05-Oct-26 11:45 KUL</v>
      </c>
      <c r="D30" s="115" t="str">
        <f aca="false">IF(Checks!$U$328="","",Checks!$U$328)&amp;IF(Checks!$AB$328="","",CHAR(10)&amp;"CA: "&amp;Checks!$AB$328)</f>
        <v/>
      </c>
      <c r="E30" s="115" t="str">
        <f aca="false">IF(Checks!$V$328="","",Checks!$V$328)&amp;IF(Checks!$AC$328="","",IF(Checks!$V$328="","",CHAR(10))&amp;"N/A just.: "&amp;Checks!$AC$328)&amp;IF(Checks!$W$328="","",CHAR(10)&amp;"Batch: "&amp;Checks!$W$328)&amp;IF(AND(Checks!$X$328="",Checks!$Y$328=""),"",CHAR(10)&amp;"Exp: "&amp;Checks!$X$328&amp;"  /  Act: "&amp;Checks!$Y$328)</f>
        <v/>
      </c>
      <c r="F30" s="115" t="str">
        <f aca="false">IF(AND(LEFT(Checks!$AH$328,10)="N/A – RULE",TRIM(Checks!$S$328&amp;Checks!$Z$328)=""),"","Type: "&amp;IF(TRIM(Checks!$S$328)="","______________ (see cover list)",Checks!$S$328)&amp;CHAR(10)&amp;"ID: "&amp;IF(TRIM(Checks!$Z$328)="","______________ (see cover list)",Checks!$Z$328))&amp;IF(Checks!$AA$328="","",CHAR(10)&amp;"CA: "&amp;Checks!$AA$328)</f>
        <v>Type: ______________ (see cover list)
ID: ______________ (see cover list)</v>
      </c>
      <c r="G30" s="115" t="str">
        <f aca="false">IF(ISNUMBER(Checks!$AD$328),TEXT(Checks!$AD$328,"DD-MMM-YY HH:MM")&amp;" "&amp;Checks!$P$328,"")&amp;IF(Checks!$AE$328="","",CHAR(10)&amp;"Verifier: "&amp;Checks!$AE$328)&amp;IF(Checks!$T$328="","",CHAR(10)&amp;"PIC: "&amp;Checks!$T$328)</f>
        <v/>
      </c>
      <c r="H30" s="116" t="str">
        <f aca="false">IF(Checks!$AH$328="","",Checks!$AH$328)</f>
        <v>OPEN</v>
      </c>
    </row>
    <row r="31" customFormat="false" ht="114" hidden="false" customHeight="true" outlineLevel="0" collapsed="false">
      <c r="A31" s="115" t="str">
        <f aca="false">Checks!$A$329&amp;CHAR(10)&amp;IF(Checks!$I$329="","",Checks!$I$329&amp;": ")&amp;Checks!$J$329</f>
        <v>F10-T7-08
Documents: Menu checklist received, revision recorded &amp; attached</v>
      </c>
      <c r="B31" s="115" t="str">
        <f aca="false">Checks!$K$329&amp;IF(Checks!$O$329="","",IF(Checks!$K$329="","",CHAR(10))&amp;"Note: "&amp;Checks!$O$329)</f>
        <v>Documents sheet row complete</v>
      </c>
      <c r="C31" s="115" t="str">
        <f aca="false">Checks!$N$329&amp;CHAR(10)&amp;IF(ISNUMBER(Checks!$R$329),TEXT(Checks!$R$329,"DD-MMM-YY HH:MM"),"")&amp;" "&amp;Checks!$P$329</f>
        <v>Required
05-Oct-26 11:45 KUL</v>
      </c>
      <c r="D31" s="115" t="str">
        <f aca="false">IF(Checks!$U$329="","",Checks!$U$329)&amp;IF(Checks!$AB$329="","",CHAR(10)&amp;"CA: "&amp;Checks!$AB$329)</f>
        <v/>
      </c>
      <c r="E31" s="115" t="str">
        <f aca="false">IF(Checks!$V$329="","",Checks!$V$329)&amp;IF(Checks!$AC$329="","",IF(Checks!$V$329="","",CHAR(10))&amp;"N/A just.: "&amp;Checks!$AC$329)&amp;IF(Checks!$W$329="","",CHAR(10)&amp;"Batch: "&amp;Checks!$W$329)&amp;IF(AND(Checks!$X$329="",Checks!$Y$329=""),"",CHAR(10)&amp;"Exp: "&amp;Checks!$X$329&amp;"  /  Act: "&amp;Checks!$Y$329)</f>
        <v/>
      </c>
      <c r="F31" s="115" t="str">
        <f aca="false">IF(AND(LEFT(Checks!$AH$329,10)="N/A – RULE",TRIM(Checks!$S$329&amp;Checks!$Z$329)=""),"","Type: "&amp;IF(TRIM(Checks!$S$329)="","______________ (see cover list)",Checks!$S$329)&amp;CHAR(10)&amp;"ID: "&amp;IF(TRIM(Checks!$Z$329)="","______________ (see cover list)",Checks!$Z$329))&amp;IF(Checks!$AA$329="","",CHAR(10)&amp;"CA: "&amp;Checks!$AA$329)</f>
        <v>Type: ______________ (see cover list)
ID: ______________ (see cover list)</v>
      </c>
      <c r="G31" s="115" t="str">
        <f aca="false">IF(ISNUMBER(Checks!$AD$329),TEXT(Checks!$AD$329,"DD-MMM-YY HH:MM")&amp;" "&amp;Checks!$P$329,"")&amp;IF(Checks!$AE$329="","",CHAR(10)&amp;"Verifier: "&amp;Checks!$AE$329)&amp;IF(Checks!$T$329="","",CHAR(10)&amp;"PIC: "&amp;Checks!$T$329)</f>
        <v/>
      </c>
      <c r="H31" s="116" t="str">
        <f aca="false">IF(Checks!$AH$329="","",Checks!$AH$329)</f>
        <v>OPEN</v>
      </c>
    </row>
    <row r="32" customFormat="false" ht="114" hidden="false" customHeight="true" outlineLevel="0" collapsed="false">
      <c r="A32" s="115" t="str">
        <f aca="false">Checks!$A$330&amp;CHAR(10)&amp;IF(Checks!$I$330="","",Checks!$I$330&amp;": ")&amp;Checks!$J$330</f>
        <v>F10-T7-09
Uplift plan: Uplift plan confirmed with caterer vs STD Uplift Information</v>
      </c>
      <c r="B32" s="115" t="str">
        <f aca="false">Checks!$K$330&amp;IF(Checks!$O$330="","",IF(Checks!$K$330="","",CHAR(10))&amp;"Note: "&amp;Checks!$O$330)</f>
        <v>Service: Refreshment (Peanut &amp; Water); meal uplift stn KUL (ref lists KUL)</v>
      </c>
      <c r="C32" s="115" t="str">
        <f aca="false">Checks!$N$330&amp;CHAR(10)&amp;IF(ISNUMBER(Checks!$R$330),TEXT(Checks!$R$330,"DD-MMM-YY HH:MM"),"")&amp;" "&amp;Checks!$P$330</f>
        <v>Required
05-Oct-26 11:45 KUL</v>
      </c>
      <c r="D32" s="115" t="str">
        <f aca="false">IF(Checks!$U$330="","",Checks!$U$330)&amp;IF(Checks!$AB$330="","",CHAR(10)&amp;"CA: "&amp;Checks!$AB$330)</f>
        <v/>
      </c>
      <c r="E32" s="115" t="str">
        <f aca="false">IF(Checks!$V$330="","",Checks!$V$330)&amp;IF(Checks!$AC$330="","",IF(Checks!$V$330="","",CHAR(10))&amp;"N/A just.: "&amp;Checks!$AC$330)&amp;IF(Checks!$W$330="","",CHAR(10)&amp;"Batch: "&amp;Checks!$W$330)&amp;IF(AND(Checks!$X$330="",Checks!$Y$330=""),"",CHAR(10)&amp;"Exp: "&amp;Checks!$X$330&amp;"  /  Act: "&amp;Checks!$Y$330)</f>
        <v/>
      </c>
      <c r="F32" s="115" t="str">
        <f aca="false">IF(AND(LEFT(Checks!$AH$330,10)="N/A – RULE",TRIM(Checks!$S$330&amp;Checks!$Z$330)=""),"","Type: "&amp;IF(TRIM(Checks!$S$330)="","______________ (see cover list)",Checks!$S$330)&amp;CHAR(10)&amp;"ID: "&amp;IF(TRIM(Checks!$Z$330)="","______________ (see cover list)",Checks!$Z$330))&amp;IF(Checks!$AA$330="","",CHAR(10)&amp;"CA: "&amp;Checks!$AA$330)</f>
        <v>Type: ______________ (see cover list)
ID: ______________ (see cover list)</v>
      </c>
      <c r="G32" s="115" t="str">
        <f aca="false">IF(ISNUMBER(Checks!$AD$330),TEXT(Checks!$AD$330,"DD-MMM-YY HH:MM")&amp;" "&amp;Checks!$P$330,"")&amp;IF(Checks!$AE$330="","",CHAR(10)&amp;"Verifier: "&amp;Checks!$AE$330)&amp;IF(Checks!$T$330="","",CHAR(10)&amp;"PIC: "&amp;Checks!$T$330)</f>
        <v/>
      </c>
      <c r="H32" s="116" t="str">
        <f aca="false">IF(Checks!$AH$330="","",Checks!$AH$330)</f>
        <v>OPEN</v>
      </c>
    </row>
    <row r="33" customFormat="false" ht="25.5" hidden="false" customHeight="true" outlineLevel="0" collapsed="false">
      <c r="A33" s="114"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Checks!$A$331&amp;CHAR(10)&amp;IF(Checks!$I$331="","",Checks!$I$331&amp;": ")&amp;Checks!$J$331</f>
        <v>F10-T24-01
Meal: Sensory test repeated on ACTUAL production batch for this flight</v>
      </c>
      <c r="B34" s="115" t="str">
        <f aca="false">Checks!$K$331&amp;IF(Checks!$O$331="","",IF(Checks!$K$331="","",CHAR(10))&amp;"Note: "&amp;Checks!$O$331)</f>
        <v>Batch ID, result, CA and acceptance mandatory</v>
      </c>
      <c r="C34" s="115" t="str">
        <f aca="false">Checks!$N$331&amp;CHAR(10)&amp;IF(ISNUMBER(Checks!$R$331),TEXT(Checks!$R$331,"DD-MMM-YY HH:MM"),"")&amp;" "&amp;Checks!$P$331</f>
        <v>Required
11-Oct-26 11:45 KUL</v>
      </c>
      <c r="D34" s="115" t="str">
        <f aca="false">IF(Checks!$U$331="","",Checks!$U$331)&amp;IF(Checks!$AB$331="","",CHAR(10)&amp;"CA: "&amp;Checks!$AB$331)</f>
        <v/>
      </c>
      <c r="E34" s="115" t="str">
        <f aca="false">IF(Checks!$V$331="","",Checks!$V$331)&amp;IF(Checks!$AC$331="","",IF(Checks!$V$331="","",CHAR(10))&amp;"N/A just.: "&amp;Checks!$AC$331)&amp;IF(Checks!$W$331="","",CHAR(10)&amp;"Batch: "&amp;Checks!$W$331)&amp;IF(AND(Checks!$X$331="",Checks!$Y$331=""),"",CHAR(10)&amp;"Exp: "&amp;Checks!$X$331&amp;"  /  Act: "&amp;Checks!$Y$331)</f>
        <v/>
      </c>
      <c r="F34" s="115" t="str">
        <f aca="false">IF(AND(LEFT(Checks!$AH$331,10)="N/A – RULE",TRIM(Checks!$S$331&amp;Checks!$Z$331)=""),"","Type: "&amp;IF(TRIM(Checks!$S$331)="","______________ (see cover list)",Checks!$S$331)&amp;CHAR(10)&amp;"ID: "&amp;IF(TRIM(Checks!$Z$331)="","______________ (see cover list)",Checks!$Z$331))&amp;IF(Checks!$AA$331="","",CHAR(10)&amp;"CA: "&amp;Checks!$AA$331)</f>
        <v>Type: ______________ (see cover list)
ID: ______________ (see cover list)</v>
      </c>
      <c r="G34" s="115" t="str">
        <f aca="false">IF(ISNUMBER(Checks!$AD$331),TEXT(Checks!$AD$331,"DD-MMM-YY HH:MM")&amp;" "&amp;Checks!$P$331,"")&amp;IF(Checks!$AE$331="","",CHAR(10)&amp;"Verifier: "&amp;Checks!$AE$331)&amp;IF(Checks!$T$331="","",CHAR(10)&amp;"PIC: "&amp;Checks!$T$331)</f>
        <v/>
      </c>
      <c r="H34" s="116" t="str">
        <f aca="false">IF(Checks!$AH$331="","",Checks!$AH$331)</f>
        <v>OPEN</v>
      </c>
    </row>
    <row r="35" customFormat="false" ht="25.5" hidden="false" customHeight="true" outlineLevel="0" collapsed="false">
      <c r="A35" s="114"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5" s="114"/>
      <c r="C35" s="114"/>
      <c r="D35" s="114"/>
      <c r="E35" s="114"/>
      <c r="F35" s="114"/>
      <c r="G35" s="114"/>
      <c r="H35" s="114"/>
    </row>
    <row r="36" customFormat="false" ht="114" hidden="false" customHeight="true" outlineLevel="0" collapsed="false">
      <c r="A36" s="115" t="str">
        <f aca="false">Checks!$A$332&amp;CHAR(10)&amp;IF(Checks!$I$332="","",Checks!$I$332&amp;": ")&amp;Checks!$J$332</f>
        <v>F10-T12-01
Meal: Meal quality vs menu checklist</v>
      </c>
      <c r="B36" s="115" t="str">
        <f aca="false">Checks!$K$332&amp;IF(Checks!$O$332="","",IF(Checks!$K$332="","",CHAR(10))&amp;"Note: "&amp;Checks!$O$332)</f>
        <v>Note: Preparation check at caterer - does NOT confirm loading.</v>
      </c>
      <c r="C36" s="115" t="str">
        <f aca="false">Checks!$N$332&amp;CHAR(10)&amp;IF(ISNUMBER(Checks!$R$332),TEXT(Checks!$R$332,"DD-MMM-YY HH:MM"),"")&amp;" "&amp;Checks!$P$332</f>
        <v>Required
11-Oct-26 23:45 KUL</v>
      </c>
      <c r="D36" s="115" t="str">
        <f aca="false">IF(Checks!$U$332="","",Checks!$U$332)&amp;IF(Checks!$AB$332="","",CHAR(10)&amp;"CA: "&amp;Checks!$AB$332)</f>
        <v/>
      </c>
      <c r="E36" s="115" t="str">
        <f aca="false">IF(Checks!$V$332="","",Checks!$V$332)&amp;IF(Checks!$AC$332="","",IF(Checks!$V$332="","",CHAR(10))&amp;"N/A just.: "&amp;Checks!$AC$332)&amp;IF(Checks!$W$332="","",CHAR(10)&amp;"Batch: "&amp;Checks!$W$332)&amp;IF(AND(Checks!$X$332="",Checks!$Y$332=""),"",CHAR(10)&amp;"Exp: "&amp;Checks!$X$332&amp;"  /  Act: "&amp;Checks!$Y$332)</f>
        <v/>
      </c>
      <c r="F36" s="115" t="str">
        <f aca="false">IF(AND(LEFT(Checks!$AH$332,10)="N/A – RULE",TRIM(Checks!$S$332&amp;Checks!$Z$332)=""),"","Type: "&amp;IF(TRIM(Checks!$S$332)="","______________ (see cover list)",Checks!$S$332)&amp;CHAR(10)&amp;"ID: "&amp;IF(TRIM(Checks!$Z$332)="","______________ (see cover list)",Checks!$Z$332))&amp;IF(Checks!$AA$332="","",CHAR(10)&amp;"CA: "&amp;Checks!$AA$332)</f>
        <v>Type: ______________ (see cover list)
ID: ______________ (see cover list)</v>
      </c>
      <c r="G36" s="115" t="str">
        <f aca="false">IF(ISNUMBER(Checks!$AD$332),TEXT(Checks!$AD$332,"DD-MMM-YY HH:MM")&amp;" "&amp;Checks!$P$332,"")&amp;IF(Checks!$AE$332="","",CHAR(10)&amp;"Verifier: "&amp;Checks!$AE$332)&amp;IF(Checks!$T$332="","",CHAR(10)&amp;"PIC: "&amp;Checks!$T$332)</f>
        <v/>
      </c>
      <c r="H36" s="116" t="str">
        <f aca="false">IF(Checks!$AH$332="","",Checks!$AH$332)</f>
        <v>OPEN</v>
      </c>
    </row>
    <row r="37" customFormat="false" ht="114" hidden="false" customHeight="true" outlineLevel="0" collapsed="false">
      <c r="A37" s="115" t="str">
        <f aca="false">Checks!$A$333&amp;CHAR(10)&amp;IF(Checks!$I$333="","",Checks!$I$333&amp;": ")&amp;Checks!$J$333</f>
        <v>F10-T12-02
Meal: Meal quantities vs menu checklist</v>
      </c>
      <c r="B37" s="115" t="str">
        <f aca="false">Checks!$K$333&amp;IF(Checks!$O$333="","",IF(Checks!$K$333="","",CHAR(10))&amp;"Note: "&amp;Checks!$O$333)</f>
        <v>Enter expected &amp; actual
Note: Preparation check at caterer - does NOT confirm loading.</v>
      </c>
      <c r="C37" s="115" t="str">
        <f aca="false">Checks!$N$333&amp;CHAR(10)&amp;IF(ISNUMBER(Checks!$R$333),TEXT(Checks!$R$333,"DD-MMM-YY HH:MM"),"")&amp;" "&amp;Checks!$P$333</f>
        <v>Required
11-Oct-26 23:45 KUL</v>
      </c>
      <c r="D37" s="115" t="str">
        <f aca="false">IF(Checks!$U$333="","",Checks!$U$333)&amp;IF(Checks!$AB$333="","",CHAR(10)&amp;"CA: "&amp;Checks!$AB$333)</f>
        <v/>
      </c>
      <c r="E37" s="115" t="str">
        <f aca="false">IF(Checks!$V$333="","",Checks!$V$333)&amp;IF(Checks!$AC$333="","",IF(Checks!$V$333="","",CHAR(10))&amp;"N/A just.: "&amp;Checks!$AC$333)&amp;IF(Checks!$W$333="","",CHAR(10)&amp;"Batch: "&amp;Checks!$W$333)&amp;IF(AND(Checks!$X$333="",Checks!$Y$333=""),"",CHAR(10)&amp;"Exp: "&amp;Checks!$X$333&amp;"  /  Act: "&amp;Checks!$Y$333)</f>
        <v/>
      </c>
      <c r="F37" s="115" t="str">
        <f aca="false">IF(AND(LEFT(Checks!$AH$333,10)="N/A – RULE",TRIM(Checks!$S$333&amp;Checks!$Z$333)=""),"","Type: "&amp;IF(TRIM(Checks!$S$333)="","______________ (see cover list)",Checks!$S$333)&amp;CHAR(10)&amp;"ID: "&amp;IF(TRIM(Checks!$Z$333)="","______________ (see cover list)",Checks!$Z$333))&amp;IF(Checks!$AA$333="","",CHAR(10)&amp;"CA: "&amp;Checks!$AA$333)</f>
        <v>Type: ______________ (see cover list)
ID: ______________ (see cover list)</v>
      </c>
      <c r="G37" s="115" t="str">
        <f aca="false">IF(ISNUMBER(Checks!$AD$333),TEXT(Checks!$AD$333,"DD-MMM-YY HH:MM")&amp;" "&amp;Checks!$P$333,"")&amp;IF(Checks!$AE$333="","",CHAR(10)&amp;"Verifier: "&amp;Checks!$AE$333)&amp;IF(Checks!$T$333="","",CHAR(10)&amp;"PIC: "&amp;Checks!$T$333)</f>
        <v/>
      </c>
      <c r="H37" s="116" t="str">
        <f aca="false">IF(Checks!$AH$333="","",Checks!$AH$333)</f>
        <v>OPEN</v>
      </c>
    </row>
    <row r="38" customFormat="false" ht="114" hidden="false" customHeight="true" outlineLevel="0" collapsed="false">
      <c r="A38" s="115" t="str">
        <f aca="false">Checks!$A$334&amp;CHAR(10)&amp;IF(Checks!$I$334="","",Checks!$I$334&amp;": ")&amp;Checks!$J$334</f>
        <v>F10-T12-03
Equipment: Equipment cleanliness vs GLD</v>
      </c>
      <c r="B38" s="115" t="str">
        <f aca="false">Checks!$K$334&amp;IF(Checks!$O$334="","",IF(Checks!$K$334="","",CHAR(10))&amp;"Note: "&amp;Checks!$O$334)</f>
        <v>Note: Preparation check at caterer - does NOT confirm loading.</v>
      </c>
      <c r="C38" s="115" t="str">
        <f aca="false">Checks!$N$334&amp;CHAR(10)&amp;IF(ISNUMBER(Checks!$R$334),TEXT(Checks!$R$334,"DD-MMM-YY HH:MM"),"")&amp;" "&amp;Checks!$P$334</f>
        <v>Required
11-Oct-26 23:45 KUL</v>
      </c>
      <c r="D38" s="115" t="str">
        <f aca="false">IF(Checks!$U$334="","",Checks!$U$334)&amp;IF(Checks!$AB$334="","",CHAR(10)&amp;"CA: "&amp;Checks!$AB$334)</f>
        <v/>
      </c>
      <c r="E38" s="115" t="str">
        <f aca="false">IF(Checks!$V$334="","",Checks!$V$334)&amp;IF(Checks!$AC$334="","",IF(Checks!$V$334="","",CHAR(10))&amp;"N/A just.: "&amp;Checks!$AC$334)&amp;IF(Checks!$W$334="","",CHAR(10)&amp;"Batch: "&amp;Checks!$W$334)&amp;IF(AND(Checks!$X$334="",Checks!$Y$334=""),"",CHAR(10)&amp;"Exp: "&amp;Checks!$X$334&amp;"  /  Act: "&amp;Checks!$Y$334)</f>
        <v/>
      </c>
      <c r="F38" s="115" t="str">
        <f aca="false">IF(AND(LEFT(Checks!$AH$334,10)="N/A – RULE",TRIM(Checks!$S$334&amp;Checks!$Z$334)=""),"","Type: "&amp;IF(TRIM(Checks!$S$334)="","______________ (see cover list)",Checks!$S$334)&amp;CHAR(10)&amp;"ID: "&amp;IF(TRIM(Checks!$Z$334)="","______________ (see cover list)",Checks!$Z$334))&amp;IF(Checks!$AA$334="","",CHAR(10)&amp;"CA: "&amp;Checks!$AA$334)</f>
        <v>Type: ______________ (see cover list)
ID: ______________ (see cover list)</v>
      </c>
      <c r="G38" s="115" t="str">
        <f aca="false">IF(ISNUMBER(Checks!$AD$334),TEXT(Checks!$AD$334,"DD-MMM-YY HH:MM")&amp;" "&amp;Checks!$P$334,"")&amp;IF(Checks!$AE$334="","",CHAR(10)&amp;"Verifier: "&amp;Checks!$AE$334)&amp;IF(Checks!$T$334="","",CHAR(10)&amp;"PIC: "&amp;Checks!$T$334)</f>
        <v/>
      </c>
      <c r="H38" s="116" t="str">
        <f aca="false">IF(Checks!$AH$334="","",Checks!$AH$334)</f>
        <v>OPEN</v>
      </c>
    </row>
    <row r="39" customFormat="false" ht="114" hidden="false" customHeight="true" outlineLevel="0" collapsed="false">
      <c r="A39" s="115" t="str">
        <f aca="false">Checks!$A$335&amp;CHAR(10)&amp;IF(Checks!$I$335="","",Checks!$I$335&amp;": ")&amp;Checks!$J$335</f>
        <v>F10-T12-04
Equipment: Equipment presentation vs GLD</v>
      </c>
      <c r="B39" s="115" t="str">
        <f aca="false">Checks!$K$335&amp;IF(Checks!$O$335="","",IF(Checks!$K$335="","",CHAR(10))&amp;"Note: "&amp;Checks!$O$335)</f>
        <v>Note: Preparation check at caterer - does NOT confirm loading.</v>
      </c>
      <c r="C39" s="115" t="str">
        <f aca="false">Checks!$N$335&amp;CHAR(10)&amp;IF(ISNUMBER(Checks!$R$335),TEXT(Checks!$R$335,"DD-MMM-YY HH:MM"),"")&amp;" "&amp;Checks!$P$335</f>
        <v>Required
11-Oct-26 23:45 KUL</v>
      </c>
      <c r="D39" s="115" t="str">
        <f aca="false">IF(Checks!$U$335="","",Checks!$U$335)&amp;IF(Checks!$AB$335="","",CHAR(10)&amp;"CA: "&amp;Checks!$AB$335)</f>
        <v/>
      </c>
      <c r="E39" s="115" t="str">
        <f aca="false">IF(Checks!$V$335="","",Checks!$V$335)&amp;IF(Checks!$AC$335="","",IF(Checks!$V$335="","",CHAR(10))&amp;"N/A just.: "&amp;Checks!$AC$335)&amp;IF(Checks!$W$335="","",CHAR(10)&amp;"Batch: "&amp;Checks!$W$335)&amp;IF(AND(Checks!$X$335="",Checks!$Y$335=""),"",CHAR(10)&amp;"Exp: "&amp;Checks!$X$335&amp;"  /  Act: "&amp;Checks!$Y$335)</f>
        <v/>
      </c>
      <c r="F39" s="115" t="str">
        <f aca="false">IF(AND(LEFT(Checks!$AH$335,10)="N/A – RULE",TRIM(Checks!$S$335&amp;Checks!$Z$335)=""),"","Type: "&amp;IF(TRIM(Checks!$S$335)="","______________ (see cover list)",Checks!$S$335)&amp;CHAR(10)&amp;"ID: "&amp;IF(TRIM(Checks!$Z$335)="","______________ (see cover list)",Checks!$Z$335))&amp;IF(Checks!$AA$335="","",CHAR(10)&amp;"CA: "&amp;Checks!$AA$335)</f>
        <v>Type: ______________ (see cover list)
ID: ______________ (see cover list)</v>
      </c>
      <c r="G39" s="115" t="str">
        <f aca="false">IF(ISNUMBER(Checks!$AD$335),TEXT(Checks!$AD$335,"DD-MMM-YY HH:MM")&amp;" "&amp;Checks!$P$335,"")&amp;IF(Checks!$AE$335="","",CHAR(10)&amp;"Verifier: "&amp;Checks!$AE$335)&amp;IF(Checks!$T$335="","",CHAR(10)&amp;"PIC: "&amp;Checks!$T$335)</f>
        <v/>
      </c>
      <c r="H39" s="116" t="str">
        <f aca="false">IF(Checks!$AH$335="","",Checks!$AH$335)</f>
        <v>OPEN</v>
      </c>
    </row>
    <row r="40" customFormat="false" ht="114" hidden="false" customHeight="true" outlineLevel="0" collapsed="false">
      <c r="A40" s="115" t="str">
        <f aca="false">Checks!$A$336&amp;CHAR(10)&amp;IF(Checks!$I$336="","",Checks!$I$336&amp;": ")&amp;Checks!$J$336</f>
        <v>F10-T12-05
Equipment: Equipment serviceability vs GLD</v>
      </c>
      <c r="B40" s="115" t="str">
        <f aca="false">Checks!$K$336&amp;IF(Checks!$O$336="","",IF(Checks!$K$336="","",CHAR(10))&amp;"Note: "&amp;Checks!$O$336)</f>
        <v>Note: Preparation check at caterer - does NOT confirm loading.</v>
      </c>
      <c r="C40" s="115" t="str">
        <f aca="false">Checks!$N$336&amp;CHAR(10)&amp;IF(ISNUMBER(Checks!$R$336),TEXT(Checks!$R$336,"DD-MMM-YY HH:MM"),"")&amp;" "&amp;Checks!$P$336</f>
        <v>Required
11-Oct-26 23:45 KUL</v>
      </c>
      <c r="D40" s="115" t="str">
        <f aca="false">IF(Checks!$U$336="","",Checks!$U$336)&amp;IF(Checks!$AB$336="","",CHAR(10)&amp;"CA: "&amp;Checks!$AB$336)</f>
        <v/>
      </c>
      <c r="E40" s="115" t="str">
        <f aca="false">IF(Checks!$V$336="","",Checks!$V$336)&amp;IF(Checks!$AC$336="","",IF(Checks!$V$336="","",CHAR(10))&amp;"N/A just.: "&amp;Checks!$AC$336)&amp;IF(Checks!$W$336="","",CHAR(10)&amp;"Batch: "&amp;Checks!$W$336)&amp;IF(AND(Checks!$X$336="",Checks!$Y$336=""),"",CHAR(10)&amp;"Exp: "&amp;Checks!$X$336&amp;"  /  Act: "&amp;Checks!$Y$336)</f>
        <v/>
      </c>
      <c r="F40" s="115" t="str">
        <f aca="false">IF(AND(LEFT(Checks!$AH$336,10)="N/A – RULE",TRIM(Checks!$S$336&amp;Checks!$Z$336)=""),"","Type: "&amp;IF(TRIM(Checks!$S$336)="","______________ (see cover list)",Checks!$S$336)&amp;CHAR(10)&amp;"ID: "&amp;IF(TRIM(Checks!$Z$336)="","______________ (see cover list)",Checks!$Z$336))&amp;IF(Checks!$AA$336="","",CHAR(10)&amp;"CA: "&amp;Checks!$AA$336)</f>
        <v>Type: ______________ (see cover list)
ID: ______________ (see cover list)</v>
      </c>
      <c r="G40" s="115" t="str">
        <f aca="false">IF(ISNUMBER(Checks!$AD$336),TEXT(Checks!$AD$336,"DD-MMM-YY HH:MM")&amp;" "&amp;Checks!$P$336,"")&amp;IF(Checks!$AE$336="","",CHAR(10)&amp;"Verifier: "&amp;Checks!$AE$336)&amp;IF(Checks!$T$336="","",CHAR(10)&amp;"PIC: "&amp;Checks!$T$336)</f>
        <v/>
      </c>
      <c r="H40" s="116" t="str">
        <f aca="false">IF(Checks!$AH$336="","",Checks!$AH$336)</f>
        <v>OPEN</v>
      </c>
    </row>
    <row r="41" customFormat="false" ht="180" hidden="false" customHeight="true" outlineLevel="0" collapsed="false">
      <c r="A41" s="115" t="str">
        <f aca="false">Checks!$A$337&amp;CHAR(10)&amp;IF(Checks!$I$337="","",Checks!$I$337&amp;": ")&amp;Checks!$J$337</f>
        <v>F10-T12-06
Equipment: Equipment quantities vs GLD</v>
      </c>
      <c r="B41" s="115" t="str">
        <f aca="false">SUBSTITUTE(SUBSTITUTE(Checks!$K$337&amp;IF(Checks!$O$337="","",IF(Checks!$K$337="","",CHAR(10))&amp;"Note: "&amp;Checks!$O$337)," (AIRCRAFT TYPE!C16:R16)","")," -"," n/a")</f>
        <v>Enter expected &amp; actual. Aircraft galley data: B737-8 (B7M8): carts 10.5, SU 25, ovens 6, warming ovens n/a, fridges n/a, water heaters 3, beverage makers n/a, espresso n/a, folding trolleys n/a, headsets n/a
Note: Preparation check at caterer n/a does NOT confirm loading.</v>
      </c>
      <c r="C41" s="115" t="str">
        <f aca="false">Checks!$N$337&amp;CHAR(10)&amp;IF(ISNUMBER(Checks!$R$337),TEXT(Checks!$R$337,"DD-MMM-YY HH:MM"),"")&amp;" "&amp;Checks!$P$337</f>
        <v>Required
11-Oct-26 23:45 KUL</v>
      </c>
      <c r="D41" s="115" t="str">
        <f aca="false">IF(Checks!$U$337="","",Checks!$U$337)&amp;IF(Checks!$AB$337="","",CHAR(10)&amp;"CA: "&amp;Checks!$AB$337)</f>
        <v/>
      </c>
      <c r="E41" s="115" t="str">
        <f aca="false">IF(Checks!$V$337="","",Checks!$V$337)&amp;IF(Checks!$AC$337="","",IF(Checks!$V$337="","",CHAR(10))&amp;"N/A just.: "&amp;Checks!$AC$337)&amp;IF(Checks!$W$337="","",CHAR(10)&amp;"Batch: "&amp;Checks!$W$337)&amp;IF(AND(Checks!$X$337="",Checks!$Y$337=""),"",CHAR(10)&amp;"Exp: "&amp;Checks!$X$337&amp;"  /  Act: "&amp;Checks!$Y$337)</f>
        <v/>
      </c>
      <c r="F41" s="115" t="str">
        <f aca="false">IF(AND(LEFT(Checks!$AH$337,10)="N/A – RULE",TRIM(Checks!$S$337&amp;Checks!$Z$337)=""),"","Type: "&amp;IF(TRIM(Checks!$S$337)="","______________ (see cover list)",Checks!$S$337)&amp;CHAR(10)&amp;"ID: "&amp;IF(TRIM(Checks!$Z$337)="","______________ (see cover list)",Checks!$Z$337))&amp;IF(Checks!$AA$337="","",CHAR(10)&amp;"CA: "&amp;Checks!$AA$337)</f>
        <v>Type: ______________ (see cover list)
ID: ______________ (see cover list)</v>
      </c>
      <c r="G41" s="115" t="str">
        <f aca="false">IF(ISNUMBER(Checks!$AD$337),TEXT(Checks!$AD$337,"DD-MMM-YY HH:MM")&amp;" "&amp;Checks!$P$337,"")&amp;IF(Checks!$AE$337="","",CHAR(10)&amp;"Verifier: "&amp;Checks!$AE$337)&amp;IF(Checks!$T$337="","",CHAR(10)&amp;"PIC: "&amp;Checks!$T$337)</f>
        <v/>
      </c>
      <c r="H41" s="116" t="str">
        <f aca="false">IF(Checks!$AH$337="","",Checks!$AH$337)</f>
        <v>OPEN</v>
      </c>
    </row>
    <row r="42" customFormat="false" ht="114" hidden="false" customHeight="true" outlineLevel="0" collapsed="false">
      <c r="A42" s="115" t="str">
        <f aca="false">Checks!$A$338&amp;CHAR(10)&amp;IF(Checks!$I$338="","",Checks!$I$338&amp;": ")&amp;Checks!$J$338</f>
        <v>F10-T12-07
Equipment: Loading positions planned vs GLD</v>
      </c>
      <c r="B42" s="115" t="str">
        <f aca="false">Checks!$K$338&amp;IF(Checks!$O$338="","",IF(Checks!$K$338="","",CHAR(10))&amp;"Note: "&amp;Checks!$O$338)</f>
        <v>Note: Preparation check at caterer - does NOT confirm loading.</v>
      </c>
      <c r="C42" s="115" t="str">
        <f aca="false">Checks!$N$338&amp;CHAR(10)&amp;IF(ISNUMBER(Checks!$R$338),TEXT(Checks!$R$338,"DD-MMM-YY HH:MM"),"")&amp;" "&amp;Checks!$P$338</f>
        <v>Required
11-Oct-26 23:45 KUL</v>
      </c>
      <c r="D42" s="115" t="str">
        <f aca="false">IF(Checks!$U$338="","",Checks!$U$338)&amp;IF(Checks!$AB$338="","",CHAR(10)&amp;"CA: "&amp;Checks!$AB$338)</f>
        <v/>
      </c>
      <c r="E42" s="115" t="str">
        <f aca="false">IF(Checks!$V$338="","",Checks!$V$338)&amp;IF(Checks!$AC$338="","",IF(Checks!$V$338="","",CHAR(10))&amp;"N/A just.: "&amp;Checks!$AC$338)&amp;IF(Checks!$W$338="","",CHAR(10)&amp;"Batch: "&amp;Checks!$W$338)&amp;IF(AND(Checks!$X$338="",Checks!$Y$338=""),"",CHAR(10)&amp;"Exp: "&amp;Checks!$X$338&amp;"  /  Act: "&amp;Checks!$Y$338)</f>
        <v/>
      </c>
      <c r="F42" s="115" t="str">
        <f aca="false">IF(AND(LEFT(Checks!$AH$338,10)="N/A – RULE",TRIM(Checks!$S$338&amp;Checks!$Z$338)=""),"","Type: "&amp;IF(TRIM(Checks!$S$338)="","______________ (see cover list)",Checks!$S$338)&amp;CHAR(10)&amp;"ID: "&amp;IF(TRIM(Checks!$Z$338)="","______________ (see cover list)",Checks!$Z$338))&amp;IF(Checks!$AA$338="","",CHAR(10)&amp;"CA: "&amp;Checks!$AA$338)</f>
        <v>Type: ______________ (see cover list)
ID: ______________ (see cover list)</v>
      </c>
      <c r="G42" s="115" t="str">
        <f aca="false">IF(ISNUMBER(Checks!$AD$338),TEXT(Checks!$AD$338,"DD-MMM-YY HH:MM")&amp;" "&amp;Checks!$P$338,"")&amp;IF(Checks!$AE$338="","",CHAR(10)&amp;"Verifier: "&amp;Checks!$AE$338)&amp;IF(Checks!$T$338="","",CHAR(10)&amp;"PIC: "&amp;Checks!$T$338)</f>
        <v/>
      </c>
      <c r="H42" s="116" t="str">
        <f aca="false">IF(Checks!$AH$338="","",Checks!$AH$338)</f>
        <v>OPEN</v>
      </c>
    </row>
    <row r="43" customFormat="false" ht="180" hidden="false" customHeight="true" outlineLevel="0" collapsed="false">
      <c r="A43" s="115" t="str">
        <f aca="false">Checks!$A$339&amp;CHAR(10)&amp;IF(Checks!$I$339="","",Checks!$I$339&amp;": ")&amp;Checks!$J$339</f>
        <v>F10-T12-08
Amenities: Disposable slippers in DAM cart (BC, on request) - prepared</v>
      </c>
      <c r="B43" s="115" t="str">
        <f aca="false">SUBSTITUTE(Checks!$K$339&amp;IF(Checks!$O$339="","",IF(Checks!$K$339="","",CHAR(10))&amp;"Note: "&amp;Checks!$O$339),"note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3" s="115" t="str">
        <f aca="false">Checks!$N$339&amp;CHAR(10)&amp;IF(ISNUMBER(Checks!$R$339),TEXT(Checks!$R$339,"DD-MMM-YY HH:MM"),"")&amp;" "&amp;Checks!$P$339</f>
        <v>Required
11-Oct-26 23:45 KUL</v>
      </c>
      <c r="D43" s="115" t="str">
        <f aca="false">IF(Checks!$U$339="","",Checks!$U$339)&amp;IF(Checks!$AB$339="","",CHAR(10)&amp;"CA: "&amp;Checks!$AB$339)</f>
        <v/>
      </c>
      <c r="E43" s="115" t="str">
        <f aca="false">IF(Checks!$V$339="","",Checks!$V$339)&amp;IF(Checks!$AC$339="","",IF(Checks!$V$339="","",CHAR(10))&amp;"N/A just.: "&amp;Checks!$AC$339)&amp;IF(Checks!$W$339="","",CHAR(10)&amp;"Batch: "&amp;Checks!$W$339)&amp;IF(AND(Checks!$X$339="",Checks!$Y$339=""),"",CHAR(10)&amp;"Exp: "&amp;Checks!$X$339&amp;"  /  Act: "&amp;Checks!$Y$339)</f>
        <v/>
      </c>
      <c r="F43" s="115" t="str">
        <f aca="false">IF(AND(LEFT(Checks!$AH$339,10)="N/A – RULE",TRIM(Checks!$S$339&amp;Checks!$Z$339)=""),"","Type: "&amp;IF(TRIM(Checks!$S$339)="","______________ (see cover list)",Checks!$S$339)&amp;CHAR(10)&amp;"ID: "&amp;IF(TRIM(Checks!$Z$339)="","______________ (see cover list)",Checks!$Z$339))&amp;IF(Checks!$AA$339="","",CHAR(10)&amp;"CA: "&amp;Checks!$AA$339)</f>
        <v>Type: ______________ (see cover list)
ID: ______________ (see cover list)</v>
      </c>
      <c r="G43" s="115" t="str">
        <f aca="false">IF(ISNUMBER(Checks!$AD$339),TEXT(Checks!$AD$339,"DD-MMM-YY HH:MM")&amp;" "&amp;Checks!$P$339,"")&amp;IF(Checks!$AE$339="","",CHAR(10)&amp;"Verifier: "&amp;Checks!$AE$339)&amp;IF(Checks!$T$339="","",CHAR(10)&amp;"PIC: "&amp;Checks!$T$339)</f>
        <v/>
      </c>
      <c r="H43" s="116" t="str">
        <f aca="false">IF(Checks!$AH$339="","",Checks!$AH$339)</f>
        <v>OPEN</v>
      </c>
    </row>
    <row r="44" customFormat="false" ht="114" hidden="false" customHeight="true" outlineLevel="0" collapsed="false">
      <c r="A44" s="115" t="str">
        <f aca="false">Checks!$A$340&amp;CHAR(10)&amp;IF(Checks!$I$340="","",Checks!$I$340&amp;": ")&amp;Checks!$J$340</f>
        <v>F10-T12-09
F&amp;B Linen: Towel - prepared</v>
      </c>
      <c r="B44" s="115" t="str">
        <f aca="false">Checks!$K$340&amp;IF(Checks!$O$340="","",IF(Checks!$K$340="","",CHAR(10))&amp;"Note: "&amp;Checks!$O$340)</f>
        <v>Available (ticked in reference)
Note: Reference gives no uplift stn for this item: preparation checked at the meal uplift stn (KUL) - confirm with caterer.</v>
      </c>
      <c r="C44" s="115" t="str">
        <f aca="false">Checks!$N$340&amp;CHAR(10)&amp;IF(ISNUMBER(Checks!$R$340),TEXT(Checks!$R$340,"DD-MMM-YY HH:MM"),"")&amp;" "&amp;Checks!$P$340</f>
        <v>Required
11-Oct-26 23:45 KUL</v>
      </c>
      <c r="D44" s="115" t="str">
        <f aca="false">IF(Checks!$U$340="","",Checks!$U$340)&amp;IF(Checks!$AB$340="","",CHAR(10)&amp;"CA: "&amp;Checks!$AB$340)</f>
        <v/>
      </c>
      <c r="E44" s="115" t="str">
        <f aca="false">IF(Checks!$V$340="","",Checks!$V$340)&amp;IF(Checks!$AC$340="","",IF(Checks!$V$340="","",CHAR(10))&amp;"N/A just.: "&amp;Checks!$AC$340)&amp;IF(Checks!$W$340="","",CHAR(10)&amp;"Batch: "&amp;Checks!$W$340)&amp;IF(AND(Checks!$X$340="",Checks!$Y$340=""),"",CHAR(10)&amp;"Exp: "&amp;Checks!$X$340&amp;"  /  Act: "&amp;Checks!$Y$340)</f>
        <v/>
      </c>
      <c r="F44" s="115" t="str">
        <f aca="false">IF(AND(LEFT(Checks!$AH$340,10)="N/A – RULE",TRIM(Checks!$S$340&amp;Checks!$Z$340)=""),"","Type: "&amp;IF(TRIM(Checks!$S$340)="","______________ (see cover list)",Checks!$S$340)&amp;CHAR(10)&amp;"ID: "&amp;IF(TRIM(Checks!$Z$340)="","______________ (see cover list)",Checks!$Z$340))&amp;IF(Checks!$AA$340="","",CHAR(10)&amp;"CA: "&amp;Checks!$AA$340)</f>
        <v>Type: ______________ (see cover list)
ID: ______________ (see cover list)</v>
      </c>
      <c r="G44" s="115" t="str">
        <f aca="false">IF(ISNUMBER(Checks!$AD$340),TEXT(Checks!$AD$340,"DD-MMM-YY HH:MM")&amp;" "&amp;Checks!$P$340,"")&amp;IF(Checks!$AE$340="","",CHAR(10)&amp;"Verifier: "&amp;Checks!$AE$340)&amp;IF(Checks!$T$340="","",CHAR(10)&amp;"PIC: "&amp;Checks!$T$340)</f>
        <v/>
      </c>
      <c r="H44" s="116" t="str">
        <f aca="false">IF(Checks!$AH$340="","",Checks!$AH$340)</f>
        <v>OPEN</v>
      </c>
    </row>
    <row r="45" customFormat="false" ht="114" hidden="false" customHeight="true" outlineLevel="0" collapsed="false">
      <c r="A45" s="115" t="str">
        <f aca="false">Checks!$A$341&amp;CHAR(10)&amp;IF(Checks!$I$341="","",Checks!$I$341&amp;": ")&amp;Checks!$J$341</f>
        <v>F10-T12-10
F&amp;B Linen: Tray cloth - prepared</v>
      </c>
      <c r="B45" s="115" t="str">
        <f aca="false">Checks!$K$341&amp;IF(Checks!$O$341="","",IF(Checks!$K$341="","",CHAR(10))&amp;"Note: "&amp;Checks!$O$341)</f>
        <v>Available (ticked in reference)
Note: Reference gives no uplift stn for this item: preparation checked at the meal uplift stn (KUL) - confirm with caterer.</v>
      </c>
      <c r="C45" s="115" t="str">
        <f aca="false">Checks!$N$341&amp;CHAR(10)&amp;IF(ISNUMBER(Checks!$R$341),TEXT(Checks!$R$341,"DD-MMM-YY HH:MM"),"")&amp;" "&amp;Checks!$P$341</f>
        <v>Required
11-Oct-26 23:45 KUL</v>
      </c>
      <c r="D45" s="115" t="str">
        <f aca="false">IF(Checks!$U$341="","",Checks!$U$341)&amp;IF(Checks!$AB$341="","",CHAR(10)&amp;"CA: "&amp;Checks!$AB$341)</f>
        <v/>
      </c>
      <c r="E45" s="115" t="str">
        <f aca="false">IF(Checks!$V$341="","",Checks!$V$341)&amp;IF(Checks!$AC$341="","",IF(Checks!$V$341="","",CHAR(10))&amp;"N/A just.: "&amp;Checks!$AC$341)&amp;IF(Checks!$W$341="","",CHAR(10)&amp;"Batch: "&amp;Checks!$W$341)&amp;IF(AND(Checks!$X$341="",Checks!$Y$341=""),"",CHAR(10)&amp;"Exp: "&amp;Checks!$X$341&amp;"  /  Act: "&amp;Checks!$Y$341)</f>
        <v/>
      </c>
      <c r="F45" s="115" t="str">
        <f aca="false">IF(AND(LEFT(Checks!$AH$341,10)="N/A – RULE",TRIM(Checks!$S$341&amp;Checks!$Z$341)=""),"","Type: "&amp;IF(TRIM(Checks!$S$341)="","______________ (see cover list)",Checks!$S$341)&amp;CHAR(10)&amp;"ID: "&amp;IF(TRIM(Checks!$Z$341)="","______________ (see cover list)",Checks!$Z$341))&amp;IF(Checks!$AA$341="","",CHAR(10)&amp;"CA: "&amp;Checks!$AA$341)</f>
        <v>Type: ______________ (see cover list)
ID: ______________ (see cover list)</v>
      </c>
      <c r="G45" s="115" t="str">
        <f aca="false">IF(ISNUMBER(Checks!$AD$341),TEXT(Checks!$AD$341,"DD-MMM-YY HH:MM")&amp;" "&amp;Checks!$P$341,"")&amp;IF(Checks!$AE$341="","",CHAR(10)&amp;"Verifier: "&amp;Checks!$AE$341)&amp;IF(Checks!$T$341="","",CHAR(10)&amp;"PIC: "&amp;Checks!$T$341)</f>
        <v/>
      </c>
      <c r="H45" s="116" t="str">
        <f aca="false">IF(Checks!$AH$341="","",Checks!$AH$341)</f>
        <v>OPEN</v>
      </c>
    </row>
    <row r="46" customFormat="false" ht="114" hidden="false" customHeight="true" outlineLevel="0" collapsed="false">
      <c r="A46" s="115" t="str">
        <f aca="false">Checks!$A$342&amp;CHAR(10)&amp;IF(Checks!$I$342="","",Checks!$I$342&amp;": ")&amp;Checks!$J$342</f>
        <v>F10-T12-11
F&amp;B Linen: Napkin - prepared</v>
      </c>
      <c r="B46" s="115" t="str">
        <f aca="false">Checks!$K$342&amp;IF(Checks!$O$342="","",IF(Checks!$K$342="","",CHAR(10))&amp;"Note: "&amp;Checks!$O$342)</f>
        <v>Available (ticked in reference)
Note: Reference gives no uplift stn for this item: preparation checked at the meal uplift stn (KUL) - confirm with caterer.</v>
      </c>
      <c r="C46" s="115" t="str">
        <f aca="false">Checks!$N$342&amp;CHAR(10)&amp;IF(ISNUMBER(Checks!$R$342),TEXT(Checks!$R$342,"DD-MMM-YY HH:MM"),"")&amp;" "&amp;Checks!$P$342</f>
        <v>Required
11-Oct-26 23:45 KUL</v>
      </c>
      <c r="D46" s="115" t="str">
        <f aca="false">IF(Checks!$U$342="","",Checks!$U$342)&amp;IF(Checks!$AB$342="","",CHAR(10)&amp;"CA: "&amp;Checks!$AB$342)</f>
        <v/>
      </c>
      <c r="E46" s="115" t="str">
        <f aca="false">IF(Checks!$V$342="","",Checks!$V$342)&amp;IF(Checks!$AC$342="","",IF(Checks!$V$342="","",CHAR(10))&amp;"N/A just.: "&amp;Checks!$AC$342)&amp;IF(Checks!$W$342="","",CHAR(10)&amp;"Batch: "&amp;Checks!$W$342)&amp;IF(AND(Checks!$X$342="",Checks!$Y$342=""),"",CHAR(10)&amp;"Exp: "&amp;Checks!$X$342&amp;"  /  Act: "&amp;Checks!$Y$342)</f>
        <v/>
      </c>
      <c r="F46" s="115" t="str">
        <f aca="false">IF(AND(LEFT(Checks!$AH$342,10)="N/A – RULE",TRIM(Checks!$S$342&amp;Checks!$Z$342)=""),"","Type: "&amp;IF(TRIM(Checks!$S$342)="","______________ (see cover list)",Checks!$S$342)&amp;CHAR(10)&amp;"ID: "&amp;IF(TRIM(Checks!$Z$342)="","______________ (see cover list)",Checks!$Z$342))&amp;IF(Checks!$AA$342="","",CHAR(10)&amp;"CA: "&amp;Checks!$AA$342)</f>
        <v>Type: ______________ (see cover list)
ID: ______________ (see cover list)</v>
      </c>
      <c r="G46" s="115" t="str">
        <f aca="false">IF(ISNUMBER(Checks!$AD$342),TEXT(Checks!$AD$342,"DD-MMM-YY HH:MM")&amp;" "&amp;Checks!$P$342,"")&amp;IF(Checks!$AE$342="","",CHAR(10)&amp;"Verifier: "&amp;Checks!$AE$342)&amp;IF(Checks!$T$342="","",CHAR(10)&amp;"PIC: "&amp;Checks!$T$342)</f>
        <v/>
      </c>
      <c r="H46" s="116" t="str">
        <f aca="false">IF(Checks!$AH$342="","",Checks!$AH$342)</f>
        <v>OPEN</v>
      </c>
    </row>
    <row r="47" customFormat="false" ht="124.5" hidden="false" customHeight="true" outlineLevel="0" collapsed="false">
      <c r="A47" s="115" t="str">
        <f aca="false">Checks!$A$343&amp;CHAR(10)&amp;IF(Checks!$I$343="","",Checks!$I$343&amp;": ")&amp;Checks!$J$343</f>
        <v>F10-T12-12
F&amp;B Linen: Trolley cloth - prepared</v>
      </c>
      <c r="B47" s="115" t="str">
        <f aca="false">SUBSTITUTE(SUBSTITUTE(Checks!$K$343&amp;IF(Checks!$O$343="","",IF(Checks!$K$343="","",CHAR(10))&amp;"Note: "&amp;Checks!$O$343),"Per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7" s="115" t="str">
        <f aca="false">Checks!$N$343&amp;CHAR(10)&amp;IF(ISNUMBER(Checks!$R$343),TEXT(Checks!$R$343,"DD-MMM-YY HH:MM"),"")&amp;" "&amp;Checks!$P$343</f>
        <v>Required
11-Oct-26 23:45 KUL</v>
      </c>
      <c r="D47" s="115" t="str">
        <f aca="false">IF(Checks!$U$343="","",Checks!$U$343)&amp;IF(Checks!$AB$343="","",CHAR(10)&amp;"CA: "&amp;Checks!$AB$343)</f>
        <v/>
      </c>
      <c r="E47" s="115" t="str">
        <f aca="false">IF(Checks!$V$343="","",Checks!$V$343)&amp;IF(Checks!$AC$343="","",IF(Checks!$V$343="","",CHAR(10))&amp;"N/A just.: "&amp;Checks!$AC$343)&amp;IF(Checks!$W$343="","",CHAR(10)&amp;"Batch: "&amp;Checks!$W$343)&amp;IF(AND(Checks!$X$343="",Checks!$Y$343=""),"",CHAR(10)&amp;"Exp: "&amp;Checks!$X$343&amp;"  /  Act: "&amp;Checks!$Y$343)</f>
        <v/>
      </c>
      <c r="F47" s="115" t="str">
        <f aca="false">IF(AND(LEFT(Checks!$AH$343,10)="N/A – RULE",TRIM(Checks!$S$343&amp;Checks!$Z$343)=""),"","Type: "&amp;IF(TRIM(Checks!$S$343)="","______________ (see cover list)",Checks!$S$343)&amp;CHAR(10)&amp;"ID: "&amp;IF(TRIM(Checks!$Z$343)="","______________ (see cover list)",Checks!$Z$343))&amp;IF(Checks!$AA$343="","",CHAR(10)&amp;"CA: "&amp;Checks!$AA$343)</f>
        <v>Type: ______________ (see cover list)
ID: ______________ (see cover list)</v>
      </c>
      <c r="G47" s="115" t="str">
        <f aca="false">IF(ISNUMBER(Checks!$AD$343),TEXT(Checks!$AD$343,"DD-MMM-YY HH:MM")&amp;" "&amp;Checks!$P$343,"")&amp;IF(Checks!$AE$343="","",CHAR(10)&amp;"Verifier: "&amp;Checks!$AE$343)&amp;IF(Checks!$T$343="","",CHAR(10)&amp;"PIC: "&amp;Checks!$T$343)</f>
        <v/>
      </c>
      <c r="H47" s="116" t="str">
        <f aca="false">IF(Checks!$AH$343="","",Checks!$AH$343)</f>
        <v>OPEN</v>
      </c>
    </row>
    <row r="48" customFormat="false" ht="114" hidden="false" customHeight="true" outlineLevel="0" collapsed="false">
      <c r="A48" s="115" t="str">
        <f aca="false">Checks!$A$344&amp;CHAR(10)&amp;IF(Checks!$I$344="","",Checks!$I$344&amp;": ")&amp;Checks!$J$344</f>
        <v>F10-T12-13
F&amp;B Linen: Linen bag - prepared</v>
      </c>
      <c r="B48" s="115" t="str">
        <f aca="false">Checks!$K$344&amp;IF(Checks!$O$344="","",IF(Checks!$K$344="","",CHAR(10))&amp;"Note: "&amp;Checks!$O$344)</f>
        <v>Available (ticked in reference)
Note: Reference gives no uplift stn for this item: preparation checked at the meal uplift stn (KUL) - confirm with caterer.</v>
      </c>
      <c r="C48" s="115" t="str">
        <f aca="false">Checks!$N$344&amp;CHAR(10)&amp;IF(ISNUMBER(Checks!$R$344),TEXT(Checks!$R$344,"DD-MMM-YY HH:MM"),"")&amp;" "&amp;Checks!$P$344</f>
        <v>Required
11-Oct-26 23:45 KUL</v>
      </c>
      <c r="D48" s="115" t="str">
        <f aca="false">IF(Checks!$U$344="","",Checks!$U$344)&amp;IF(Checks!$AB$344="","",CHAR(10)&amp;"CA: "&amp;Checks!$AB$344)</f>
        <v/>
      </c>
      <c r="E48" s="115" t="str">
        <f aca="false">IF(Checks!$V$344="","",Checks!$V$344)&amp;IF(Checks!$AC$344="","",IF(Checks!$V$344="","",CHAR(10))&amp;"N/A just.: "&amp;Checks!$AC$344)&amp;IF(Checks!$W$344="","",CHAR(10)&amp;"Batch: "&amp;Checks!$W$344)&amp;IF(AND(Checks!$X$344="",Checks!$Y$344=""),"",CHAR(10)&amp;"Exp: "&amp;Checks!$X$344&amp;"  /  Act: "&amp;Checks!$Y$344)</f>
        <v/>
      </c>
      <c r="F48" s="115" t="str">
        <f aca="false">IF(AND(LEFT(Checks!$AH$344,10)="N/A – RULE",TRIM(Checks!$S$344&amp;Checks!$Z$344)=""),"","Type: "&amp;IF(TRIM(Checks!$S$344)="","______________ (see cover list)",Checks!$S$344)&amp;CHAR(10)&amp;"ID: "&amp;IF(TRIM(Checks!$Z$344)="","______________ (see cover list)",Checks!$Z$344))&amp;IF(Checks!$AA$344="","",CHAR(10)&amp;"CA: "&amp;Checks!$AA$344)</f>
        <v>Type: ______________ (see cover list)
ID: ______________ (see cover list)</v>
      </c>
      <c r="G48" s="115" t="str">
        <f aca="false">IF(ISNUMBER(Checks!$AD$344),TEXT(Checks!$AD$344,"DD-MMM-YY HH:MM")&amp;" "&amp;Checks!$P$344,"")&amp;IF(Checks!$AE$344="","",CHAR(10)&amp;"Verifier: "&amp;Checks!$AE$344)&amp;IF(Checks!$T$344="","",CHAR(10)&amp;"PIC: "&amp;Checks!$T$344)</f>
        <v/>
      </c>
      <c r="H48" s="116" t="str">
        <f aca="false">IF(Checks!$AH$344="","",Checks!$AH$344)</f>
        <v>OPEN</v>
      </c>
    </row>
    <row r="49" customFormat="false" ht="114" hidden="false" customHeight="true" outlineLevel="0" collapsed="false">
      <c r="A49" s="115" t="str">
        <f aca="false">Checks!$A$345&amp;CHAR(10)&amp;IF(Checks!$I$345="","",Checks!$I$345&amp;": ")&amp;Checks!$J$345</f>
        <v>F10-T12-14
Seat Linen: Seat pillow (BS &amp; BC) - prepared</v>
      </c>
      <c r="B49" s="115" t="str">
        <f aca="false">Checks!$K$345&amp;IF(Checks!$O$345="","",IF(Checks!$K$345="","",CHAR(10))&amp;"Note: "&amp;Checks!$O$345)</f>
        <v>Available 100% (ticked in reference)
Note: Reference gives no uplift stn for this item: preparation checked at the meal uplift stn (KUL) - confirm with caterer.</v>
      </c>
      <c r="C49" s="115" t="str">
        <f aca="false">Checks!$N$345&amp;CHAR(10)&amp;IF(ISNUMBER(Checks!$R$345),TEXT(Checks!$R$345,"DD-MMM-YY HH:MM"),"")&amp;" "&amp;Checks!$P$345</f>
        <v>Required
11-Oct-26 23:45 KUL</v>
      </c>
      <c r="D49" s="115" t="str">
        <f aca="false">IF(Checks!$U$345="","",Checks!$U$345)&amp;IF(Checks!$AB$345="","",CHAR(10)&amp;"CA: "&amp;Checks!$AB$345)</f>
        <v/>
      </c>
      <c r="E49" s="115" t="str">
        <f aca="false">IF(Checks!$V$345="","",Checks!$V$345)&amp;IF(Checks!$AC$345="","",IF(Checks!$V$345="","",CHAR(10))&amp;"N/A just.: "&amp;Checks!$AC$345)&amp;IF(Checks!$W$345="","",CHAR(10)&amp;"Batch: "&amp;Checks!$W$345)&amp;IF(AND(Checks!$X$345="",Checks!$Y$345=""),"",CHAR(10)&amp;"Exp: "&amp;Checks!$X$345&amp;"  /  Act: "&amp;Checks!$Y$345)</f>
        <v/>
      </c>
      <c r="F49" s="115" t="str">
        <f aca="false">IF(AND(LEFT(Checks!$AH$345,10)="N/A – RULE",TRIM(Checks!$S$345&amp;Checks!$Z$345)=""),"","Type: "&amp;IF(TRIM(Checks!$S$345)="","______________ (see cover list)",Checks!$S$345)&amp;CHAR(10)&amp;"ID: "&amp;IF(TRIM(Checks!$Z$345)="","______________ (see cover list)",Checks!$Z$345))&amp;IF(Checks!$AA$345="","",CHAR(10)&amp;"CA: "&amp;Checks!$AA$345)</f>
        <v>Type: ______________ (see cover list)
ID: ______________ (see cover list)</v>
      </c>
      <c r="G49" s="115" t="str">
        <f aca="false">IF(ISNUMBER(Checks!$AD$345),TEXT(Checks!$AD$345,"DD-MMM-YY HH:MM")&amp;" "&amp;Checks!$P$345,"")&amp;IF(Checks!$AE$345="","",CHAR(10)&amp;"Verifier: "&amp;Checks!$AE$345)&amp;IF(Checks!$T$345="","",CHAR(10)&amp;"PIC: "&amp;Checks!$T$345)</f>
        <v/>
      </c>
      <c r="H49" s="116" t="str">
        <f aca="false">IF(Checks!$AH$345="","",Checks!$AH$345)</f>
        <v>OPEN</v>
      </c>
    </row>
    <row r="50" customFormat="false" ht="114" hidden="false" customHeight="true" outlineLevel="0" collapsed="false">
      <c r="A50" s="115" t="str">
        <f aca="false">Checks!$A$346&amp;CHAR(10)&amp;IF(Checks!$I$346="","",Checks!$I$346&amp;": ")&amp;Checks!$J$346</f>
        <v>F10-T12-15
Seat Linen: Blanket (BS &amp; BC) - prepared</v>
      </c>
      <c r="B50" s="115" t="str">
        <f aca="false">Checks!$K$346&amp;IF(Checks!$O$346="","",IF(Checks!$K$346="","",CHAR(10))&amp;"Note: "&amp;Checks!$O$346)</f>
        <v>Available 100% (ticked in reference)
Note: Reference gives no uplift stn for this item: preparation checked at the meal uplift stn (KUL) - confirm with caterer.</v>
      </c>
      <c r="C50" s="115" t="str">
        <f aca="false">Checks!$N$346&amp;CHAR(10)&amp;IF(ISNUMBER(Checks!$R$346),TEXT(Checks!$R$346,"DD-MMM-YY HH:MM"),"")&amp;" "&amp;Checks!$P$346</f>
        <v>Required
11-Oct-26 23:45 KUL</v>
      </c>
      <c r="D50" s="115" t="str">
        <f aca="false">IF(Checks!$U$346="","",Checks!$U$346)&amp;IF(Checks!$AB$346="","",CHAR(10)&amp;"CA: "&amp;Checks!$AB$346)</f>
        <v/>
      </c>
      <c r="E50" s="115" t="str">
        <f aca="false">IF(Checks!$V$346="","",Checks!$V$346)&amp;IF(Checks!$AC$346="","",IF(Checks!$V$346="","",CHAR(10))&amp;"N/A just.: "&amp;Checks!$AC$346)&amp;IF(Checks!$W$346="","",CHAR(10)&amp;"Batch: "&amp;Checks!$W$346)&amp;IF(AND(Checks!$X$346="",Checks!$Y$346=""),"",CHAR(10)&amp;"Exp: "&amp;Checks!$X$346&amp;"  /  Act: "&amp;Checks!$Y$346)</f>
        <v/>
      </c>
      <c r="F50" s="115" t="str">
        <f aca="false">IF(AND(LEFT(Checks!$AH$346,10)="N/A – RULE",TRIM(Checks!$S$346&amp;Checks!$Z$346)=""),"","Type: "&amp;IF(TRIM(Checks!$S$346)="","______________ (see cover list)",Checks!$S$346)&amp;CHAR(10)&amp;"ID: "&amp;IF(TRIM(Checks!$Z$346)="","______________ (see cover list)",Checks!$Z$346))&amp;IF(Checks!$AA$346="","",CHAR(10)&amp;"CA: "&amp;Checks!$AA$346)</f>
        <v>Type: ______________ (see cover list)
ID: ______________ (see cover list)</v>
      </c>
      <c r="G50" s="115" t="str">
        <f aca="false">IF(ISNUMBER(Checks!$AD$346),TEXT(Checks!$AD$346,"DD-MMM-YY HH:MM")&amp;" "&amp;Checks!$P$346,"")&amp;IF(Checks!$AE$346="","",CHAR(10)&amp;"Verifier: "&amp;Checks!$AE$346)&amp;IF(Checks!$T$346="","",CHAR(10)&amp;"PIC: "&amp;Checks!$T$346)</f>
        <v/>
      </c>
      <c r="H50" s="116" t="str">
        <f aca="false">IF(Checks!$AH$346="","",Checks!$AH$346)</f>
        <v>OPEN</v>
      </c>
    </row>
    <row r="51" customFormat="false" ht="25.5" hidden="false" customHeight="true" outlineLevel="0" collapsed="false">
      <c r="A51" s="114"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1" s="114"/>
      <c r="C51" s="114"/>
      <c r="D51" s="114"/>
      <c r="E51" s="114"/>
      <c r="F51" s="114"/>
      <c r="G51" s="114"/>
      <c r="H51" s="114"/>
    </row>
    <row r="52" customFormat="false" ht="114" hidden="false" customHeight="true" outlineLevel="0" collapsed="false">
      <c r="A52" s="115" t="str">
        <f aca="false">Checks!$A$347&amp;CHAR(10)&amp;IF(Checks!$I$347="","",Checks!$I$347&amp;": ")&amp;Checks!$J$347</f>
        <v>F10-UPL-01
Meal: Meals physically uplifted on board - quantity vs menu checklist</v>
      </c>
      <c r="B52" s="115" t="str">
        <f aca="false">Checks!$K$347&amp;IF(Checks!$O$347="","",IF(Checks!$K$347="","",CHAR(10))&amp;"Note: "&amp;Checks!$O$347)</f>
        <v>Enter expected &amp; actual
Note: Confirm on board before departure; completion time must fall inside the uplift window.</v>
      </c>
      <c r="C52" s="115" t="str">
        <f aca="false">Checks!$N$347&amp;CHAR(10)&amp;IF(ISNUMBER(Checks!$R$347),TEXT(Checks!$R$347,"DD-MMM-YY HH:MM"),"")&amp;" "&amp;Checks!$P$347</f>
        <v>Required
12-Oct-26 11:45 KUL</v>
      </c>
      <c r="D52" s="115" t="str">
        <f aca="false">IF(Checks!$U$347="","",Checks!$U$347)&amp;IF(Checks!$AB$347="","",CHAR(10)&amp;"CA: "&amp;Checks!$AB$347)</f>
        <v/>
      </c>
      <c r="E52" s="115" t="str">
        <f aca="false">IF(Checks!$V$347="","",Checks!$V$347)&amp;IF(Checks!$AC$347="","",IF(Checks!$V$347="","",CHAR(10))&amp;"N/A just.: "&amp;Checks!$AC$347)&amp;IF(Checks!$W$347="","",CHAR(10)&amp;"Batch: "&amp;Checks!$W$347)&amp;IF(AND(Checks!$X$347="",Checks!$Y$347=""),"",CHAR(10)&amp;"Exp: "&amp;Checks!$X$347&amp;"  /  Act: "&amp;Checks!$Y$347)</f>
        <v/>
      </c>
      <c r="F52" s="115" t="str">
        <f aca="false">IF(AND(LEFT(Checks!$AH$347,10)="N/A – RULE",TRIM(Checks!$S$347&amp;Checks!$Z$347)=""),"","Type: "&amp;IF(TRIM(Checks!$S$347)="","______________ (see cover list)",Checks!$S$347)&amp;CHAR(10)&amp;"ID: "&amp;IF(TRIM(Checks!$Z$347)="","______________ (see cover list)",Checks!$Z$347))&amp;IF(Checks!$AA$347="","",CHAR(10)&amp;"CA: "&amp;Checks!$AA$347)</f>
        <v>Type: ______________ (see cover list)
ID: ______________ (see cover list)</v>
      </c>
      <c r="G52" s="115" t="str">
        <f aca="false">IF(ISNUMBER(Checks!$AD$347),TEXT(Checks!$AD$347,"DD-MMM-YY HH:MM")&amp;" "&amp;Checks!$P$347,"")&amp;IF(Checks!$AE$347="","",CHAR(10)&amp;"Verifier: "&amp;Checks!$AE$347)&amp;IF(Checks!$T$347="","",CHAR(10)&amp;"PIC: "&amp;Checks!$T$347)</f>
        <v/>
      </c>
      <c r="H52" s="116" t="str">
        <f aca="false">IF(Checks!$AH$347="","",Checks!$AH$347)</f>
        <v>OPEN</v>
      </c>
    </row>
    <row r="53" customFormat="false" ht="114" hidden="false" customHeight="true" outlineLevel="0" collapsed="false">
      <c r="A53" s="115" t="str">
        <f aca="false">Checks!$A$348&amp;CHAR(10)&amp;IF(Checks!$I$348="","",Checks!$I$348&amp;": ")&amp;Checks!$J$348</f>
        <v>F10-UPL-02
Equipment: Equipment physically loaded at GLD positions - quantity &amp; positions</v>
      </c>
      <c r="B53" s="115" t="str">
        <f aca="false">Checks!$K$348&amp;IF(Checks!$O$348="","",IF(Checks!$K$348="","",CHAR(10))&amp;"Note: "&amp;Checks!$O$348)</f>
        <v>Enter expected &amp; actual
Note: Confirm on board before departure; completion time must fall inside the uplift window.</v>
      </c>
      <c r="C53" s="115" t="str">
        <f aca="false">Checks!$N$348&amp;CHAR(10)&amp;IF(ISNUMBER(Checks!$R$348),TEXT(Checks!$R$348,"DD-MMM-YY HH:MM"),"")&amp;" "&amp;Checks!$P$348</f>
        <v>Required
12-Oct-26 11:45 KUL</v>
      </c>
      <c r="D53" s="115" t="str">
        <f aca="false">IF(Checks!$U$348="","",Checks!$U$348)&amp;IF(Checks!$AB$348="","",CHAR(10)&amp;"CA: "&amp;Checks!$AB$348)</f>
        <v/>
      </c>
      <c r="E53" s="115" t="str">
        <f aca="false">IF(Checks!$V$348="","",Checks!$V$348)&amp;IF(Checks!$AC$348="","",IF(Checks!$V$348="","",CHAR(10))&amp;"N/A just.: "&amp;Checks!$AC$348)&amp;IF(Checks!$W$348="","",CHAR(10)&amp;"Batch: "&amp;Checks!$W$348)&amp;IF(AND(Checks!$X$348="",Checks!$Y$348=""),"",CHAR(10)&amp;"Exp: "&amp;Checks!$X$348&amp;"  /  Act: "&amp;Checks!$Y$348)</f>
        <v/>
      </c>
      <c r="F53" s="115" t="str">
        <f aca="false">IF(AND(LEFT(Checks!$AH$348,10)="N/A – RULE",TRIM(Checks!$S$348&amp;Checks!$Z$348)=""),"","Type: "&amp;IF(TRIM(Checks!$S$348)="","______________ (see cover list)",Checks!$S$348)&amp;CHAR(10)&amp;"ID: "&amp;IF(TRIM(Checks!$Z$348)="","______________ (see cover list)",Checks!$Z$348))&amp;IF(Checks!$AA$348="","",CHAR(10)&amp;"CA: "&amp;Checks!$AA$348)</f>
        <v>Type: ______________ (see cover list)
ID: ______________ (see cover list)</v>
      </c>
      <c r="G53" s="115" t="str">
        <f aca="false">IF(ISNUMBER(Checks!$AD$348),TEXT(Checks!$AD$348,"DD-MMM-YY HH:MM")&amp;" "&amp;Checks!$P$348,"")&amp;IF(Checks!$AE$348="","",CHAR(10)&amp;"Verifier: "&amp;Checks!$AE$348)&amp;IF(Checks!$T$348="","",CHAR(10)&amp;"PIC: "&amp;Checks!$T$348)</f>
        <v/>
      </c>
      <c r="H53" s="116" t="str">
        <f aca="false">IF(Checks!$AH$348="","",Checks!$AH$348)</f>
        <v>OPEN</v>
      </c>
    </row>
    <row r="54" customFormat="false" ht="114" hidden="false" customHeight="true" outlineLevel="0" collapsed="false">
      <c r="A54" s="115" t="str">
        <f aca="false">Checks!$A$349&amp;CHAR(10)&amp;IF(Checks!$I$349="","",Checks!$I$349&amp;": ")&amp;Checks!$J$349</f>
        <v>F10-UPL-03
Amenities: Disposable slippers in DAM cart (BC, on request) - on board</v>
      </c>
      <c r="B54" s="115" t="str">
        <f aca="false">SUBSTITUTE(Checks!$K$349&amp;IF(Checks!$O$349="","",IF(Checks!$K$349="","",CHAR(10))&amp;"Note: "&amp;Checks!$O$349),"note C83: ","reference note: ")</f>
        <v>Available in DAM cart on request basis
Note: Sector has no BC slippers; reference note: disposable slipper available in DAM cart (on request basis).</v>
      </c>
      <c r="C54" s="115" t="str">
        <f aca="false">Checks!$N$349&amp;CHAR(10)&amp;IF(ISNUMBER(Checks!$R$349),TEXT(Checks!$R$349,"DD-MMM-YY HH:MM"),"")&amp;" "&amp;Checks!$P$349</f>
        <v>Required
12-Oct-26 11:45 KUL</v>
      </c>
      <c r="D54" s="115" t="str">
        <f aca="false">IF(Checks!$U$349="","",Checks!$U$349)&amp;IF(Checks!$AB$349="","",CHAR(10)&amp;"CA: "&amp;Checks!$AB$349)</f>
        <v/>
      </c>
      <c r="E54" s="115" t="str">
        <f aca="false">IF(Checks!$V$349="","",Checks!$V$349)&amp;IF(Checks!$AC$349="","",IF(Checks!$V$349="","",CHAR(10))&amp;"N/A just.: "&amp;Checks!$AC$349)&amp;IF(Checks!$W$349="","",CHAR(10)&amp;"Batch: "&amp;Checks!$W$349)&amp;IF(AND(Checks!$X$349="",Checks!$Y$349=""),"",CHAR(10)&amp;"Exp: "&amp;Checks!$X$349&amp;"  /  Act: "&amp;Checks!$Y$349)</f>
        <v/>
      </c>
      <c r="F54" s="115" t="str">
        <f aca="false">IF(AND(LEFT(Checks!$AH$349,10)="N/A – RULE",TRIM(Checks!$S$349&amp;Checks!$Z$349)=""),"","Type: "&amp;IF(TRIM(Checks!$S$349)="","______________ (see cover list)",Checks!$S$349)&amp;CHAR(10)&amp;"ID: "&amp;IF(TRIM(Checks!$Z$349)="","______________ (see cover list)",Checks!$Z$349))&amp;IF(Checks!$AA$349="","",CHAR(10)&amp;"CA: "&amp;Checks!$AA$349)</f>
        <v>Type: ______________ (see cover list)
ID: ______________ (see cover list)</v>
      </c>
      <c r="G54" s="115" t="str">
        <f aca="false">IF(ISNUMBER(Checks!$AD$349),TEXT(Checks!$AD$349,"DD-MMM-YY HH:MM")&amp;" "&amp;Checks!$P$349,"")&amp;IF(Checks!$AE$349="","",CHAR(10)&amp;"Verifier: "&amp;Checks!$AE$349)&amp;IF(Checks!$T$349="","",CHAR(10)&amp;"PIC: "&amp;Checks!$T$349)</f>
        <v/>
      </c>
      <c r="H54" s="116" t="str">
        <f aca="false">IF(Checks!$AH$349="","",Checks!$AH$349)</f>
        <v>OPEN</v>
      </c>
    </row>
    <row r="55" customFormat="false" ht="114" hidden="false" customHeight="true" outlineLevel="0" collapsed="false">
      <c r="A55" s="115" t="str">
        <f aca="false">Checks!$A$350&amp;CHAR(10)&amp;IF(Checks!$I$350="","",Checks!$I$350&amp;": ")&amp;Checks!$J$350</f>
        <v>F10-UPL-04
F&amp;B Linen: Towel - on board</v>
      </c>
      <c r="B55" s="115" t="str">
        <f aca="false">Checks!$K$350&amp;IF(Checks!$O$350="","",IF(Checks!$K$350="","",CHAR(10))&amp;"Note: "&amp;Checks!$O$350)</f>
        <v>Available (ticked in reference)</v>
      </c>
      <c r="C55" s="115" t="str">
        <f aca="false">Checks!$N$350&amp;CHAR(10)&amp;IF(ISNUMBER(Checks!$R$350),TEXT(Checks!$R$350,"DD-MMM-YY HH:MM"),"")&amp;" "&amp;Checks!$P$350</f>
        <v>Required
12-Oct-26 11:45 KUL</v>
      </c>
      <c r="D55" s="115" t="str">
        <f aca="false">IF(Checks!$U$350="","",Checks!$U$350)&amp;IF(Checks!$AB$350="","",CHAR(10)&amp;"CA: "&amp;Checks!$AB$350)</f>
        <v/>
      </c>
      <c r="E55" s="115" t="str">
        <f aca="false">IF(Checks!$V$350="","",Checks!$V$350)&amp;IF(Checks!$AC$350="","",IF(Checks!$V$350="","",CHAR(10))&amp;"N/A just.: "&amp;Checks!$AC$350)&amp;IF(Checks!$W$350="","",CHAR(10)&amp;"Batch: "&amp;Checks!$W$350)&amp;IF(AND(Checks!$X$350="",Checks!$Y$350=""),"",CHAR(10)&amp;"Exp: "&amp;Checks!$X$350&amp;"  /  Act: "&amp;Checks!$Y$350)</f>
        <v/>
      </c>
      <c r="F55" s="115" t="str">
        <f aca="false">IF(AND(LEFT(Checks!$AH$350,10)="N/A – RULE",TRIM(Checks!$S$350&amp;Checks!$Z$350)=""),"","Type: "&amp;IF(TRIM(Checks!$S$350)="","______________ (see cover list)",Checks!$S$350)&amp;CHAR(10)&amp;"ID: "&amp;IF(TRIM(Checks!$Z$350)="","______________ (see cover list)",Checks!$Z$350))&amp;IF(Checks!$AA$350="","",CHAR(10)&amp;"CA: "&amp;Checks!$AA$350)</f>
        <v>Type: ______________ (see cover list)
ID: ______________ (see cover list)</v>
      </c>
      <c r="G55" s="115" t="str">
        <f aca="false">IF(ISNUMBER(Checks!$AD$350),TEXT(Checks!$AD$350,"DD-MMM-YY HH:MM")&amp;" "&amp;Checks!$P$350,"")&amp;IF(Checks!$AE$350="","",CHAR(10)&amp;"Verifier: "&amp;Checks!$AE$350)&amp;IF(Checks!$T$350="","",CHAR(10)&amp;"PIC: "&amp;Checks!$T$350)</f>
        <v/>
      </c>
      <c r="H55" s="116" t="str">
        <f aca="false">IF(Checks!$AH$350="","",Checks!$AH$350)</f>
        <v>OPEN</v>
      </c>
    </row>
    <row r="56" customFormat="false" ht="114" hidden="false" customHeight="true" outlineLevel="0" collapsed="false">
      <c r="A56" s="115" t="str">
        <f aca="false">Checks!$A$351&amp;CHAR(10)&amp;IF(Checks!$I$351="","",Checks!$I$351&amp;": ")&amp;Checks!$J$351</f>
        <v>F10-UPL-05
F&amp;B Linen: Tray cloth - on board</v>
      </c>
      <c r="B56" s="115" t="str">
        <f aca="false">Checks!$K$351&amp;IF(Checks!$O$351="","",IF(Checks!$K$351="","",CHAR(10))&amp;"Note: "&amp;Checks!$O$351)</f>
        <v>Available (ticked in reference)</v>
      </c>
      <c r="C56" s="115" t="str">
        <f aca="false">Checks!$N$351&amp;CHAR(10)&amp;IF(ISNUMBER(Checks!$R$351),TEXT(Checks!$R$351,"DD-MMM-YY HH:MM"),"")&amp;" "&amp;Checks!$P$351</f>
        <v>Required
12-Oct-26 11:45 KUL</v>
      </c>
      <c r="D56" s="115" t="str">
        <f aca="false">IF(Checks!$U$351="","",Checks!$U$351)&amp;IF(Checks!$AB$351="","",CHAR(10)&amp;"CA: "&amp;Checks!$AB$351)</f>
        <v/>
      </c>
      <c r="E56" s="115" t="str">
        <f aca="false">IF(Checks!$V$351="","",Checks!$V$351)&amp;IF(Checks!$AC$351="","",IF(Checks!$V$351="","",CHAR(10))&amp;"N/A just.: "&amp;Checks!$AC$351)&amp;IF(Checks!$W$351="","",CHAR(10)&amp;"Batch: "&amp;Checks!$W$351)&amp;IF(AND(Checks!$X$351="",Checks!$Y$351=""),"",CHAR(10)&amp;"Exp: "&amp;Checks!$X$351&amp;"  /  Act: "&amp;Checks!$Y$351)</f>
        <v/>
      </c>
      <c r="F56" s="115" t="str">
        <f aca="false">IF(AND(LEFT(Checks!$AH$351,10)="N/A – RULE",TRIM(Checks!$S$351&amp;Checks!$Z$351)=""),"","Type: "&amp;IF(TRIM(Checks!$S$351)="","______________ (see cover list)",Checks!$S$351)&amp;CHAR(10)&amp;"ID: "&amp;IF(TRIM(Checks!$Z$351)="","______________ (see cover list)",Checks!$Z$351))&amp;IF(Checks!$AA$351="","",CHAR(10)&amp;"CA: "&amp;Checks!$AA$351)</f>
        <v>Type: ______________ (see cover list)
ID: ______________ (see cover list)</v>
      </c>
      <c r="G56" s="115" t="str">
        <f aca="false">IF(ISNUMBER(Checks!$AD$351),TEXT(Checks!$AD$351,"DD-MMM-YY HH:MM")&amp;" "&amp;Checks!$P$351,"")&amp;IF(Checks!$AE$351="","",CHAR(10)&amp;"Verifier: "&amp;Checks!$AE$351)&amp;IF(Checks!$T$351="","",CHAR(10)&amp;"PIC: "&amp;Checks!$T$351)</f>
        <v/>
      </c>
      <c r="H56" s="116" t="str">
        <f aca="false">IF(Checks!$AH$351="","",Checks!$AH$351)</f>
        <v>OPEN</v>
      </c>
    </row>
    <row r="57" customFormat="false" ht="114" hidden="false" customHeight="true" outlineLevel="0" collapsed="false">
      <c r="A57" s="115" t="str">
        <f aca="false">Checks!$A$352&amp;CHAR(10)&amp;IF(Checks!$I$352="","",Checks!$I$352&amp;": ")&amp;Checks!$J$352</f>
        <v>F10-UPL-06
F&amp;B Linen: Napkin - on board</v>
      </c>
      <c r="B57" s="115" t="str">
        <f aca="false">Checks!$K$352&amp;IF(Checks!$O$352="","",IF(Checks!$K$352="","",CHAR(10))&amp;"Note: "&amp;Checks!$O$352)</f>
        <v>Available (ticked in reference)</v>
      </c>
      <c r="C57" s="115" t="str">
        <f aca="false">Checks!$N$352&amp;CHAR(10)&amp;IF(ISNUMBER(Checks!$R$352),TEXT(Checks!$R$352,"DD-MMM-YY HH:MM"),"")&amp;" "&amp;Checks!$P$352</f>
        <v>Required
12-Oct-26 11:45 KUL</v>
      </c>
      <c r="D57" s="115" t="str">
        <f aca="false">IF(Checks!$U$352="","",Checks!$U$352)&amp;IF(Checks!$AB$352="","",CHAR(10)&amp;"CA: "&amp;Checks!$AB$352)</f>
        <v/>
      </c>
      <c r="E57" s="115" t="str">
        <f aca="false">IF(Checks!$V$352="","",Checks!$V$352)&amp;IF(Checks!$AC$352="","",IF(Checks!$V$352="","",CHAR(10))&amp;"N/A just.: "&amp;Checks!$AC$352)&amp;IF(Checks!$W$352="","",CHAR(10)&amp;"Batch: "&amp;Checks!$W$352)&amp;IF(AND(Checks!$X$352="",Checks!$Y$352=""),"",CHAR(10)&amp;"Exp: "&amp;Checks!$X$352&amp;"  /  Act: "&amp;Checks!$Y$352)</f>
        <v/>
      </c>
      <c r="F57" s="115" t="str">
        <f aca="false">IF(AND(LEFT(Checks!$AH$352,10)="N/A – RULE",TRIM(Checks!$S$352&amp;Checks!$Z$352)=""),"","Type: "&amp;IF(TRIM(Checks!$S$352)="","______________ (see cover list)",Checks!$S$352)&amp;CHAR(10)&amp;"ID: "&amp;IF(TRIM(Checks!$Z$352)="","______________ (see cover list)",Checks!$Z$352))&amp;IF(Checks!$AA$352="","",CHAR(10)&amp;"CA: "&amp;Checks!$AA$352)</f>
        <v>Type: ______________ (see cover list)
ID: ______________ (see cover list)</v>
      </c>
      <c r="G57" s="115" t="str">
        <f aca="false">IF(ISNUMBER(Checks!$AD$352),TEXT(Checks!$AD$352,"DD-MMM-YY HH:MM")&amp;" "&amp;Checks!$P$352,"")&amp;IF(Checks!$AE$352="","",CHAR(10)&amp;"Verifier: "&amp;Checks!$AE$352)&amp;IF(Checks!$T$352="","",CHAR(10)&amp;"PIC: "&amp;Checks!$T$352)</f>
        <v/>
      </c>
      <c r="H57" s="116" t="str">
        <f aca="false">IF(Checks!$AH$352="","",Checks!$AH$352)</f>
        <v>OPEN</v>
      </c>
    </row>
    <row r="58" customFormat="false" ht="114" hidden="false" customHeight="true" outlineLevel="0" collapsed="false">
      <c r="A58" s="115" t="str">
        <f aca="false">Checks!$A$353&amp;CHAR(10)&amp;IF(Checks!$I$353="","",Checks!$I$353&amp;": ")&amp;Checks!$J$353</f>
        <v>F10-UPL-07
F&amp;B Linen: Trolley cloth - on board</v>
      </c>
      <c r="B58" s="115" t="str">
        <f aca="false">SUBSTITUTE(SUBSTITUTE(Checks!$K$353&amp;IF(Checks!$O$353="","",IF(Checks!$K$353="","",CHAR(10))&amp;"Note: "&amp;Checks!$O$353),"Per note F&amp;B LINEN!B79:C80.","Per the F&amp;B LINEN reference note."),"note F&amp;B LINEN!B79:C80","the F&amp;B LINEN reference note")</f>
        <v>Narrow body: Top only
Note: Per the F&amp;B LINEN reference note.</v>
      </c>
      <c r="C58" s="115" t="str">
        <f aca="false">Checks!$N$353&amp;CHAR(10)&amp;IF(ISNUMBER(Checks!$R$353),TEXT(Checks!$R$353,"DD-MMM-YY HH:MM"),"")&amp;" "&amp;Checks!$P$353</f>
        <v>Required
12-Oct-26 11:45 KUL</v>
      </c>
      <c r="D58" s="115" t="str">
        <f aca="false">IF(Checks!$U$353="","",Checks!$U$353)&amp;IF(Checks!$AB$353="","",CHAR(10)&amp;"CA: "&amp;Checks!$AB$353)</f>
        <v/>
      </c>
      <c r="E58" s="115" t="str">
        <f aca="false">IF(Checks!$V$353="","",Checks!$V$353)&amp;IF(Checks!$AC$353="","",IF(Checks!$V$353="","",CHAR(10))&amp;"N/A just.: "&amp;Checks!$AC$353)&amp;IF(Checks!$W$353="","",CHAR(10)&amp;"Batch: "&amp;Checks!$W$353)&amp;IF(AND(Checks!$X$353="",Checks!$Y$353=""),"",CHAR(10)&amp;"Exp: "&amp;Checks!$X$353&amp;"  /  Act: "&amp;Checks!$Y$353)</f>
        <v/>
      </c>
      <c r="F58" s="115" t="str">
        <f aca="false">IF(AND(LEFT(Checks!$AH$353,10)="N/A – RULE",TRIM(Checks!$S$353&amp;Checks!$Z$353)=""),"","Type: "&amp;IF(TRIM(Checks!$S$353)="","______________ (see cover list)",Checks!$S$353)&amp;CHAR(10)&amp;"ID: "&amp;IF(TRIM(Checks!$Z$353)="","______________ (see cover list)",Checks!$Z$353))&amp;IF(Checks!$AA$353="","",CHAR(10)&amp;"CA: "&amp;Checks!$AA$353)</f>
        <v>Type: ______________ (see cover list)
ID: ______________ (see cover list)</v>
      </c>
      <c r="G58" s="115" t="str">
        <f aca="false">IF(ISNUMBER(Checks!$AD$353),TEXT(Checks!$AD$353,"DD-MMM-YY HH:MM")&amp;" "&amp;Checks!$P$353,"")&amp;IF(Checks!$AE$353="","",CHAR(10)&amp;"Verifier: "&amp;Checks!$AE$353)&amp;IF(Checks!$T$353="","",CHAR(10)&amp;"PIC: "&amp;Checks!$T$353)</f>
        <v/>
      </c>
      <c r="H58" s="116" t="str">
        <f aca="false">IF(Checks!$AH$353="","",Checks!$AH$353)</f>
        <v>OPEN</v>
      </c>
    </row>
    <row r="59" customFormat="false" ht="114" hidden="false" customHeight="true" outlineLevel="0" collapsed="false">
      <c r="A59" s="115" t="str">
        <f aca="false">Checks!$A$354&amp;CHAR(10)&amp;IF(Checks!$I$354="","",Checks!$I$354&amp;": ")&amp;Checks!$J$354</f>
        <v>F10-UPL-08
F&amp;B Linen: Linen bag - on board</v>
      </c>
      <c r="B59" s="115" t="str">
        <f aca="false">Checks!$K$354&amp;IF(Checks!$O$354="","",IF(Checks!$K$354="","",CHAR(10))&amp;"Note: "&amp;Checks!$O$354)</f>
        <v>Available (ticked in reference)</v>
      </c>
      <c r="C59" s="115" t="str">
        <f aca="false">Checks!$N$354&amp;CHAR(10)&amp;IF(ISNUMBER(Checks!$R$354),TEXT(Checks!$R$354,"DD-MMM-YY HH:MM"),"")&amp;" "&amp;Checks!$P$354</f>
        <v>Required
12-Oct-26 11:45 KUL</v>
      </c>
      <c r="D59" s="115" t="str">
        <f aca="false">IF(Checks!$U$354="","",Checks!$U$354)&amp;IF(Checks!$AB$354="","",CHAR(10)&amp;"CA: "&amp;Checks!$AB$354)</f>
        <v/>
      </c>
      <c r="E59" s="115" t="str">
        <f aca="false">IF(Checks!$V$354="","",Checks!$V$354)&amp;IF(Checks!$AC$354="","",IF(Checks!$V$354="","",CHAR(10))&amp;"N/A just.: "&amp;Checks!$AC$354)&amp;IF(Checks!$W$354="","",CHAR(10)&amp;"Batch: "&amp;Checks!$W$354)&amp;IF(AND(Checks!$X$354="",Checks!$Y$354=""),"",CHAR(10)&amp;"Exp: "&amp;Checks!$X$354&amp;"  /  Act: "&amp;Checks!$Y$354)</f>
        <v/>
      </c>
      <c r="F59" s="115" t="str">
        <f aca="false">IF(AND(LEFT(Checks!$AH$354,10)="N/A – RULE",TRIM(Checks!$S$354&amp;Checks!$Z$354)=""),"","Type: "&amp;IF(TRIM(Checks!$S$354)="","______________ (see cover list)",Checks!$S$354)&amp;CHAR(10)&amp;"ID: "&amp;IF(TRIM(Checks!$Z$354)="","______________ (see cover list)",Checks!$Z$354))&amp;IF(Checks!$AA$354="","",CHAR(10)&amp;"CA: "&amp;Checks!$AA$354)</f>
        <v>Type: ______________ (see cover list)
ID: ______________ (see cover list)</v>
      </c>
      <c r="G59" s="115" t="str">
        <f aca="false">IF(ISNUMBER(Checks!$AD$354),TEXT(Checks!$AD$354,"DD-MMM-YY HH:MM")&amp;" "&amp;Checks!$P$354,"")&amp;IF(Checks!$AE$354="","",CHAR(10)&amp;"Verifier: "&amp;Checks!$AE$354)&amp;IF(Checks!$T$354="","",CHAR(10)&amp;"PIC: "&amp;Checks!$T$354)</f>
        <v/>
      </c>
      <c r="H59" s="116" t="str">
        <f aca="false">IF(Checks!$AH$354="","",Checks!$AH$354)</f>
        <v>OPEN</v>
      </c>
    </row>
    <row r="60" customFormat="false" ht="114" hidden="false" customHeight="true" outlineLevel="0" collapsed="false">
      <c r="A60" s="115" t="str">
        <f aca="false">Checks!$A$355&amp;CHAR(10)&amp;IF(Checks!$I$355="","",Checks!$I$355&amp;": ")&amp;Checks!$J$355</f>
        <v>F10-UPL-09
Seat Linen: Seat pillow (BS &amp; BC) - on board</v>
      </c>
      <c r="B60" s="115" t="str">
        <f aca="false">Checks!$K$355&amp;IF(Checks!$O$355="","",IF(Checks!$K$355="","",CHAR(10))&amp;"Note: "&amp;Checks!$O$355)</f>
        <v>Available 100% (ticked in reference)</v>
      </c>
      <c r="C60" s="115" t="str">
        <f aca="false">Checks!$N$355&amp;CHAR(10)&amp;IF(ISNUMBER(Checks!$R$355),TEXT(Checks!$R$355,"DD-MMM-YY HH:MM"),"")&amp;" "&amp;Checks!$P$355</f>
        <v>Required
12-Oct-26 11:45 KUL</v>
      </c>
      <c r="D60" s="115" t="str">
        <f aca="false">IF(Checks!$U$355="","",Checks!$U$355)&amp;IF(Checks!$AB$355="","",CHAR(10)&amp;"CA: "&amp;Checks!$AB$355)</f>
        <v/>
      </c>
      <c r="E60" s="115" t="str">
        <f aca="false">IF(Checks!$V$355="","",Checks!$V$355)&amp;IF(Checks!$AC$355="","",IF(Checks!$V$355="","",CHAR(10))&amp;"N/A just.: "&amp;Checks!$AC$355)&amp;IF(Checks!$W$355="","",CHAR(10)&amp;"Batch: "&amp;Checks!$W$355)&amp;IF(AND(Checks!$X$355="",Checks!$Y$355=""),"",CHAR(10)&amp;"Exp: "&amp;Checks!$X$355&amp;"  /  Act: "&amp;Checks!$Y$355)</f>
        <v/>
      </c>
      <c r="F60" s="115" t="str">
        <f aca="false">IF(AND(LEFT(Checks!$AH$355,10)="N/A – RULE",TRIM(Checks!$S$355&amp;Checks!$Z$355)=""),"","Type: "&amp;IF(TRIM(Checks!$S$355)="","______________ (see cover list)",Checks!$S$355)&amp;CHAR(10)&amp;"ID: "&amp;IF(TRIM(Checks!$Z$355)="","______________ (see cover list)",Checks!$Z$355))&amp;IF(Checks!$AA$355="","",CHAR(10)&amp;"CA: "&amp;Checks!$AA$355)</f>
        <v>Type: ______________ (see cover list)
ID: ______________ (see cover list)</v>
      </c>
      <c r="G60" s="115" t="str">
        <f aca="false">IF(ISNUMBER(Checks!$AD$355),TEXT(Checks!$AD$355,"DD-MMM-YY HH:MM")&amp;" "&amp;Checks!$P$355,"")&amp;IF(Checks!$AE$355="","",CHAR(10)&amp;"Verifier: "&amp;Checks!$AE$355)&amp;IF(Checks!$T$355="","",CHAR(10)&amp;"PIC: "&amp;Checks!$T$355)</f>
        <v/>
      </c>
      <c r="H60" s="116" t="str">
        <f aca="false">IF(Checks!$AH$355="","",Checks!$AH$355)</f>
        <v>OPEN</v>
      </c>
    </row>
    <row r="61" customFormat="false" ht="114" hidden="false" customHeight="true" outlineLevel="0" collapsed="false">
      <c r="A61" s="115" t="str">
        <f aca="false">Checks!$A$356&amp;CHAR(10)&amp;IF(Checks!$I$356="","",Checks!$I$356&amp;": ")&amp;Checks!$J$356</f>
        <v>F10-UPL-10
Seat Linen: Blanket (BS &amp; BC) - on board</v>
      </c>
      <c r="B61" s="115" t="str">
        <f aca="false">Checks!$K$356&amp;IF(Checks!$O$356="","",IF(Checks!$K$356="","",CHAR(10))&amp;"Note: "&amp;Checks!$O$356)</f>
        <v>Available 100% (ticked in reference)</v>
      </c>
      <c r="C61" s="115" t="str">
        <f aca="false">Checks!$N$356&amp;CHAR(10)&amp;IF(ISNUMBER(Checks!$R$356),TEXT(Checks!$R$356,"DD-MMM-YY HH:MM"),"")&amp;" "&amp;Checks!$P$356</f>
        <v>Required
12-Oct-26 11:45 KUL</v>
      </c>
      <c r="D61" s="115" t="str">
        <f aca="false">IF(Checks!$U$356="","",Checks!$U$356)&amp;IF(Checks!$AB$356="","",CHAR(10)&amp;"CA: "&amp;Checks!$AB$356)</f>
        <v/>
      </c>
      <c r="E61" s="115" t="str">
        <f aca="false">IF(Checks!$V$356="","",Checks!$V$356)&amp;IF(Checks!$AC$356="","",IF(Checks!$V$356="","",CHAR(10))&amp;"N/A just.: "&amp;Checks!$AC$356)&amp;IF(Checks!$W$356="","",CHAR(10)&amp;"Batch: "&amp;Checks!$W$356)&amp;IF(AND(Checks!$X$356="",Checks!$Y$356=""),"",CHAR(10)&amp;"Exp: "&amp;Checks!$X$356&amp;"  /  Act: "&amp;Checks!$Y$356)</f>
        <v/>
      </c>
      <c r="F61" s="115" t="str">
        <f aca="false">IF(AND(LEFT(Checks!$AH$356,10)="N/A – RULE",TRIM(Checks!$S$356&amp;Checks!$Z$356)=""),"","Type: "&amp;IF(TRIM(Checks!$S$356)="","______________ (see cover list)",Checks!$S$356)&amp;CHAR(10)&amp;"ID: "&amp;IF(TRIM(Checks!$Z$356)="","______________ (see cover list)",Checks!$Z$356))&amp;IF(Checks!$AA$356="","",CHAR(10)&amp;"CA: "&amp;Checks!$AA$356)</f>
        <v>Type: ______________ (see cover list)
ID: ______________ (see cover list)</v>
      </c>
      <c r="G61" s="115" t="str">
        <f aca="false">IF(ISNUMBER(Checks!$AD$356),TEXT(Checks!$AD$356,"DD-MMM-YY HH:MM")&amp;" "&amp;Checks!$P$356,"")&amp;IF(Checks!$AE$356="","",CHAR(10)&amp;"Verifier: "&amp;Checks!$AE$356)&amp;IF(Checks!$T$356="","",CHAR(10)&amp;"PIC: "&amp;Checks!$T$356)</f>
        <v/>
      </c>
      <c r="H61" s="116" t="str">
        <f aca="false">IF(Checks!$AH$356="","",Checks!$AH$356)</f>
        <v>OPEN</v>
      </c>
    </row>
    <row r="63" customFormat="false" ht="24" hidden="false" customHeight="true" outlineLevel="0" collapsed="false">
      <c r="A63" s="117" t="s">
        <v>3480</v>
      </c>
      <c r="B63" s="117"/>
      <c r="C63" s="117"/>
      <c r="D63" s="117"/>
      <c r="E63" s="117" t="s">
        <v>3481</v>
      </c>
      <c r="F63" s="117"/>
      <c r="G63" s="117"/>
      <c r="H63" s="117"/>
    </row>
    <row r="64" customFormat="false" ht="21.75" hidden="false" customHeight="true" outlineLevel="0" collapsed="false">
      <c r="A64" s="118"/>
      <c r="B64" s="118"/>
      <c r="C64" s="118"/>
      <c r="D64" s="118"/>
      <c r="E64" s="118"/>
      <c r="F64" s="118"/>
      <c r="G64" s="118"/>
      <c r="H64" s="118"/>
    </row>
    <row r="65" customFormat="false" ht="21.75" hidden="false" customHeight="true" outlineLevel="0" collapsed="false">
      <c r="A65" s="118"/>
      <c r="B65" s="118"/>
      <c r="C65" s="118"/>
      <c r="D65" s="118"/>
      <c r="E65" s="118"/>
      <c r="F65" s="118"/>
      <c r="G65" s="118"/>
      <c r="H65" s="118"/>
    </row>
    <row r="66" customFormat="false" ht="21.75" hidden="false" customHeight="true" outlineLevel="0" collapsed="false">
      <c r="A66" s="118"/>
      <c r="B66" s="118"/>
      <c r="C66" s="118"/>
      <c r="D66" s="118"/>
      <c r="E66" s="118"/>
      <c r="F66" s="118"/>
      <c r="G66" s="118"/>
      <c r="H66" s="118"/>
    </row>
    <row r="67" customFormat="false" ht="21.75" hidden="false" customHeight="true" outlineLevel="0" collapsed="false">
      <c r="A67" s="118"/>
      <c r="B67" s="118"/>
      <c r="C67" s="118"/>
      <c r="D67" s="118"/>
      <c r="E67" s="118"/>
      <c r="F67" s="118"/>
      <c r="G67" s="118"/>
      <c r="H67" s="118"/>
    </row>
    <row r="68" customFormat="false" ht="21.75" hidden="false" customHeight="true" outlineLevel="0" collapsed="false">
      <c r="A68" s="118"/>
      <c r="B68" s="118"/>
      <c r="C68" s="118"/>
      <c r="D68" s="118"/>
      <c r="E68" s="118"/>
      <c r="F68" s="118"/>
      <c r="G68" s="118"/>
      <c r="H68" s="118"/>
    </row>
    <row r="69" customFormat="false" ht="21.75" hidden="false" customHeight="true" outlineLevel="0" collapsed="false">
      <c r="A69" s="118"/>
      <c r="B69" s="118"/>
      <c r="C69" s="118"/>
      <c r="D69" s="118"/>
      <c r="E69" s="118"/>
      <c r="F69" s="118"/>
      <c r="G69" s="118"/>
      <c r="H69" s="118"/>
    </row>
    <row r="70" customFormat="false" ht="21.75" hidden="false" customHeight="true" outlineLevel="0" collapsed="false">
      <c r="A70" s="118"/>
      <c r="B70" s="118"/>
      <c r="C70" s="118"/>
      <c r="D70" s="118"/>
      <c r="E70" s="118"/>
      <c r="F70" s="118"/>
      <c r="G70" s="118"/>
      <c r="H70" s="118"/>
    </row>
    <row r="71" customFormat="false" ht="21.75" hidden="false" customHeight="true" outlineLevel="0" collapsed="false">
      <c r="A71" s="118"/>
      <c r="B71" s="118"/>
      <c r="C71" s="118"/>
      <c r="D71" s="118"/>
      <c r="E71" s="118"/>
      <c r="F71" s="118"/>
      <c r="G71" s="118"/>
      <c r="H71" s="118"/>
    </row>
    <row r="72" customFormat="false" ht="21.75" hidden="false" customHeight="true" outlineLevel="0" collapsed="false">
      <c r="A72" s="118"/>
      <c r="B72" s="118"/>
      <c r="C72" s="118"/>
      <c r="D72" s="118"/>
      <c r="E72" s="118"/>
      <c r="F72" s="118"/>
      <c r="G72" s="118"/>
      <c r="H72" s="118"/>
    </row>
    <row r="73" customFormat="false" ht="21.75" hidden="false" customHeight="true" outlineLevel="0" collapsed="false">
      <c r="A73" s="118"/>
      <c r="B73" s="118"/>
      <c r="C73" s="118"/>
      <c r="D73" s="118"/>
      <c r="E73" s="118"/>
      <c r="F73" s="118"/>
      <c r="G73" s="118"/>
      <c r="H73"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51:H51"/>
    <mergeCell ref="A63:D63"/>
    <mergeCell ref="E63:H63"/>
    <mergeCell ref="A64:D73"/>
    <mergeCell ref="E64:H7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1">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1">
    <cfRule type="expression" priority="18" aboveAverage="0" equalAverage="0" bottom="0" percent="0" rank="0" text="" dxfId="35">
      <formula>LEFT($H24,3)="N/A"</formula>
    </cfRule>
  </conditionalFormatting>
  <conditionalFormatting sqref="D24:D61">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1" man="true" max="16383" min="0"/>
    <brk id="27" man="true" max="16383" min="0"/>
    <brk id="31" man="true" max="16383" min="0"/>
    <brk id="36" man="true" max="16383" min="0"/>
    <brk id="40" man="true" max="16383" min="0"/>
    <brk id="43" man="true" max="16383" min="0"/>
    <brk id="47" man="true" max="16383" min="0"/>
    <brk id="52" man="true" max="16383" min="0"/>
    <brk id="56" man="true" max="16383" min="0"/>
    <brk id="60"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3435</v>
      </c>
      <c r="B2" s="94" t="str">
        <f aca="false">Flights!$F$15&amp;"   "&amp;TEXT(Flights!$D$15,"DD-MMM-YY")&amp;" ("&amp;Flights!$E$15&amp;")"</f>
        <v>MH1149   12-Oct-26 (MON)</v>
      </c>
      <c r="C2" s="94"/>
      <c r="D2" s="94"/>
      <c r="E2" s="95" t="s">
        <v>3436</v>
      </c>
      <c r="F2" s="96" t="str">
        <f aca="false">Flights!$AT$15</f>
        <v>NOT READY – DOCUMENTS</v>
      </c>
      <c r="G2" s="96"/>
      <c r="H2" s="96"/>
    </row>
    <row r="3" customFormat="false" ht="24" hidden="false" customHeight="true" outlineLevel="0" collapsed="false">
      <c r="A3" s="93" t="s">
        <v>3437</v>
      </c>
      <c r="B3" s="94" t="str">
        <f aca="false">Flights!$G$15&amp;" → "&amp;Flights!$H$15&amp;"   Class "&amp;Flights!$K$15&amp;"   Seat "&amp;Flights!$O$15</f>
        <v>PEN → KUL   Class EY   Seat 4A</v>
      </c>
      <c r="C3" s="94"/>
      <c r="D3" s="94"/>
      <c r="E3" s="95" t="s">
        <v>73</v>
      </c>
      <c r="F3" s="95" t="s">
        <v>3438</v>
      </c>
      <c r="G3" s="95" t="s">
        <v>3439</v>
      </c>
      <c r="H3" s="95"/>
    </row>
    <row r="4" customFormat="false" ht="24" hidden="false" customHeight="true" outlineLevel="0" collapsed="false">
      <c r="A4" s="93" t="s">
        <v>3440</v>
      </c>
      <c r="B4" s="94" t="str">
        <f aca="false">IF(ISNUMBER(Flights!$I$15),TEXT(Flights!$I$15,"DD-MMM-YY HH:MM"),"")&amp;" "&amp;Flights!$G$15&amp;"  →  "&amp;IF(ISNUMBER(Flights!$J$15),TEXT(Flights!$J$15,"DD-MMM-YY HH:MM"),"")&amp;" "&amp;Flights!$H$15</f>
        <v>12-Oct-26 15:50 PEN  →  12-Oct-26 16:55 KUL</v>
      </c>
      <c r="C4" s="94"/>
      <c r="D4" s="94"/>
      <c r="E4" s="93" t="s">
        <v>3441</v>
      </c>
      <c r="F4" s="97" t="str">
        <f aca="false">IF(ISNUMBER(Flights!$AG$15),TEXT(Flights!$AG$15,"DD-MMM-YY HH:MM"),"")&amp;" "&amp;Flights!$V$15</f>
        <v>05-Oct-26 15:50 KUL</v>
      </c>
      <c r="G4" s="98" t="n">
        <f aca="false">Flights!$AJ$15</f>
        <v>0</v>
      </c>
      <c r="H4" s="98"/>
    </row>
    <row r="5" customFormat="false" ht="24" hidden="false" customHeight="true" outlineLevel="0" collapsed="false">
      <c r="A5" s="93" t="s">
        <v>3442</v>
      </c>
      <c r="B5" s="94" t="str">
        <f aca="false">Flights!$L$15&amp;" – "&amp;Flights!$M$15</f>
        <v>B738MAX – B737-8 (B7M8)</v>
      </c>
      <c r="C5" s="94"/>
      <c r="D5" s="94"/>
      <c r="E5" s="93" t="s">
        <v>3443</v>
      </c>
      <c r="F5" s="97" t="str">
        <f aca="false">IF(ISNUMBER(Flights!$AH$15),TEXT(Flights!$AH$15,"DD-MMM-YY HH:MM"),"")&amp;" "&amp;Flights!$V$15</f>
        <v>11-Oct-26 15:50 KUL</v>
      </c>
      <c r="G5" s="98" t="n">
        <f aca="false">Flights!$AK$15</f>
        <v>0</v>
      </c>
      <c r="H5" s="98"/>
    </row>
    <row r="6" customFormat="false" ht="24" hidden="false" customHeight="true" outlineLevel="0" collapsed="false">
      <c r="A6" s="93" t="s">
        <v>3444</v>
      </c>
      <c r="B6" s="94" t="str">
        <f aca="false">IF(TRIM(Flights!$N$15)="","__________________",Flights!$N$15)</f>
        <v>__________________</v>
      </c>
      <c r="C6" s="94"/>
      <c r="D6" s="94"/>
      <c r="E6" s="93" t="s">
        <v>3445</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3446</v>
      </c>
      <c r="B7" s="94" t="str">
        <f aca="false">Flights!$T$15</f>
        <v>Refreshment (Peanut &amp; Water)</v>
      </c>
      <c r="C7" s="94"/>
      <c r="D7" s="94"/>
      <c r="E7" s="93" t="s">
        <v>3447</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155</v>
      </c>
      <c r="B8" s="94" t="str">
        <f aca="false">Flights!$V$15&amp;"   (reference uplift stns: "&amp;Flights!$U$15&amp;")"</f>
        <v>KUL   (reference uplift stns: KUL)</v>
      </c>
      <c r="C8" s="94"/>
      <c r="D8" s="94"/>
      <c r="E8" s="93" t="s">
        <v>3448</v>
      </c>
      <c r="F8" s="99" t="s">
        <v>3449</v>
      </c>
      <c r="G8" s="98" t="n">
        <f aca="false">Flights!$AN$15</f>
        <v>0</v>
      </c>
      <c r="H8" s="98"/>
    </row>
    <row r="9" customFormat="false" ht="12.75" hidden="false" customHeight="true" outlineLevel="0" collapsed="false">
      <c r="A9" s="93" t="s">
        <v>3450</v>
      </c>
      <c r="B9" s="94" t="str">
        <f aca="false">TRIM(Flights!$P$15&amp;"  "&amp;Flights!$Q$15)</f>
        <v>3H 05M</v>
      </c>
      <c r="C9" s="94"/>
      <c r="D9" s="94"/>
      <c r="E9" s="93" t="s">
        <v>3451</v>
      </c>
      <c r="F9" s="100" t="n">
        <f aca="false">Flights!$AP$15</f>
        <v>0</v>
      </c>
      <c r="G9" s="100" t="n">
        <f aca="false">Flights!$AQ$15</f>
        <v>0</v>
      </c>
      <c r="H9" s="100" t="n">
        <f aca="false">Flights!$AU$15</f>
        <v>0</v>
      </c>
    </row>
    <row r="10" customFormat="false" ht="24" hidden="false" customHeight="true" outlineLevel="0" collapsed="false">
      <c r="A10" s="93" t="s">
        <v>3452</v>
      </c>
      <c r="B10" s="94" t="str">
        <f aca="false">IF(TRIM(Flights!$X$15)="","__________________",Flights!$X$15)</f>
        <v>__________________</v>
      </c>
      <c r="C10" s="94"/>
      <c r="D10" s="94"/>
      <c r="E10" s="93" t="s">
        <v>3453</v>
      </c>
      <c r="F10" s="100" t="n">
        <f aca="false">Flights!$AO$15</f>
        <v>22</v>
      </c>
      <c r="G10" s="100" t="n">
        <f aca="false">Flights!$AS$15</f>
        <v>1</v>
      </c>
      <c r="H10" s="100" t="n">
        <f aca="false">Flights!$AR$15</f>
        <v>2</v>
      </c>
    </row>
    <row r="11" customFormat="false" ht="21" hidden="false" customHeight="true" outlineLevel="0" collapsed="false">
      <c r="A11" s="93" t="s">
        <v>3454</v>
      </c>
      <c r="B11" s="94" t="str">
        <f aca="false">IF(TRIM(Flights!$Y$15)="","__________________",Flights!$Y$15)</f>
        <v>__________________</v>
      </c>
      <c r="C11" s="94"/>
      <c r="D11" s="94"/>
      <c r="E11" s="93" t="s">
        <v>3455</v>
      </c>
      <c r="F11" s="100" t="str">
        <f aca="false">Flights!$AV$15&amp;" / "&amp;Flights!$AW$15</f>
        <v>0 / 22</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66.75" hidden="false" customHeight="true" outlineLevel="0" collapsed="false">
      <c r="A14" s="119"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AX)"))&amp;IF(ISNUMBER(Flights!$AX$15),"",CHAR(10)&amp;"ENTER THE ACTUAL CARRYING FLIGHT ON FLIGHTS AX: until then its timing is assumed (agenda candidate, or latest possible) and on-board (UPLIFT) checks timed before the assumed arrival show INVALID – before uplift window.")</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
ENTER THE ACTUAL CARRYING FLIGHT ON FLIGHTS AX: until then its timing is assumed (agenda candidate, or latest possible) and on-board (UPLIFT) checks timed before the assumed arrival show INVALID – before uplift window.</v>
      </c>
      <c r="B14" s="119"/>
      <c r="C14" s="119"/>
      <c r="D14" s="119"/>
      <c r="E14" s="119"/>
      <c r="F14" s="119"/>
      <c r="G14" s="119"/>
      <c r="H14" s="119"/>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IF(Documents!$F$15="","",Documents!$F$15)</f>
        <v/>
      </c>
      <c r="C16" s="99" t="str">
        <f aca="false">IF(Documents!$G$15="","",Documents!$G$15)&amp;IF(ISNUMBER(Documents!$H$15),"  "&amp;TEXT(Documents!$H$15,"DD-MMM-YY"),"")</f>
        <v/>
      </c>
      <c r="D16" s="99"/>
      <c r="E16" s="108" t="str">
        <f aca="false">IF(Documents!$J$15="OUTSTANDING","OUTSTANDING – attach before T-7D (due "&amp;IF(ISNUMBER(Flights!$AG$15),TEXT(Flights!$AG$15,"DD-MMM-YY HH:MM"),"")&amp;" "&amp;Flights!$V$15&amp;")",IF(Documents!$J$15="","Status not recorded",Documents!$J$15))</f>
        <v>OUTSTANDING – attach before T-7D (due 05-Oct-26 15:50 KUL)</v>
      </c>
      <c r="F16" s="109" t="str">
        <f aca="false">"Staple behind this sheet as page A1."&amp;IF(Documents!$I$15="",""," Location: "&amp;Documents!$I$15)</f>
        <v>Staple behind this sheet as page A1.</v>
      </c>
      <c r="G16" s="109"/>
      <c r="H16" s="109"/>
    </row>
    <row r="17" customFormat="false" ht="36" hidden="false" customHeight="true" outlineLevel="0" collapsed="false">
      <c r="A17" s="93" t="s">
        <v>3466</v>
      </c>
      <c r="B17" s="94" t="str">
        <f aca="false">IF(Documents!$K$15="","",Documents!$K$15)</f>
        <v/>
      </c>
      <c r="C17" s="99" t="str">
        <f aca="false">IF(Documents!$L$15="","",Documents!$L$15)&amp;IF(ISNUMBER(Documents!$M$15),"  "&amp;TEXT(Documents!$M$15,"DD-MMM-YY"),"")</f>
        <v/>
      </c>
      <c r="D17" s="99"/>
      <c r="E17" s="108" t="str">
        <f aca="false">IF(Documents!$O$15="OUTSTANDING","OUTSTANDING – attach before T-7D (due "&amp;IF(ISNUMBER(Flights!$AG$15),TEXT(Flights!$AG$15,"DD-MMM-YY HH:MM"),"")&amp;" "&amp;Flights!$V$15&amp;")",IF(Documents!$O$15="","Status not recorded",Documents!$O$15))</f>
        <v>OUTSTANDING – attach before T-7D (due 05-Oct-26 15:50 KUL)</v>
      </c>
      <c r="F17" s="109" t="str">
        <f aca="false">"Staple behind this sheet as page A2."&amp;IF(Documents!$N$15="",""," Location: "&amp;Documents!$N$15)</f>
        <v>Staple behind this sheet as page A2.</v>
      </c>
      <c r="G17" s="109"/>
      <c r="H17" s="109"/>
    </row>
    <row r="18" customFormat="false" ht="22.5" hidden="false" customHeight="true" outlineLevel="0" collapsed="false">
      <c r="A18" s="93" t="s">
        <v>3467</v>
      </c>
      <c r="B18" s="110" t="str">
        <f aca="false">IF(Documents!$Q$15="","",Documents!$Q$15)</f>
        <v>Not supplied with brief – obtain from caterer / MAGCS. Return catering loaded at KUL: GLD must show return-leg stowage.</v>
      </c>
      <c r="C18" s="110"/>
      <c r="D18" s="110"/>
      <c r="E18" s="110"/>
      <c r="F18" s="110"/>
      <c r="G18" s="110"/>
      <c r="H18" s="110"/>
    </row>
    <row r="19" customFormat="false" ht="13.5" hidden="false" customHeight="true" outlineLevel="0" collapsed="false">
      <c r="A19" s="111" t="s">
        <v>3468</v>
      </c>
      <c r="B19" s="111"/>
      <c r="C19" s="111" t="s">
        <v>3469</v>
      </c>
      <c r="D19" s="111"/>
      <c r="E19" s="111"/>
      <c r="F19" s="111" t="s">
        <v>3470</v>
      </c>
      <c r="G19" s="111"/>
      <c r="H19" s="111"/>
    </row>
    <row r="20" customFormat="false" ht="18" hidden="false" customHeight="true" outlineLevel="0" collapsed="false">
      <c r="A20" s="94" t="str">
        <f aca="false">"Name: "&amp;IF(TRIM(Flights!$Y$15)="","__________________",Flights!$Y$15)</f>
        <v>Name: __________________</v>
      </c>
      <c r="B20" s="94"/>
      <c r="C20" s="94" t="str">
        <f aca="false">"Name: __________________"</f>
        <v>Name: __________________</v>
      </c>
      <c r="D20" s="94"/>
      <c r="E20" s="94"/>
      <c r="F20" s="94" t="str">
        <f aca="false">"Name: __________________"&amp;"   Station: "&amp;Flights!$V$15</f>
        <v>Name: __________________   Station: KUL</v>
      </c>
      <c r="G20" s="94"/>
      <c r="H20" s="94"/>
    </row>
    <row r="21" customFormat="false" ht="30" hidden="false" customHeight="true" outlineLevel="0" collapsed="false">
      <c r="A21" s="112" t="s">
        <v>3471</v>
      </c>
      <c r="B21" s="112"/>
      <c r="C21" s="112" t="s">
        <v>3471</v>
      </c>
      <c r="D21" s="112"/>
      <c r="E21" s="112"/>
      <c r="F21" s="112" t="s">
        <v>3471</v>
      </c>
      <c r="G21" s="112"/>
      <c r="H21" s="112"/>
    </row>
    <row r="22" customFormat="false" ht="13.5" hidden="false" customHeight="true" outlineLevel="0" collapsed="false">
      <c r="A22" s="113" t="s">
        <v>3472</v>
      </c>
      <c r="B22" s="113"/>
      <c r="C22" s="113"/>
      <c r="D22" s="113"/>
      <c r="E22" s="113"/>
      <c r="F22" s="113"/>
      <c r="G22" s="113"/>
      <c r="H22" s="113"/>
    </row>
    <row r="23" customFormat="false" ht="24" hidden="false" customHeight="true" outlineLevel="0" collapsed="false">
      <c r="A23" s="95" t="s">
        <v>3473</v>
      </c>
      <c r="B23" s="95" t="s">
        <v>3474</v>
      </c>
      <c r="C23" s="95" t="s">
        <v>3475</v>
      </c>
      <c r="D23" s="95" t="s">
        <v>3476</v>
      </c>
      <c r="E23" s="95" t="s">
        <v>3477</v>
      </c>
      <c r="F23" s="95" t="s">
        <v>3478</v>
      </c>
      <c r="G23" s="95" t="s">
        <v>3479</v>
      </c>
      <c r="H23" s="95" t="s">
        <v>126</v>
      </c>
    </row>
    <row r="24" customFormat="false" ht="25.5" hidden="false" customHeight="true" outlineLevel="0" collapsed="false">
      <c r="A24" s="114"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4" s="114"/>
      <c r="C24" s="114"/>
      <c r="D24" s="114"/>
      <c r="E24" s="114"/>
      <c r="F24" s="114"/>
      <c r="G24" s="114"/>
      <c r="H24" s="114"/>
    </row>
    <row r="25" customFormat="false" ht="114" hidden="false" customHeight="true" outlineLevel="0" collapsed="false">
      <c r="A25" s="115" t="str">
        <f aca="false">Checks!$A$357&amp;CHAR(10)&amp;IF(Checks!$I$357="","",Checks!$I$357&amp;": ")&amp;Checks!$J$357</f>
        <v>F11-T7-01
Meal: Meal sensory testing completed for this flight's menu cycle (assessed class)</v>
      </c>
      <c r="B25" s="115" t="str">
        <f aca="false">Checks!$K$357&amp;IF(Checks!$O$357="","",IF(Checks!$K$357="","",CHAR(10))&amp;"Note: "&amp;Checks!$O$357)</f>
        <v>Record panel result / score in Result
Note: Refreshment service: sensory test covers the refreshment items.</v>
      </c>
      <c r="C25" s="115" t="str">
        <f aca="false">Checks!$N$357&amp;CHAR(10)&amp;IF(ISNUMBER(Checks!$R$357),TEXT(Checks!$R$357,"DD-MMM-YY HH:MM"),"")&amp;" "&amp;Checks!$P$357</f>
        <v>Required
05-Oct-26 15:50 KUL</v>
      </c>
      <c r="D25" s="115" t="str">
        <f aca="false">IF(Checks!$U$357="","",Checks!$U$357)&amp;IF(Checks!$AB$357="","",CHAR(10)&amp;"CA: "&amp;Checks!$AB$357)</f>
        <v/>
      </c>
      <c r="E25" s="115" t="str">
        <f aca="false">IF(Checks!$V$357="","",Checks!$V$357)&amp;IF(Checks!$AC$357="","",IF(Checks!$V$357="","",CHAR(10))&amp;"N/A just.: "&amp;Checks!$AC$357)&amp;IF(Checks!$W$357="","",CHAR(10)&amp;"Batch: "&amp;Checks!$W$357)&amp;IF(AND(Checks!$X$357="",Checks!$Y$357=""),"",CHAR(10)&amp;"Exp: "&amp;Checks!$X$357&amp;"  /  Act: "&amp;Checks!$Y$357)</f>
        <v/>
      </c>
      <c r="F25" s="115" t="str">
        <f aca="false">IF(AND(LEFT(Checks!$AH$357,10)="N/A – RULE",TRIM(Checks!$S$357&amp;Checks!$Z$357)=""),"","Type: "&amp;IF(TRIM(Checks!$S$357)="","______________ (see cover list)",Checks!$S$357)&amp;CHAR(10)&amp;"ID: "&amp;IF(TRIM(Checks!$Z$357)="","______________ (see cover list)",Checks!$Z$357))&amp;IF(Checks!$AA$357="","",CHAR(10)&amp;"CA: "&amp;Checks!$AA$357)</f>
        <v>Type: ______________ (see cover list)
ID: ______________ (see cover list)</v>
      </c>
      <c r="G25" s="115" t="str">
        <f aca="false">IF(ISNUMBER(Checks!$AD$357),TEXT(Checks!$AD$357,"DD-MMM-YY HH:MM")&amp;" "&amp;Checks!$P$357,"")&amp;IF(Checks!$AE$357="","",CHAR(10)&amp;"Verifier: "&amp;Checks!$AE$357)&amp;IF(Checks!$T$357="","",CHAR(10)&amp;"PIC: "&amp;Checks!$T$357)</f>
        <v/>
      </c>
      <c r="H25" s="116" t="str">
        <f aca="false">IF(Checks!$AH$357="","",Checks!$AH$357)</f>
        <v>OPEN</v>
      </c>
    </row>
    <row r="26" customFormat="false" ht="114" hidden="false" customHeight="true" outlineLevel="0" collapsed="false">
      <c r="A26" s="115" t="str">
        <f aca="false">Checks!$A$358&amp;CHAR(10)&amp;IF(Checks!$I$358="","",Checks!$I$358&amp;": ")&amp;Checks!$J$358</f>
        <v>F11-T7-02
Menu: Printed menu cards confirmed (content, cycle, language, quantity)</v>
      </c>
      <c r="B26" s="115" t="str">
        <f aca="false">Checks!$K$358&amp;IF(Checks!$O$358="","",IF(Checks!$K$358="","",CHAR(10))&amp;"Note: "&amp;Checks!$O$358)</f>
        <v>Menu card matches approved menu for this flight
Note: Refreshment service (peanut &amp; water). If no printed menu card is used, mark N/A with the confirmation as justification.</v>
      </c>
      <c r="C26" s="115" t="str">
        <f aca="false">Checks!$N$358&amp;CHAR(10)&amp;IF(ISNUMBER(Checks!$R$358),TEXT(Checks!$R$358,"DD-MMM-YY HH:MM"),"")&amp;" "&amp;Checks!$P$358</f>
        <v>Required
05-Oct-26 15:50 KUL</v>
      </c>
      <c r="D26" s="115" t="str">
        <f aca="false">IF(Checks!$U$358="","",Checks!$U$358)&amp;IF(Checks!$AB$358="","",CHAR(10)&amp;"CA: "&amp;Checks!$AB$358)</f>
        <v/>
      </c>
      <c r="E26" s="115" t="str">
        <f aca="false">IF(Checks!$V$358="","",Checks!$V$358)&amp;IF(Checks!$AC$358="","",IF(Checks!$V$358="","",CHAR(10))&amp;"N/A just.: "&amp;Checks!$AC$358)&amp;IF(Checks!$W$358="","",CHAR(10)&amp;"Batch: "&amp;Checks!$W$358)&amp;IF(AND(Checks!$X$358="",Checks!$Y$358=""),"",CHAR(10)&amp;"Exp: "&amp;Checks!$X$358&amp;"  /  Act: "&amp;Checks!$Y$358)</f>
        <v/>
      </c>
      <c r="F26" s="115" t="str">
        <f aca="false">IF(AND(LEFT(Checks!$AH$358,10)="N/A – RULE",TRIM(Checks!$S$358&amp;Checks!$Z$358)=""),"","Type: "&amp;IF(TRIM(Checks!$S$358)="","______________ (see cover list)",Checks!$S$358)&amp;CHAR(10)&amp;"ID: "&amp;IF(TRIM(Checks!$Z$358)="","______________ (see cover list)",Checks!$Z$358))&amp;IF(Checks!$AA$358="","",CHAR(10)&amp;"CA: "&amp;Checks!$AA$358)</f>
        <v>Type: ______________ (see cover list)
ID: ______________ (see cover list)</v>
      </c>
      <c r="G26" s="115" t="str">
        <f aca="false">IF(ISNUMBER(Checks!$AD$358),TEXT(Checks!$AD$358,"DD-MMM-YY HH:MM")&amp;" "&amp;Checks!$P$358,"")&amp;IF(Checks!$AE$358="","",CHAR(10)&amp;"Verifier: "&amp;Checks!$AE$358)&amp;IF(Checks!$T$358="","",CHAR(10)&amp;"PIC: "&amp;Checks!$T$358)</f>
        <v/>
      </c>
      <c r="H26" s="116" t="str">
        <f aca="false">IF(Checks!$AH$358="","",Checks!$AH$358)</f>
        <v>OPEN</v>
      </c>
    </row>
    <row r="27" customFormat="false" ht="114" hidden="false" customHeight="true" outlineLevel="0" collapsed="false">
      <c r="A27" s="115" t="str">
        <f aca="false">Checks!$A$359&amp;CHAR(10)&amp;IF(Checks!$I$359="","",Checks!$I$359&amp;": ")&amp;Checks!$J$359</f>
        <v>F11-T7-03
IFE: Digital menu in IFE confirmed (A339 only)</v>
      </c>
      <c r="B27" s="115" t="str">
        <f aca="false">Checks!$K$359&amp;IF(Checks!$O$359="","",IF(Checks!$K$359="","",CHAR(10))&amp;"Note: "&amp;Checks!$O$359)</f>
        <v>Applies when fleet = A339
Note: Digital IFE menu applies to A339 only (user brief). Applicability follows the Fleet cell on Flights.</v>
      </c>
      <c r="C27" s="115" t="str">
        <f aca="false">Checks!$N$359&amp;CHAR(10)&amp;IF(ISNUMBER(Checks!$R$359),TEXT(Checks!$R$359,"DD-MMM-YY HH:MM"),"")&amp;" "&amp;Checks!$P$359</f>
        <v>N/A – rule
05-Oct-26 15:50 KUL</v>
      </c>
      <c r="D27" s="115" t="str">
        <f aca="false">IF(Checks!$U$359="","",Checks!$U$359)&amp;IF(Checks!$AB$359="","",CHAR(10)&amp;"CA: "&amp;Checks!$AB$359)</f>
        <v/>
      </c>
      <c r="E27" s="115" t="str">
        <f aca="false">IF(Checks!$V$359="","",Checks!$V$359)&amp;IF(Checks!$AC$359="","",IF(Checks!$V$359="","",CHAR(10))&amp;"N/A just.: "&amp;Checks!$AC$359)&amp;IF(Checks!$W$359="","",CHAR(10)&amp;"Batch: "&amp;Checks!$W$359)&amp;IF(AND(Checks!$X$359="",Checks!$Y$359=""),"",CHAR(10)&amp;"Exp: "&amp;Checks!$X$359&amp;"  /  Act: "&amp;Checks!$Y$359)</f>
        <v/>
      </c>
      <c r="F27" s="115" t="str">
        <f aca="false">IF(AND(LEFT(Checks!$AH$359,10)="N/A – RULE",TRIM(Checks!$S$359&amp;Checks!$Z$359)=""),"","Type: "&amp;IF(TRIM(Checks!$S$359)="","______________ (see cover list)",Checks!$S$359)&amp;CHAR(10)&amp;"ID: "&amp;IF(TRIM(Checks!$Z$359)="","______________ (see cover list)",Checks!$Z$359))&amp;IF(Checks!$AA$359="","",CHAR(10)&amp;"CA: "&amp;Checks!$AA$359)</f>
        <v/>
      </c>
      <c r="G27" s="115" t="str">
        <f aca="false">IF(ISNUMBER(Checks!$AD$359),TEXT(Checks!$AD$359,"DD-MMM-YY HH:MM")&amp;" "&amp;Checks!$P$359,"")&amp;IF(Checks!$AE$359="","",CHAR(10)&amp;"Verifier: "&amp;Checks!$AE$359)&amp;IF(Checks!$T$359="","",CHAR(10)&amp;"PIC: "&amp;Checks!$T$359)</f>
        <v/>
      </c>
      <c r="H27" s="116" t="str">
        <f aca="false">IF(Checks!$AH$359="","",Checks!$AH$359)</f>
        <v>N/A – RULE</v>
      </c>
    </row>
    <row r="28" customFormat="false" ht="114" hidden="false" customHeight="true" outlineLevel="0" collapsed="false">
      <c r="A28" s="115" t="str">
        <f aca="false">Checks!$A$360&amp;CHAR(10)&amp;IF(Checks!$I$360="","",Checks!$I$360&amp;": ")&amp;Checks!$J$360</f>
        <v>F11-T7-04
Staffing: Experienced catering officer assigned to this flight</v>
      </c>
      <c r="B28" s="115" t="str">
        <f aca="false">Checks!$K$360&amp;IF(Checks!$O$360="","",IF(Checks!$K$360="","",CHAR(10))&amp;"Note: "&amp;Checks!$O$360)</f>
        <v>Record officer name in Result</v>
      </c>
      <c r="C28" s="115" t="str">
        <f aca="false">Checks!$N$360&amp;CHAR(10)&amp;IF(ISNUMBER(Checks!$R$360),TEXT(Checks!$R$360,"DD-MMM-YY HH:MM"),"")&amp;" "&amp;Checks!$P$360</f>
        <v>Required
05-Oct-26 15:50 KUL</v>
      </c>
      <c r="D28" s="115" t="str">
        <f aca="false">IF(Checks!$U$360="","",Checks!$U$360)&amp;IF(Checks!$AB$360="","",CHAR(10)&amp;"CA: "&amp;Checks!$AB$360)</f>
        <v/>
      </c>
      <c r="E28" s="115" t="str">
        <f aca="false">IF(Checks!$V$360="","",Checks!$V$360)&amp;IF(Checks!$AC$360="","",IF(Checks!$V$360="","",CHAR(10))&amp;"N/A just.: "&amp;Checks!$AC$360)&amp;IF(Checks!$W$360="","",CHAR(10)&amp;"Batch: "&amp;Checks!$W$360)&amp;IF(AND(Checks!$X$360="",Checks!$Y$360=""),"",CHAR(10)&amp;"Exp: "&amp;Checks!$X$360&amp;"  /  Act: "&amp;Checks!$Y$360)</f>
        <v/>
      </c>
      <c r="F28" s="115" t="str">
        <f aca="false">IF(AND(LEFT(Checks!$AH$360,10)="N/A – RULE",TRIM(Checks!$S$360&amp;Checks!$Z$360)=""),"","Type: "&amp;IF(TRIM(Checks!$S$360)="","______________ (see cover list)",Checks!$S$360)&amp;CHAR(10)&amp;"ID: "&amp;IF(TRIM(Checks!$Z$360)="","______________ (see cover list)",Checks!$Z$360))&amp;IF(Checks!$AA$360="","",CHAR(10)&amp;"CA: "&amp;Checks!$AA$360)</f>
        <v>Type: ______________ (see cover list)
ID: ______________ (see cover list)</v>
      </c>
      <c r="G28" s="115" t="str">
        <f aca="false">IF(ISNUMBER(Checks!$AD$360),TEXT(Checks!$AD$360,"DD-MMM-YY HH:MM")&amp;" "&amp;Checks!$P$360,"")&amp;IF(Checks!$AE$360="","",CHAR(10)&amp;"Verifier: "&amp;Checks!$AE$360)&amp;IF(Checks!$T$360="","",CHAR(10)&amp;"PIC: "&amp;Checks!$T$360)</f>
        <v/>
      </c>
      <c r="H28" s="116" t="str">
        <f aca="false">IF(Checks!$AH$360="","",Checks!$AH$360)</f>
        <v>OPEN</v>
      </c>
    </row>
    <row r="29" customFormat="false" ht="114" hidden="false" customHeight="true" outlineLevel="0" collapsed="false">
      <c r="A29" s="115" t="str">
        <f aca="false">Checks!$A$361&amp;CHAR(10)&amp;IF(Checks!$I$361="","",Checks!$I$361&amp;": ")&amp;Checks!$J$361</f>
        <v>F11-T7-05
ISOP: All latest applicable ISOP revisions communicated to caterer</v>
      </c>
      <c r="B29" s="115" t="str">
        <f aca="false">Checks!$K$361&amp;IF(Checks!$O$361="","",IF(Checks!$K$361="","",CHAR(10))&amp;"Note: "&amp;Checks!$O$361)</f>
        <v>List revision numbers in Result (see ISOP register)</v>
      </c>
      <c r="C29" s="115" t="str">
        <f aca="false">Checks!$N$361&amp;CHAR(10)&amp;IF(ISNUMBER(Checks!$R$361),TEXT(Checks!$R$361,"DD-MMM-YY HH:MM"),"")&amp;" "&amp;Checks!$P$361</f>
        <v>Required
05-Oct-26 15:50 KUL</v>
      </c>
      <c r="D29" s="115" t="str">
        <f aca="false">IF(Checks!$U$361="","",Checks!$U$361)&amp;IF(Checks!$AB$361="","",CHAR(10)&amp;"CA: "&amp;Checks!$AB$361)</f>
        <v/>
      </c>
      <c r="E29" s="115" t="str">
        <f aca="false">IF(Checks!$V$361="","",Checks!$V$361)&amp;IF(Checks!$AC$361="","",IF(Checks!$V$361="","",CHAR(10))&amp;"N/A just.: "&amp;Checks!$AC$361)&amp;IF(Checks!$W$361="","",CHAR(10)&amp;"Batch: "&amp;Checks!$W$361)&amp;IF(AND(Checks!$X$361="",Checks!$Y$361=""),"",CHAR(10)&amp;"Exp: "&amp;Checks!$X$361&amp;"  /  Act: "&amp;Checks!$Y$361)</f>
        <v/>
      </c>
      <c r="F29" s="115" t="str">
        <f aca="false">IF(AND(LEFT(Checks!$AH$361,10)="N/A – RULE",TRIM(Checks!$S$361&amp;Checks!$Z$361)=""),"","Type: "&amp;IF(TRIM(Checks!$S$361)="","______________ (see cover list)",Checks!$S$361)&amp;CHAR(10)&amp;"ID: "&amp;IF(TRIM(Checks!$Z$361)="","______________ (see cover list)",Checks!$Z$361))&amp;IF(Checks!$AA$361="","",CHAR(10)&amp;"CA: "&amp;Checks!$AA$361)</f>
        <v>Type: ______________ (see cover list)
ID: ______________ (see cover list)</v>
      </c>
      <c r="G29" s="115" t="str">
        <f aca="false">IF(ISNUMBER(Checks!$AD$361),TEXT(Checks!$AD$361,"DD-MMM-YY HH:MM")&amp;" "&amp;Checks!$P$361,"")&amp;IF(Checks!$AE$361="","",CHAR(10)&amp;"Verifier: "&amp;Checks!$AE$361)&amp;IF(Checks!$T$361="","",CHAR(10)&amp;"PIC: "&amp;Checks!$T$361)</f>
        <v/>
      </c>
      <c r="H29" s="116" t="str">
        <f aca="false">IF(Checks!$AH$361="","",Checks!$AH$361)</f>
        <v>OPEN</v>
      </c>
    </row>
    <row r="30" customFormat="false" ht="114" hidden="false" customHeight="true" outlineLevel="0" collapsed="false">
      <c r="A30" s="115" t="str">
        <f aca="false">Checks!$A$362&amp;CHAR(10)&amp;IF(Checks!$I$362="","",Checks!$I$362&amp;": ")&amp;Checks!$J$362</f>
        <v>F11-T7-06
ISOP: Caterer acknowledgement of ISOP revisions recorded</v>
      </c>
      <c r="B30" s="115" t="str">
        <f aca="false">Checks!$K$362&amp;IF(Checks!$O$362="","",IF(Checks!$K$362="","",CHAR(10))&amp;"Note: "&amp;Checks!$O$362)</f>
        <v>Record acknowledgement ref in Evidence</v>
      </c>
      <c r="C30" s="115" t="str">
        <f aca="false">Checks!$N$362&amp;CHAR(10)&amp;IF(ISNUMBER(Checks!$R$362),TEXT(Checks!$R$362,"DD-MMM-YY HH:MM"),"")&amp;" "&amp;Checks!$P$362</f>
        <v>Required
05-Oct-26 15:50 KUL</v>
      </c>
      <c r="D30" s="115" t="str">
        <f aca="false">IF(Checks!$U$362="","",Checks!$U$362)&amp;IF(Checks!$AB$362="","",CHAR(10)&amp;"CA: "&amp;Checks!$AB$362)</f>
        <v/>
      </c>
      <c r="E30" s="115" t="str">
        <f aca="false">IF(Checks!$V$362="","",Checks!$V$362)&amp;IF(Checks!$AC$362="","",IF(Checks!$V$362="","",CHAR(10))&amp;"N/A just.: "&amp;Checks!$AC$362)&amp;IF(Checks!$W$362="","",CHAR(10)&amp;"Batch: "&amp;Checks!$W$362)&amp;IF(AND(Checks!$X$362="",Checks!$Y$362=""),"",CHAR(10)&amp;"Exp: "&amp;Checks!$X$362&amp;"  /  Act: "&amp;Checks!$Y$362)</f>
        <v/>
      </c>
      <c r="F30" s="115" t="str">
        <f aca="false">IF(AND(LEFT(Checks!$AH$362,10)="N/A – RULE",TRIM(Checks!$S$362&amp;Checks!$Z$362)=""),"","Type: "&amp;IF(TRIM(Checks!$S$362)="","______________ (see cover list)",Checks!$S$362)&amp;CHAR(10)&amp;"ID: "&amp;IF(TRIM(Checks!$Z$362)="","______________ (see cover list)",Checks!$Z$362))&amp;IF(Checks!$AA$362="","",CHAR(10)&amp;"CA: "&amp;Checks!$AA$362)</f>
        <v>Type: ______________ (see cover list)
ID: ______________ (see cover list)</v>
      </c>
      <c r="G30" s="115" t="str">
        <f aca="false">IF(ISNUMBER(Checks!$AD$362),TEXT(Checks!$AD$362,"DD-MMM-YY HH:MM")&amp;" "&amp;Checks!$P$362,"")&amp;IF(Checks!$AE$362="","",CHAR(10)&amp;"Verifier: "&amp;Checks!$AE$362)&amp;IF(Checks!$T$362="","",CHAR(10)&amp;"PIC: "&amp;Checks!$T$362)</f>
        <v/>
      </c>
      <c r="H30" s="116" t="str">
        <f aca="false">IF(Checks!$AH$362="","",Checks!$AH$362)</f>
        <v>OPEN</v>
      </c>
    </row>
    <row r="31" customFormat="false" ht="114" hidden="false" customHeight="true" outlineLevel="0" collapsed="false">
      <c r="A31" s="115" t="str">
        <f aca="false">Checks!$A$363&amp;CHAR(10)&amp;IF(Checks!$I$363="","",Checks!$I$363&amp;": ")&amp;Checks!$J$363</f>
        <v>F11-T7-07
Documents: Galley loading diagram (GLD) received, revision recorded &amp; attached</v>
      </c>
      <c r="B31" s="115" t="str">
        <f aca="false">Checks!$K$363&amp;IF(Checks!$O$363="","",IF(Checks!$K$363="","",CHAR(10))&amp;"Note: "&amp;Checks!$O$363)</f>
        <v>Documents sheet row complete</v>
      </c>
      <c r="C31" s="115" t="str">
        <f aca="false">Checks!$N$363&amp;CHAR(10)&amp;IF(ISNUMBER(Checks!$R$363),TEXT(Checks!$R$363,"DD-MMM-YY HH:MM"),"")&amp;" "&amp;Checks!$P$363</f>
        <v>Required
05-Oct-26 15:50 KUL</v>
      </c>
      <c r="D31" s="115" t="str">
        <f aca="false">IF(Checks!$U$363="","",Checks!$U$363)&amp;IF(Checks!$AB$363="","",CHAR(10)&amp;"CA: "&amp;Checks!$AB$363)</f>
        <v/>
      </c>
      <c r="E31" s="115" t="str">
        <f aca="false">IF(Checks!$V$363="","",Checks!$V$363)&amp;IF(Checks!$AC$363="","",IF(Checks!$V$363="","",CHAR(10))&amp;"N/A just.: "&amp;Checks!$AC$363)&amp;IF(Checks!$W$363="","",CHAR(10)&amp;"Batch: "&amp;Checks!$W$363)&amp;IF(AND(Checks!$X$363="",Checks!$Y$363=""),"",CHAR(10)&amp;"Exp: "&amp;Checks!$X$363&amp;"  /  Act: "&amp;Checks!$Y$363)</f>
        <v/>
      </c>
      <c r="F31" s="115" t="str">
        <f aca="false">IF(AND(LEFT(Checks!$AH$363,10)="N/A – RULE",TRIM(Checks!$S$363&amp;Checks!$Z$363)=""),"","Type: "&amp;IF(TRIM(Checks!$S$363)="","______________ (see cover list)",Checks!$S$363)&amp;CHAR(10)&amp;"ID: "&amp;IF(TRIM(Checks!$Z$363)="","______________ (see cover list)",Checks!$Z$363))&amp;IF(Checks!$AA$363="","",CHAR(10)&amp;"CA: "&amp;Checks!$AA$363)</f>
        <v>Type: ______________ (see cover list)
ID: ______________ (see cover list)</v>
      </c>
      <c r="G31" s="115" t="str">
        <f aca="false">IF(ISNUMBER(Checks!$AD$363),TEXT(Checks!$AD$363,"DD-MMM-YY HH:MM")&amp;" "&amp;Checks!$P$363,"")&amp;IF(Checks!$AE$363="","",CHAR(10)&amp;"Verifier: "&amp;Checks!$AE$363)&amp;IF(Checks!$T$363="","",CHAR(10)&amp;"PIC: "&amp;Checks!$T$363)</f>
        <v/>
      </c>
      <c r="H31" s="116" t="str">
        <f aca="false">IF(Checks!$AH$363="","",Checks!$AH$363)</f>
        <v>OPEN</v>
      </c>
    </row>
    <row r="32" customFormat="false" ht="114" hidden="false" customHeight="true" outlineLevel="0" collapsed="false">
      <c r="A32" s="115" t="str">
        <f aca="false">Checks!$A$364&amp;CHAR(10)&amp;IF(Checks!$I$364="","",Checks!$I$364&amp;": ")&amp;Checks!$J$364</f>
        <v>F11-T7-08
Documents: Menu checklist received, revision recorded &amp; attached</v>
      </c>
      <c r="B32" s="115" t="str">
        <f aca="false">Checks!$K$364&amp;IF(Checks!$O$364="","",IF(Checks!$K$364="","",CHAR(10))&amp;"Note: "&amp;Checks!$O$364)</f>
        <v>Documents sheet row complete</v>
      </c>
      <c r="C32" s="115" t="str">
        <f aca="false">Checks!$N$364&amp;CHAR(10)&amp;IF(ISNUMBER(Checks!$R$364),TEXT(Checks!$R$364,"DD-MMM-YY HH:MM"),"")&amp;" "&amp;Checks!$P$364</f>
        <v>Required
05-Oct-26 15:50 KUL</v>
      </c>
      <c r="D32" s="115" t="str">
        <f aca="false">IF(Checks!$U$364="","",Checks!$U$364)&amp;IF(Checks!$AB$364="","",CHAR(10)&amp;"CA: "&amp;Checks!$AB$364)</f>
        <v/>
      </c>
      <c r="E32" s="115" t="str">
        <f aca="false">IF(Checks!$V$364="","",Checks!$V$364)&amp;IF(Checks!$AC$364="","",IF(Checks!$V$364="","",CHAR(10))&amp;"N/A just.: "&amp;Checks!$AC$364)&amp;IF(Checks!$W$364="","",CHAR(10)&amp;"Batch: "&amp;Checks!$W$364)&amp;IF(AND(Checks!$X$364="",Checks!$Y$364=""),"",CHAR(10)&amp;"Exp: "&amp;Checks!$X$364&amp;"  /  Act: "&amp;Checks!$Y$364)</f>
        <v/>
      </c>
      <c r="F32" s="115" t="str">
        <f aca="false">IF(AND(LEFT(Checks!$AH$364,10)="N/A – RULE",TRIM(Checks!$S$364&amp;Checks!$Z$364)=""),"","Type: "&amp;IF(TRIM(Checks!$S$364)="","______________ (see cover list)",Checks!$S$364)&amp;CHAR(10)&amp;"ID: "&amp;IF(TRIM(Checks!$Z$364)="","______________ (see cover list)",Checks!$Z$364))&amp;IF(Checks!$AA$364="","",CHAR(10)&amp;"CA: "&amp;Checks!$AA$364)</f>
        <v>Type: ______________ (see cover list)
ID: ______________ (see cover list)</v>
      </c>
      <c r="G32" s="115" t="str">
        <f aca="false">IF(ISNUMBER(Checks!$AD$364),TEXT(Checks!$AD$364,"DD-MMM-YY HH:MM")&amp;" "&amp;Checks!$P$364,"")&amp;IF(Checks!$AE$364="","",CHAR(10)&amp;"Verifier: "&amp;Checks!$AE$364)&amp;IF(Checks!$T$364="","",CHAR(10)&amp;"PIC: "&amp;Checks!$T$364)</f>
        <v/>
      </c>
      <c r="H32" s="116" t="str">
        <f aca="false">IF(Checks!$AH$364="","",Checks!$AH$364)</f>
        <v>OPEN</v>
      </c>
    </row>
    <row r="33" customFormat="false" ht="114" hidden="false" customHeight="true" outlineLevel="0" collapsed="false">
      <c r="A33" s="115" t="str">
        <f aca="false">Checks!$A$365&amp;CHAR(10)&amp;IF(Checks!$I$365="","",Checks!$I$365&amp;": ")&amp;Checks!$J$365</f>
        <v>F11-T7-09
Uplift plan: Uplift plan confirmed with caterer vs STD Uplift Information</v>
      </c>
      <c r="B33" s="115" t="str">
        <f aca="false">Checks!$K$365&amp;IF(Checks!$O$365="","",IF(Checks!$K$365="","",CHAR(10))&amp;"Note: "&amp;Checks!$O$365)</f>
        <v>Service: Refreshment (Peanut &amp; Water); meal uplift stn KUL (ref lists KUL)
Note: Return catering uplifted at KUL on the outbound rotation (ref uplift stn = KUL). Confirm aircraft rotation.</v>
      </c>
      <c r="C33" s="115" t="str">
        <f aca="false">Checks!$N$365&amp;CHAR(10)&amp;IF(ISNUMBER(Checks!$R$365),TEXT(Checks!$R$365,"DD-MMM-YY HH:MM"),"")&amp;" "&amp;Checks!$P$365</f>
        <v>Required
05-Oct-26 15:50 KUL</v>
      </c>
      <c r="D33" s="115" t="str">
        <f aca="false">IF(Checks!$U$365="","",Checks!$U$365)&amp;IF(Checks!$AB$365="","",CHAR(10)&amp;"CA: "&amp;Checks!$AB$365)</f>
        <v/>
      </c>
      <c r="E33" s="115" t="str">
        <f aca="false">IF(Checks!$V$365="","",Checks!$V$365)&amp;IF(Checks!$AC$365="","",IF(Checks!$V$365="","",CHAR(10))&amp;"N/A just.: "&amp;Checks!$AC$365)&amp;IF(Checks!$W$365="","",CHAR(10)&amp;"Batch: "&amp;Checks!$W$365)&amp;IF(AND(Checks!$X$365="",Checks!$Y$365=""),"",CHAR(10)&amp;"Exp: "&amp;Checks!$X$365&amp;"  /  Act: "&amp;Checks!$Y$365)</f>
        <v/>
      </c>
      <c r="F33" s="115" t="str">
        <f aca="false">IF(AND(LEFT(Checks!$AH$365,10)="N/A – RULE",TRIM(Checks!$S$365&amp;Checks!$Z$365)=""),"","Type: "&amp;IF(TRIM(Checks!$S$365)="","______________ (see cover list)",Checks!$S$365)&amp;CHAR(10)&amp;"ID: "&amp;IF(TRIM(Checks!$Z$365)="","______________ (see cover list)",Checks!$Z$365))&amp;IF(Checks!$AA$365="","",CHAR(10)&amp;"CA: "&amp;Checks!$AA$365)</f>
        <v>Type: ______________ (see cover list)
ID: ______________ (see cover list)</v>
      </c>
      <c r="G33" s="115" t="str">
        <f aca="false">IF(ISNUMBER(Checks!$AD$365),TEXT(Checks!$AD$365,"DD-MMM-YY HH:MM")&amp;" "&amp;Checks!$P$365,"")&amp;IF(Checks!$AE$365="","",CHAR(10)&amp;"Verifier: "&amp;Checks!$AE$365)&amp;IF(Checks!$T$365="","",CHAR(10)&amp;"PIC: "&amp;Checks!$T$365)</f>
        <v/>
      </c>
      <c r="H33" s="116" t="str">
        <f aca="false">IF(Checks!$AH$365="","",Checks!$AH$365)</f>
        <v>OPEN</v>
      </c>
    </row>
    <row r="34" customFormat="false" ht="223.5" hidden="false" customHeight="true" outlineLevel="0" collapsed="false">
      <c r="A34" s="115" t="str">
        <f aca="false">Checks!$A$366&amp;CHAR(10)&amp;IF(Checks!$I$366="","",Checks!$I$366&amp;": ")&amp;Checks!$J$366</f>
        <v>F11-T7-10
Uplift plan: Carrying flight for this leg's return catering identified and its KUL departure (UTC) entered on Flights col AX</v>
      </c>
      <c r="B34" s="115"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4" s="115" t="str">
        <f aca="false">Checks!$N$366&amp;CHAR(10)&amp;IF(ISNUMBER(Checks!$R$366),TEXT(Checks!$R$366,"DD-MMM-YY HH:MM"),"")&amp;" "&amp;Checks!$P$366</f>
        <v>Clarification required
05-Oct-26 15:50 KUL</v>
      </c>
      <c r="D34" s="115" t="str">
        <f aca="false">IF(Checks!$U$366="","",Checks!$U$366)&amp;IF(Checks!$AB$366="","",CHAR(10)&amp;"CA: "&amp;Checks!$AB$366)</f>
        <v/>
      </c>
      <c r="E34" s="115" t="str">
        <f aca="false">IF(Checks!$V$366="","",Checks!$V$366)&amp;IF(Checks!$AC$366="","",IF(Checks!$V$366="","",CHAR(10))&amp;"N/A just.: "&amp;Checks!$AC$366)&amp;IF(Checks!$W$366="","",CHAR(10)&amp;"Batch: "&amp;Checks!$W$366)&amp;IF(AND(Checks!$X$366="",Checks!$Y$366=""),"",CHAR(10)&amp;"Exp: "&amp;Checks!$X$366&amp;"  /  Act: "&amp;Checks!$Y$366)</f>
        <v/>
      </c>
      <c r="F34" s="115" t="str">
        <f aca="false">IF(AND(LEFT(Checks!$AH$366,10)="N/A – RULE",TRIM(Checks!$S$366&amp;Checks!$Z$366)=""),"","Type: "&amp;IF(TRIM(Checks!$S$366)="","______________ (see cover list)",Checks!$S$366)&amp;CHAR(10)&amp;"ID: "&amp;IF(TRIM(Checks!$Z$366)="","______________ (see cover list)",Checks!$Z$366))&amp;IF(Checks!$AA$366="","",CHAR(10)&amp;"CA: "&amp;Checks!$AA$366)</f>
        <v>Type: ______________ (see cover list)
ID: ______________ (see cover list)</v>
      </c>
      <c r="G34" s="115" t="str">
        <f aca="false">IF(ISNUMBER(Checks!$AD$366),TEXT(Checks!$AD$366,"DD-MMM-YY HH:MM")&amp;" "&amp;Checks!$P$366,"")&amp;IF(Checks!$AE$366="","",CHAR(10)&amp;"Verifier: "&amp;Checks!$AE$366)&amp;IF(Checks!$T$366="","",CHAR(10)&amp;"PIC: "&amp;Checks!$T$366)</f>
        <v/>
      </c>
      <c r="H34" s="116" t="str">
        <f aca="false">IF(Checks!$AH$366="","",Checks!$AH$366)</f>
        <v>OPEN – CLARIFICATION</v>
      </c>
    </row>
    <row r="35" customFormat="false" ht="25.5" hidden="false" customHeight="true" outlineLevel="0" collapsed="false">
      <c r="A35" s="114"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5" s="114"/>
      <c r="C35" s="114"/>
      <c r="D35" s="114"/>
      <c r="E35" s="114"/>
      <c r="F35" s="114"/>
      <c r="G35" s="114"/>
      <c r="H35" s="114"/>
    </row>
    <row r="36" customFormat="false" ht="114" hidden="false" customHeight="true" outlineLevel="0" collapsed="false">
      <c r="A36" s="115" t="str">
        <f aca="false">Checks!$A$367&amp;CHAR(10)&amp;IF(Checks!$I$367="","",Checks!$I$367&amp;": ")&amp;Checks!$J$367</f>
        <v>F11-T24-01
Meal: Sensory test repeated on ACTUAL production batch for this flight</v>
      </c>
      <c r="B36" s="115" t="str">
        <f aca="false">Checks!$K$367&amp;IF(Checks!$O$367="","",IF(Checks!$K$367="","",CHAR(10))&amp;"Note: "&amp;Checks!$O$367)</f>
        <v>Batch ID, result, CA and acceptance mandatory
Note: Round-trip catered from KUL: due capped at the KUL loading deadline (Flights AY).</v>
      </c>
      <c r="C36" s="115" t="str">
        <f aca="false">Checks!$N$367&amp;CHAR(10)&amp;IF(ISNUMBER(Checks!$R$367),TEXT(Checks!$R$367,"DD-MMM-YY HH:MM"),"")&amp;" "&amp;Checks!$P$367</f>
        <v>Required
11-Oct-26 15:50 KUL</v>
      </c>
      <c r="D36" s="115" t="str">
        <f aca="false">IF(Checks!$U$367="","",Checks!$U$367)&amp;IF(Checks!$AB$367="","",CHAR(10)&amp;"CA: "&amp;Checks!$AB$367)</f>
        <v/>
      </c>
      <c r="E36" s="115" t="str">
        <f aca="false">IF(Checks!$V$367="","",Checks!$V$367)&amp;IF(Checks!$AC$367="","",IF(Checks!$V$367="","",CHAR(10))&amp;"N/A just.: "&amp;Checks!$AC$367)&amp;IF(Checks!$W$367="","",CHAR(10)&amp;"Batch: "&amp;Checks!$W$367)&amp;IF(AND(Checks!$X$367="",Checks!$Y$367=""),"",CHAR(10)&amp;"Exp: "&amp;Checks!$X$367&amp;"  /  Act: "&amp;Checks!$Y$367)</f>
        <v/>
      </c>
      <c r="F36" s="115" t="str">
        <f aca="false">IF(AND(LEFT(Checks!$AH$367,10)="N/A – RULE",TRIM(Checks!$S$367&amp;Checks!$Z$367)=""),"","Type: "&amp;IF(TRIM(Checks!$S$367)="","______________ (see cover list)",Checks!$S$367)&amp;CHAR(10)&amp;"ID: "&amp;IF(TRIM(Checks!$Z$367)="","______________ (see cover list)",Checks!$Z$367))&amp;IF(Checks!$AA$367="","",CHAR(10)&amp;"CA: "&amp;Checks!$AA$367)</f>
        <v>Type: ______________ (see cover list)
ID: ______________ (see cover list)</v>
      </c>
      <c r="G36" s="115" t="str">
        <f aca="false">IF(ISNUMBER(Checks!$AD$367),TEXT(Checks!$AD$367,"DD-MMM-YY HH:MM")&amp;" "&amp;Checks!$P$367,"")&amp;IF(Checks!$AE$367="","",CHAR(10)&amp;"Verifier: "&amp;Checks!$AE$367)&amp;IF(Checks!$T$367="","",CHAR(10)&amp;"PIC: "&amp;Checks!$T$367)</f>
        <v/>
      </c>
      <c r="H36" s="116" t="str">
        <f aca="false">IF(Checks!$AH$367="","",Checks!$AH$367)</f>
        <v>OPEN</v>
      </c>
    </row>
    <row r="37" customFormat="false" ht="25.5" hidden="false" customHeight="true" outlineLevel="0" collapsed="false">
      <c r="A37" s="114"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7" s="114"/>
      <c r="C37" s="114"/>
      <c r="D37" s="114"/>
      <c r="E37" s="114"/>
      <c r="F37" s="114"/>
      <c r="G37" s="114"/>
      <c r="H37" s="114"/>
    </row>
    <row r="38" customFormat="false" ht="114" hidden="false" customHeight="true" outlineLevel="0" collapsed="false">
      <c r="A38" s="115" t="str">
        <f aca="false">Checks!$A$368&amp;CHAR(10)&amp;IF(Checks!$I$368="","",Checks!$I$368&amp;": ")&amp;Checks!$J$368</f>
        <v>F11-T12-01
Meal: Meal quality vs menu checklist</v>
      </c>
      <c r="B38" s="115" t="str">
        <f aca="false">Checks!$K$368&amp;IF(Checks!$O$368="","",IF(Checks!$K$368="","",CHAR(10))&amp;"Note: "&amp;Checks!$O$368)</f>
        <v>Note: Preparation check at caterer - does NOT confirm loading. Round-trip catered from KUL: due capped at the KUL loading deadline (Flights AY).</v>
      </c>
      <c r="C38" s="115" t="str">
        <f aca="false">Checks!$N$368&amp;CHAR(10)&amp;IF(ISNUMBER(Checks!$R$368),TEXT(Checks!$R$368,"DD-MMM-YY HH:MM"),"")&amp;" "&amp;Checks!$P$368</f>
        <v>Required
12-Oct-26 03:50 KUL</v>
      </c>
      <c r="D38" s="115" t="str">
        <f aca="false">IF(Checks!$U$368="","",Checks!$U$368)&amp;IF(Checks!$AB$368="","",CHAR(10)&amp;"CA: "&amp;Checks!$AB$368)</f>
        <v/>
      </c>
      <c r="E38" s="115" t="str">
        <f aca="false">IF(Checks!$V$368="","",Checks!$V$368)&amp;IF(Checks!$AC$368="","",IF(Checks!$V$368="","",CHAR(10))&amp;"N/A just.: "&amp;Checks!$AC$368)&amp;IF(Checks!$W$368="","",CHAR(10)&amp;"Batch: "&amp;Checks!$W$368)&amp;IF(AND(Checks!$X$368="",Checks!$Y$368=""),"",CHAR(10)&amp;"Exp: "&amp;Checks!$X$368&amp;"  /  Act: "&amp;Checks!$Y$368)</f>
        <v/>
      </c>
      <c r="F38" s="115" t="str">
        <f aca="false">IF(AND(LEFT(Checks!$AH$368,10)="N/A – RULE",TRIM(Checks!$S$368&amp;Checks!$Z$368)=""),"","Type: "&amp;IF(TRIM(Checks!$S$368)="","______________ (see cover list)",Checks!$S$368)&amp;CHAR(10)&amp;"ID: "&amp;IF(TRIM(Checks!$Z$368)="","______________ (see cover list)",Checks!$Z$368))&amp;IF(Checks!$AA$368="","",CHAR(10)&amp;"CA: "&amp;Checks!$AA$368)</f>
        <v>Type: ______________ (see cover list)
ID: ______________ (see cover list)</v>
      </c>
      <c r="G38" s="115" t="str">
        <f aca="false">IF(ISNUMBER(Checks!$AD$368),TEXT(Checks!$AD$368,"DD-MMM-YY HH:MM")&amp;" "&amp;Checks!$P$368,"")&amp;IF(Checks!$AE$368="","",CHAR(10)&amp;"Verifier: "&amp;Checks!$AE$368)&amp;IF(Checks!$T$368="","",CHAR(10)&amp;"PIC: "&amp;Checks!$T$368)</f>
        <v/>
      </c>
      <c r="H38" s="116" t="str">
        <f aca="false">IF(Checks!$AH$368="","",Checks!$AH$368)</f>
        <v>OPEN</v>
      </c>
    </row>
    <row r="39" customFormat="false" ht="114" hidden="false" customHeight="true" outlineLevel="0" collapsed="false">
      <c r="A39" s="115" t="str">
        <f aca="false">Checks!$A$369&amp;CHAR(10)&amp;IF(Checks!$I$369="","",Checks!$I$369&amp;": ")&amp;Checks!$J$369</f>
        <v>F11-T12-02
Meal: Meal quantities vs menu checklist</v>
      </c>
      <c r="B39" s="115" t="str">
        <f aca="false">Checks!$K$369&amp;IF(Checks!$O$369="","",IF(Checks!$K$369="","",CHAR(10))&amp;"Note: "&amp;Checks!$O$369)</f>
        <v>Enter expected &amp; actual
Note: Preparation check at caterer - does NOT confirm loading. Round-trip catered from KUL: due capped at the KUL loading deadline (Flights AY).</v>
      </c>
      <c r="C39" s="115" t="str">
        <f aca="false">Checks!$N$369&amp;CHAR(10)&amp;IF(ISNUMBER(Checks!$R$369),TEXT(Checks!$R$369,"DD-MMM-YY HH:MM"),"")&amp;" "&amp;Checks!$P$369</f>
        <v>Required
12-Oct-26 03:50 KUL</v>
      </c>
      <c r="D39" s="115" t="str">
        <f aca="false">IF(Checks!$U$369="","",Checks!$U$369)&amp;IF(Checks!$AB$369="","",CHAR(10)&amp;"CA: "&amp;Checks!$AB$369)</f>
        <v/>
      </c>
      <c r="E39" s="115" t="str">
        <f aca="false">IF(Checks!$V$369="","",Checks!$V$369)&amp;IF(Checks!$AC$369="","",IF(Checks!$V$369="","",CHAR(10))&amp;"N/A just.: "&amp;Checks!$AC$369)&amp;IF(Checks!$W$369="","",CHAR(10)&amp;"Batch: "&amp;Checks!$W$369)&amp;IF(AND(Checks!$X$369="",Checks!$Y$369=""),"",CHAR(10)&amp;"Exp: "&amp;Checks!$X$369&amp;"  /  Act: "&amp;Checks!$Y$369)</f>
        <v/>
      </c>
      <c r="F39" s="115" t="str">
        <f aca="false">IF(AND(LEFT(Checks!$AH$369,10)="N/A – RULE",TRIM(Checks!$S$369&amp;Checks!$Z$369)=""),"","Type: "&amp;IF(TRIM(Checks!$S$369)="","______________ (see cover list)",Checks!$S$369)&amp;CHAR(10)&amp;"ID: "&amp;IF(TRIM(Checks!$Z$369)="","______________ (see cover list)",Checks!$Z$369))&amp;IF(Checks!$AA$369="","",CHAR(10)&amp;"CA: "&amp;Checks!$AA$369)</f>
        <v>Type: ______________ (see cover list)
ID: ______________ (see cover list)</v>
      </c>
      <c r="G39" s="115" t="str">
        <f aca="false">IF(ISNUMBER(Checks!$AD$369),TEXT(Checks!$AD$369,"DD-MMM-YY HH:MM")&amp;" "&amp;Checks!$P$369,"")&amp;IF(Checks!$AE$369="","",CHAR(10)&amp;"Verifier: "&amp;Checks!$AE$369)&amp;IF(Checks!$T$369="","",CHAR(10)&amp;"PIC: "&amp;Checks!$T$369)</f>
        <v/>
      </c>
      <c r="H39" s="116" t="str">
        <f aca="false">IF(Checks!$AH$369="","",Checks!$AH$369)</f>
        <v>OPEN</v>
      </c>
    </row>
    <row r="40" customFormat="false" ht="114" hidden="false" customHeight="true" outlineLevel="0" collapsed="false">
      <c r="A40" s="115" t="str">
        <f aca="false">Checks!$A$370&amp;CHAR(10)&amp;IF(Checks!$I$370="","",Checks!$I$370&amp;": ")&amp;Checks!$J$370</f>
        <v>F11-T12-03
Equipment: Equipment cleanliness vs GLD</v>
      </c>
      <c r="B40" s="115" t="str">
        <f aca="false">Checks!$K$370&amp;IF(Checks!$O$370="","",IF(Checks!$K$370="","",CHAR(10))&amp;"Note: "&amp;Checks!$O$370)</f>
        <v>Note: Preparation check at caterer - does NOT confirm loading. Round-trip catered from KUL: due capped at the KUL loading deadline (Flights AY).</v>
      </c>
      <c r="C40" s="115" t="str">
        <f aca="false">Checks!$N$370&amp;CHAR(10)&amp;IF(ISNUMBER(Checks!$R$370),TEXT(Checks!$R$370,"DD-MMM-YY HH:MM"),"")&amp;" "&amp;Checks!$P$370</f>
        <v>Required
12-Oct-26 03:50 KUL</v>
      </c>
      <c r="D40" s="115" t="str">
        <f aca="false">IF(Checks!$U$370="","",Checks!$U$370)&amp;IF(Checks!$AB$370="","",CHAR(10)&amp;"CA: "&amp;Checks!$AB$370)</f>
        <v/>
      </c>
      <c r="E40" s="115" t="str">
        <f aca="false">IF(Checks!$V$370="","",Checks!$V$370)&amp;IF(Checks!$AC$370="","",IF(Checks!$V$370="","",CHAR(10))&amp;"N/A just.: "&amp;Checks!$AC$370)&amp;IF(Checks!$W$370="","",CHAR(10)&amp;"Batch: "&amp;Checks!$W$370)&amp;IF(AND(Checks!$X$370="",Checks!$Y$370=""),"",CHAR(10)&amp;"Exp: "&amp;Checks!$X$370&amp;"  /  Act: "&amp;Checks!$Y$370)</f>
        <v/>
      </c>
      <c r="F40" s="115" t="str">
        <f aca="false">IF(AND(LEFT(Checks!$AH$370,10)="N/A – RULE",TRIM(Checks!$S$370&amp;Checks!$Z$370)=""),"","Type: "&amp;IF(TRIM(Checks!$S$370)="","______________ (see cover list)",Checks!$S$370)&amp;CHAR(10)&amp;"ID: "&amp;IF(TRIM(Checks!$Z$370)="","______________ (see cover list)",Checks!$Z$370))&amp;IF(Checks!$AA$370="","",CHAR(10)&amp;"CA: "&amp;Checks!$AA$370)</f>
        <v>Type: ______________ (see cover list)
ID: ______________ (see cover list)</v>
      </c>
      <c r="G40" s="115" t="str">
        <f aca="false">IF(ISNUMBER(Checks!$AD$370),TEXT(Checks!$AD$370,"DD-MMM-YY HH:MM")&amp;" "&amp;Checks!$P$370,"")&amp;IF(Checks!$AE$370="","",CHAR(10)&amp;"Verifier: "&amp;Checks!$AE$370)&amp;IF(Checks!$T$370="","",CHAR(10)&amp;"PIC: "&amp;Checks!$T$370)</f>
        <v/>
      </c>
      <c r="H40" s="116" t="str">
        <f aca="false">IF(Checks!$AH$370="","",Checks!$AH$370)</f>
        <v>OPEN</v>
      </c>
    </row>
    <row r="41" customFormat="false" ht="114" hidden="false" customHeight="true" outlineLevel="0" collapsed="false">
      <c r="A41" s="115" t="str">
        <f aca="false">Checks!$A$371&amp;CHAR(10)&amp;IF(Checks!$I$371="","",Checks!$I$371&amp;": ")&amp;Checks!$J$371</f>
        <v>F11-T12-04
Equipment: Equipment presentation vs GLD</v>
      </c>
      <c r="B41" s="115" t="str">
        <f aca="false">Checks!$K$371&amp;IF(Checks!$O$371="","",IF(Checks!$K$371="","",CHAR(10))&amp;"Note: "&amp;Checks!$O$371)</f>
        <v>Note: Preparation check at caterer - does NOT confirm loading. Round-trip catered from KUL: due capped at the KUL loading deadline (Flights AY).</v>
      </c>
      <c r="C41" s="115" t="str">
        <f aca="false">Checks!$N$371&amp;CHAR(10)&amp;IF(ISNUMBER(Checks!$R$371),TEXT(Checks!$R$371,"DD-MMM-YY HH:MM"),"")&amp;" "&amp;Checks!$P$371</f>
        <v>Required
12-Oct-26 03:50 KUL</v>
      </c>
      <c r="D41" s="115" t="str">
        <f aca="false">IF(Checks!$U$371="","",Checks!$U$371)&amp;IF(Checks!$AB$371="","",CHAR(10)&amp;"CA: "&amp;Checks!$AB$371)</f>
        <v/>
      </c>
      <c r="E41" s="115" t="str">
        <f aca="false">IF(Checks!$V$371="","",Checks!$V$371)&amp;IF(Checks!$AC$371="","",IF(Checks!$V$371="","",CHAR(10))&amp;"N/A just.: "&amp;Checks!$AC$371)&amp;IF(Checks!$W$371="","",CHAR(10)&amp;"Batch: "&amp;Checks!$W$371)&amp;IF(AND(Checks!$X$371="",Checks!$Y$371=""),"",CHAR(10)&amp;"Exp: "&amp;Checks!$X$371&amp;"  /  Act: "&amp;Checks!$Y$371)</f>
        <v/>
      </c>
      <c r="F41" s="115" t="str">
        <f aca="false">IF(AND(LEFT(Checks!$AH$371,10)="N/A – RULE",TRIM(Checks!$S$371&amp;Checks!$Z$371)=""),"","Type: "&amp;IF(TRIM(Checks!$S$371)="","______________ (see cover list)",Checks!$S$371)&amp;CHAR(10)&amp;"ID: "&amp;IF(TRIM(Checks!$Z$371)="","______________ (see cover list)",Checks!$Z$371))&amp;IF(Checks!$AA$371="","",CHAR(10)&amp;"CA: "&amp;Checks!$AA$371)</f>
        <v>Type: ______________ (see cover list)
ID: ______________ (see cover list)</v>
      </c>
      <c r="G41" s="115" t="str">
        <f aca="false">IF(ISNUMBER(Checks!$AD$371),TEXT(Checks!$AD$371,"DD-MMM-YY HH:MM")&amp;" "&amp;Checks!$P$371,"")&amp;IF(Checks!$AE$371="","",CHAR(10)&amp;"Verifier: "&amp;Checks!$AE$371)&amp;IF(Checks!$T$371="","",CHAR(10)&amp;"PIC: "&amp;Checks!$T$371)</f>
        <v/>
      </c>
      <c r="H41" s="116" t="str">
        <f aca="false">IF(Checks!$AH$371="","",Checks!$AH$371)</f>
        <v>OPEN</v>
      </c>
    </row>
    <row r="42" customFormat="false" ht="114" hidden="false" customHeight="true" outlineLevel="0" collapsed="false">
      <c r="A42" s="115" t="str">
        <f aca="false">Checks!$A$372&amp;CHAR(10)&amp;IF(Checks!$I$372="","",Checks!$I$372&amp;": ")&amp;Checks!$J$372</f>
        <v>F11-T12-05
Equipment: Equipment serviceability vs GLD</v>
      </c>
      <c r="B42" s="115" t="str">
        <f aca="false">Checks!$K$372&amp;IF(Checks!$O$372="","",IF(Checks!$K$372="","",CHAR(10))&amp;"Note: "&amp;Checks!$O$372)</f>
        <v>Note: Preparation check at caterer - does NOT confirm loading. Round-trip catered from KUL: due capped at the KUL loading deadline (Flights AY).</v>
      </c>
      <c r="C42" s="115" t="str">
        <f aca="false">Checks!$N$372&amp;CHAR(10)&amp;IF(ISNUMBER(Checks!$R$372),TEXT(Checks!$R$372,"DD-MMM-YY HH:MM"),"")&amp;" "&amp;Checks!$P$372</f>
        <v>Required
12-Oct-26 03:50 KUL</v>
      </c>
      <c r="D42" s="115" t="str">
        <f aca="false">IF(Checks!$U$372="","",Checks!$U$372)&amp;IF(Checks!$AB$372="","",CHAR(10)&amp;"CA: "&amp;Checks!$AB$372)</f>
        <v/>
      </c>
      <c r="E42" s="115" t="str">
        <f aca="false">IF(Checks!$V$372="","",Checks!$V$372)&amp;IF(Checks!$AC$372="","",IF(Checks!$V$372="","",CHAR(10))&amp;"N/A just.: "&amp;Checks!$AC$372)&amp;IF(Checks!$W$372="","",CHAR(10)&amp;"Batch: "&amp;Checks!$W$372)&amp;IF(AND(Checks!$X$372="",Checks!$Y$372=""),"",CHAR(10)&amp;"Exp: "&amp;Checks!$X$372&amp;"  /  Act: "&amp;Checks!$Y$372)</f>
        <v/>
      </c>
      <c r="F42" s="115" t="str">
        <f aca="false">IF(AND(LEFT(Checks!$AH$372,10)="N/A – RULE",TRIM(Checks!$S$372&amp;Checks!$Z$372)=""),"","Type: "&amp;IF(TRIM(Checks!$S$372)="","______________ (see cover list)",Checks!$S$372)&amp;CHAR(10)&amp;"ID: "&amp;IF(TRIM(Checks!$Z$372)="","______________ (see cover list)",Checks!$Z$372))&amp;IF(Checks!$AA$372="","",CHAR(10)&amp;"CA: "&amp;Checks!$AA$372)</f>
        <v>Type: ______________ (see cover list)
ID: ______________ (see cover list)</v>
      </c>
      <c r="G42" s="115" t="str">
        <f aca="false">IF(ISNUMBER(Checks!$AD$372),TEXT(Checks!$AD$372,"DD-MMM-YY HH:MM")&amp;" "&amp;Checks!$P$372,"")&amp;IF(Checks!$AE$372="","",CHAR(10)&amp;"Verifier: "&amp;Checks!$AE$372)&amp;IF(Checks!$T$372="","",CHAR(10)&amp;"PIC: "&amp;Checks!$T$372)</f>
        <v/>
      </c>
      <c r="H42" s="116" t="str">
        <f aca="false">IF(Checks!$AH$372="","",Checks!$AH$372)</f>
        <v>OPEN</v>
      </c>
    </row>
    <row r="43" customFormat="false" ht="223.5" hidden="false" customHeight="true" outlineLevel="0" collapsed="false">
      <c r="A43" s="115" t="str">
        <f aca="false">Checks!$A$373&amp;CHAR(10)&amp;IF(Checks!$I$373="","",Checks!$I$373&amp;": ")&amp;Checks!$J$373</f>
        <v>F11-T12-06
Equipment: Equipment quantities vs GLD</v>
      </c>
      <c r="B43" s="115" t="str">
        <f aca="false">SUBSTITUTE(SUBSTITUTE(Checks!$K$373&amp;IF(Checks!$O$373="","",IF(Checks!$K$373="","",CHAR(10))&amp;"Note: "&amp;Checks!$O$373)," (AIRCRAFT TYPE!C16:R16)","")," -"," n/a")</f>
        <v>Enter expected &amp; actual. Aircraft galley data: B737-8 (B7M8): carts 10.5, SU 25, ovens 6, warming ovens n/a, fridges n/a, water heaters 3, beverage makers n/a, espresso n/a, folding trolleys n/a, headsets n/a
Note: Preparation check at caterer n/a does NOT confirm loading. Round-trip catered from KUL: due capped at the KUL loading deadline (Flights AY).</v>
      </c>
      <c r="C43" s="115" t="str">
        <f aca="false">Checks!$N$373&amp;CHAR(10)&amp;IF(ISNUMBER(Checks!$R$373),TEXT(Checks!$R$373,"DD-MMM-YY HH:MM"),"")&amp;" "&amp;Checks!$P$373</f>
        <v>Required
12-Oct-26 03:50 KUL</v>
      </c>
      <c r="D43" s="115" t="str">
        <f aca="false">IF(Checks!$U$373="","",Checks!$U$373)&amp;IF(Checks!$AB$373="","",CHAR(10)&amp;"CA: "&amp;Checks!$AB$373)</f>
        <v/>
      </c>
      <c r="E43" s="115" t="str">
        <f aca="false">IF(Checks!$V$373="","",Checks!$V$373)&amp;IF(Checks!$AC$373="","",IF(Checks!$V$373="","",CHAR(10))&amp;"N/A just.: "&amp;Checks!$AC$373)&amp;IF(Checks!$W$373="","",CHAR(10)&amp;"Batch: "&amp;Checks!$W$373)&amp;IF(AND(Checks!$X$373="",Checks!$Y$373=""),"",CHAR(10)&amp;"Exp: "&amp;Checks!$X$373&amp;"  /  Act: "&amp;Checks!$Y$373)</f>
        <v/>
      </c>
      <c r="F43" s="115" t="str">
        <f aca="false">IF(AND(LEFT(Checks!$AH$373,10)="N/A – RULE",TRIM(Checks!$S$373&amp;Checks!$Z$373)=""),"","Type: "&amp;IF(TRIM(Checks!$S$373)="","______________ (see cover list)",Checks!$S$373)&amp;CHAR(10)&amp;"ID: "&amp;IF(TRIM(Checks!$Z$373)="","______________ (see cover list)",Checks!$Z$373))&amp;IF(Checks!$AA$373="","",CHAR(10)&amp;"CA: "&amp;Checks!$AA$373)</f>
        <v>Type: ______________ (see cover list)
ID: ______________ (see cover list)</v>
      </c>
      <c r="G43" s="115" t="str">
        <f aca="false">IF(ISNUMBER(Checks!$AD$373),TEXT(Checks!$AD$373,"DD-MMM-YY HH:MM")&amp;" "&amp;Checks!$P$373,"")&amp;IF(Checks!$AE$373="","",CHAR(10)&amp;"Verifier: "&amp;Checks!$AE$373)&amp;IF(Checks!$T$373="","",CHAR(10)&amp;"PIC: "&amp;Checks!$T$373)</f>
        <v/>
      </c>
      <c r="H43" s="116" t="str">
        <f aca="false">IF(Checks!$AH$373="","",Checks!$AH$373)</f>
        <v>OPEN</v>
      </c>
    </row>
    <row r="44" customFormat="false" ht="114" hidden="false" customHeight="true" outlineLevel="0" collapsed="false">
      <c r="A44" s="115" t="str">
        <f aca="false">Checks!$A$374&amp;CHAR(10)&amp;IF(Checks!$I$374="","",Checks!$I$374&amp;": ")&amp;Checks!$J$374</f>
        <v>F11-T12-07
Equipment: Loading positions planned vs GLD</v>
      </c>
      <c r="B44" s="115" t="str">
        <f aca="false">Checks!$K$374&amp;IF(Checks!$O$374="","",IF(Checks!$K$374="","",CHAR(10))&amp;"Note: "&amp;Checks!$O$374)</f>
        <v>Note: Preparation check at caterer - does NOT confirm loading. Round-trip catered from KUL: due capped at the KUL loading deadline (Flights AY).</v>
      </c>
      <c r="C44" s="115" t="str">
        <f aca="false">Checks!$N$374&amp;CHAR(10)&amp;IF(ISNUMBER(Checks!$R$374),TEXT(Checks!$R$374,"DD-MMM-YY HH:MM"),"")&amp;" "&amp;Checks!$P$374</f>
        <v>Required
12-Oct-26 03:50 KUL</v>
      </c>
      <c r="D44" s="115" t="str">
        <f aca="false">IF(Checks!$U$374="","",Checks!$U$374)&amp;IF(Checks!$AB$374="","",CHAR(10)&amp;"CA: "&amp;Checks!$AB$374)</f>
        <v/>
      </c>
      <c r="E44" s="115" t="str">
        <f aca="false">IF(Checks!$V$374="","",Checks!$V$374)&amp;IF(Checks!$AC$374="","",IF(Checks!$V$374="","",CHAR(10))&amp;"N/A just.: "&amp;Checks!$AC$374)&amp;IF(Checks!$W$374="","",CHAR(10)&amp;"Batch: "&amp;Checks!$W$374)&amp;IF(AND(Checks!$X$374="",Checks!$Y$374=""),"",CHAR(10)&amp;"Exp: "&amp;Checks!$X$374&amp;"  /  Act: "&amp;Checks!$Y$374)</f>
        <v/>
      </c>
      <c r="F44" s="115" t="str">
        <f aca="false">IF(AND(LEFT(Checks!$AH$374,10)="N/A – RULE",TRIM(Checks!$S$374&amp;Checks!$Z$374)=""),"","Type: "&amp;IF(TRIM(Checks!$S$374)="","______________ (see cover list)",Checks!$S$374)&amp;CHAR(10)&amp;"ID: "&amp;IF(TRIM(Checks!$Z$374)="","______________ (see cover list)",Checks!$Z$374))&amp;IF(Checks!$AA$374="","",CHAR(10)&amp;"CA: "&amp;Checks!$AA$374)</f>
        <v>Type: ______________ (see cover list)
ID: ______________ (see cover list)</v>
      </c>
      <c r="G44" s="115" t="str">
        <f aca="false">IF(ISNUMBER(Checks!$AD$374),TEXT(Checks!$AD$374,"DD-MMM-YY HH:MM")&amp;" "&amp;Checks!$P$374,"")&amp;IF(Checks!$AE$374="","",CHAR(10)&amp;"Verifier: "&amp;Checks!$AE$374)&amp;IF(Checks!$T$374="","",CHAR(10)&amp;"PIC: "&amp;Checks!$T$374)</f>
        <v/>
      </c>
      <c r="H44" s="116" t="str">
        <f aca="false">IF(Checks!$AH$374="","",Checks!$AH$374)</f>
        <v>OPEN</v>
      </c>
    </row>
    <row r="45" customFormat="false" ht="168.75" hidden="false" customHeight="true" outlineLevel="0" collapsed="false">
      <c r="A45" s="115" t="str">
        <f aca="false">Checks!$A$375&amp;CHAR(10)&amp;IF(Checks!$I$375="","",Checks!$I$375&amp;": ")&amp;Checks!$J$375</f>
        <v>F11-T12-08
Seat Linen: Seat pillow (EY) - prepared</v>
      </c>
      <c r="B45" s="115"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5" s="115" t="str">
        <f aca="false">Checks!$N$375&amp;CHAR(10)&amp;IF(ISNUMBER(Checks!$R$375),TEXT(Checks!$R$375,"DD-MMM-YY HH:MM"),"")&amp;" "&amp;Checks!$P$375</f>
        <v>Required
12-Oct-26 03:50 KUL</v>
      </c>
      <c r="D45" s="115" t="str">
        <f aca="false">IF(Checks!$U$375="","",Checks!$U$375)&amp;IF(Checks!$AB$375="","",CHAR(10)&amp;"CA: "&amp;Checks!$AB$375)</f>
        <v/>
      </c>
      <c r="E45" s="115" t="str">
        <f aca="false">IF(Checks!$V$375="","",Checks!$V$375)&amp;IF(Checks!$AC$375="","",IF(Checks!$V$375="","",CHAR(10))&amp;"N/A just.: "&amp;Checks!$AC$375)&amp;IF(Checks!$W$375="","",CHAR(10)&amp;"Batch: "&amp;Checks!$W$375)&amp;IF(AND(Checks!$X$375="",Checks!$Y$375=""),"",CHAR(10)&amp;"Exp: "&amp;Checks!$X$375&amp;"  /  Act: "&amp;Checks!$Y$375)</f>
        <v/>
      </c>
      <c r="F45" s="115" t="str">
        <f aca="false">IF(AND(LEFT(Checks!$AH$375,10)="N/A – RULE",TRIM(Checks!$S$375&amp;Checks!$Z$375)=""),"","Type: "&amp;IF(TRIM(Checks!$S$375)="","______________ (see cover list)",Checks!$S$375)&amp;CHAR(10)&amp;"ID: "&amp;IF(TRIM(Checks!$Z$375)="","______________ (see cover list)",Checks!$Z$375))&amp;IF(Checks!$AA$375="","",CHAR(10)&amp;"CA: "&amp;Checks!$AA$375)</f>
        <v>Type: ______________ (see cover list)
ID: ______________ (see cover list)</v>
      </c>
      <c r="G45" s="115" t="str">
        <f aca="false">IF(ISNUMBER(Checks!$AD$375),TEXT(Checks!$AD$375,"DD-MMM-YY HH:MM")&amp;" "&amp;Checks!$P$375,"")&amp;IF(Checks!$AE$375="","",CHAR(10)&amp;"Verifier: "&amp;Checks!$AE$375)&amp;IF(Checks!$T$375="","",CHAR(10)&amp;"PIC: "&amp;Checks!$T$375)</f>
        <v/>
      </c>
      <c r="H45" s="116" t="str">
        <f aca="false">IF(Checks!$AH$375="","",Checks!$AH$375)</f>
        <v>OPEN</v>
      </c>
    </row>
    <row r="46" customFormat="false" ht="25.5" hidden="false" customHeight="true" outlineLevel="0" collapsed="false">
      <c r="A46" s="114"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6" s="114"/>
      <c r="C46" s="114"/>
      <c r="D46" s="114"/>
      <c r="E46" s="114"/>
      <c r="F46" s="114"/>
      <c r="G46" s="114"/>
      <c r="H46" s="114"/>
    </row>
    <row r="47" customFormat="false" ht="114" hidden="false" customHeight="true" outlineLevel="0" collapsed="false">
      <c r="A47" s="115" t="str">
        <f aca="false">Checks!$A$376&amp;CHAR(10)&amp;IF(Checks!$I$376="","",Checks!$I$376&amp;": ")&amp;Checks!$J$376</f>
        <v>F11-UPL-01
Meal: Meals physically uplifted on board - quantity vs menu checklist</v>
      </c>
      <c r="B47" s="115" t="str">
        <f aca="false">Checks!$K$376&amp;IF(Checks!$O$376="","",IF(Checks!$K$376="","",CHAR(10))&amp;"Note: "&amp;Checks!$O$376)</f>
        <v>Enter expected &amp; actual
Note: Confirm on board before departure; completion time must fall inside the uplift window.</v>
      </c>
      <c r="C47" s="115" t="str">
        <f aca="false">Checks!$N$376&amp;CHAR(10)&amp;IF(ISNUMBER(Checks!$R$376),TEXT(Checks!$R$376,"DD-MMM-YY HH:MM"),"")&amp;" "&amp;Checks!$P$376</f>
        <v>Required
12-Oct-26 15:50 PEN</v>
      </c>
      <c r="D47" s="115" t="str">
        <f aca="false">IF(Checks!$U$376="","",Checks!$U$376)&amp;IF(Checks!$AB$376="","",CHAR(10)&amp;"CA: "&amp;Checks!$AB$376)</f>
        <v/>
      </c>
      <c r="E47" s="115" t="str">
        <f aca="false">IF(Checks!$V$376="","",Checks!$V$376)&amp;IF(Checks!$AC$376="","",IF(Checks!$V$376="","",CHAR(10))&amp;"N/A just.: "&amp;Checks!$AC$376)&amp;IF(Checks!$W$376="","",CHAR(10)&amp;"Batch: "&amp;Checks!$W$376)&amp;IF(AND(Checks!$X$376="",Checks!$Y$376=""),"",CHAR(10)&amp;"Exp: "&amp;Checks!$X$376&amp;"  /  Act: "&amp;Checks!$Y$376)</f>
        <v/>
      </c>
      <c r="F47" s="115" t="str">
        <f aca="false">IF(AND(LEFT(Checks!$AH$376,10)="N/A – RULE",TRIM(Checks!$S$376&amp;Checks!$Z$376)=""),"","Type: "&amp;IF(TRIM(Checks!$S$376)="","______________ (see cover list)",Checks!$S$376)&amp;CHAR(10)&amp;"ID: "&amp;IF(TRIM(Checks!$Z$376)="","______________ (see cover list)",Checks!$Z$376))&amp;IF(Checks!$AA$376="","",CHAR(10)&amp;"CA: "&amp;Checks!$AA$376)</f>
        <v>Type: ______________ (see cover list)
ID: ______________ (see cover list)</v>
      </c>
      <c r="G47" s="115" t="str">
        <f aca="false">IF(ISNUMBER(Checks!$AD$376),TEXT(Checks!$AD$376,"DD-MMM-YY HH:MM")&amp;" "&amp;Checks!$P$376,"")&amp;IF(Checks!$AE$376="","",CHAR(10)&amp;"Verifier: "&amp;Checks!$AE$376)&amp;IF(Checks!$T$376="","",CHAR(10)&amp;"PIC: "&amp;Checks!$T$376)</f>
        <v/>
      </c>
      <c r="H47" s="116" t="str">
        <f aca="false">IF(Checks!$AH$376="","",Checks!$AH$376)</f>
        <v>OPEN</v>
      </c>
    </row>
    <row r="48" customFormat="false" ht="114" hidden="false" customHeight="true" outlineLevel="0" collapsed="false">
      <c r="A48" s="115" t="str">
        <f aca="false">Checks!$A$377&amp;CHAR(10)&amp;IF(Checks!$I$377="","",Checks!$I$377&amp;": ")&amp;Checks!$J$377</f>
        <v>F11-UPL-02
Equipment: Equipment physically loaded at GLD positions - quantity &amp; positions</v>
      </c>
      <c r="B48" s="115" t="str">
        <f aca="false">Checks!$K$377&amp;IF(Checks!$O$377="","",IF(Checks!$K$377="","",CHAR(10))&amp;"Note: "&amp;Checks!$O$377)</f>
        <v>Enter expected &amp; actual
Note: Confirm on board before departure; completion time must fall inside the uplift window.</v>
      </c>
      <c r="C48" s="115" t="str">
        <f aca="false">Checks!$N$377&amp;CHAR(10)&amp;IF(ISNUMBER(Checks!$R$377),TEXT(Checks!$R$377,"DD-MMM-YY HH:MM"),"")&amp;" "&amp;Checks!$P$377</f>
        <v>Required
12-Oct-26 15:50 PEN</v>
      </c>
      <c r="D48" s="115" t="str">
        <f aca="false">IF(Checks!$U$377="","",Checks!$U$377)&amp;IF(Checks!$AB$377="","",CHAR(10)&amp;"CA: "&amp;Checks!$AB$377)</f>
        <v/>
      </c>
      <c r="E48" s="115" t="str">
        <f aca="false">IF(Checks!$V$377="","",Checks!$V$377)&amp;IF(Checks!$AC$377="","",IF(Checks!$V$377="","",CHAR(10))&amp;"N/A just.: "&amp;Checks!$AC$377)&amp;IF(Checks!$W$377="","",CHAR(10)&amp;"Batch: "&amp;Checks!$W$377)&amp;IF(AND(Checks!$X$377="",Checks!$Y$377=""),"",CHAR(10)&amp;"Exp: "&amp;Checks!$X$377&amp;"  /  Act: "&amp;Checks!$Y$377)</f>
        <v/>
      </c>
      <c r="F48" s="115" t="str">
        <f aca="false">IF(AND(LEFT(Checks!$AH$377,10)="N/A – RULE",TRIM(Checks!$S$377&amp;Checks!$Z$377)=""),"","Type: "&amp;IF(TRIM(Checks!$S$377)="","______________ (see cover list)",Checks!$S$377)&amp;CHAR(10)&amp;"ID: "&amp;IF(TRIM(Checks!$Z$377)="","______________ (see cover list)",Checks!$Z$377))&amp;IF(Checks!$AA$377="","",CHAR(10)&amp;"CA: "&amp;Checks!$AA$377)</f>
        <v>Type: ______________ (see cover list)
ID: ______________ (see cover list)</v>
      </c>
      <c r="G48" s="115" t="str">
        <f aca="false">IF(ISNUMBER(Checks!$AD$377),TEXT(Checks!$AD$377,"DD-MMM-YY HH:MM")&amp;" "&amp;Checks!$P$377,"")&amp;IF(Checks!$AE$377="","",CHAR(10)&amp;"Verifier: "&amp;Checks!$AE$377)&amp;IF(Checks!$T$377="","",CHAR(10)&amp;"PIC: "&amp;Checks!$T$377)</f>
        <v/>
      </c>
      <c r="H48" s="116" t="str">
        <f aca="false">IF(Checks!$AH$377="","",Checks!$AH$377)</f>
        <v>OPEN</v>
      </c>
    </row>
    <row r="49" customFormat="false" ht="213" hidden="false" customHeight="true" outlineLevel="0" collapsed="false">
      <c r="A49" s="115" t="str">
        <f aca="false">Checks!$A$378&amp;CHAR(10)&amp;IF(Checks!$I$378="","",Checks!$I$378&amp;": ")&amp;Checks!$J$378</f>
        <v>F11-UPL-03
Uplift plan: Return catering for MH1149 physically loaded at KUL on the carrying flight (meals, equipment and all items below)</v>
      </c>
      <c r="B49" s="115"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9" s="115" t="str">
        <f aca="false">Checks!$N$378&amp;CHAR(10)&amp;IF(ISNUMBER(Checks!$R$378),TEXT(Checks!$R$378,"DD-MMM-YY HH:MM"),"")&amp;" "&amp;Checks!$P$378</f>
        <v>Required
12-Oct-26 11:45 KUL</v>
      </c>
      <c r="D49" s="115" t="str">
        <f aca="false">IF(Checks!$U$378="","",Checks!$U$378)&amp;IF(Checks!$AB$378="","",CHAR(10)&amp;"CA: "&amp;Checks!$AB$378)</f>
        <v/>
      </c>
      <c r="E49" s="115" t="str">
        <f aca="false">IF(Checks!$V$378="","",Checks!$V$378)&amp;IF(Checks!$AC$378="","",IF(Checks!$V$378="","",CHAR(10))&amp;"N/A just.: "&amp;Checks!$AC$378)&amp;IF(Checks!$W$378="","",CHAR(10)&amp;"Batch: "&amp;Checks!$W$378)&amp;IF(AND(Checks!$X$378="",Checks!$Y$378=""),"",CHAR(10)&amp;"Exp: "&amp;Checks!$X$378&amp;"  /  Act: "&amp;Checks!$Y$378)</f>
        <v/>
      </c>
      <c r="F49" s="115" t="str">
        <f aca="false">IF(AND(LEFT(Checks!$AH$378,10)="N/A – RULE",TRIM(Checks!$S$378&amp;Checks!$Z$378)=""),"","Type: "&amp;IF(TRIM(Checks!$S$378)="","______________ (see cover list)",Checks!$S$378)&amp;CHAR(10)&amp;"ID: "&amp;IF(TRIM(Checks!$Z$378)="","______________ (see cover list)",Checks!$Z$378))&amp;IF(Checks!$AA$378="","",CHAR(10)&amp;"CA: "&amp;Checks!$AA$378)</f>
        <v>Type: ______________ (see cover list)
ID: ______________ (see cover list)</v>
      </c>
      <c r="G49" s="115" t="str">
        <f aca="false">IF(ISNUMBER(Checks!$AD$378),TEXT(Checks!$AD$378,"DD-MMM-YY HH:MM")&amp;" "&amp;Checks!$P$378,"")&amp;IF(Checks!$AE$378="","",CHAR(10)&amp;"Verifier: "&amp;Checks!$AE$378)&amp;IF(Checks!$T$378="","",CHAR(10)&amp;"PIC: "&amp;Checks!$T$378)</f>
        <v/>
      </c>
      <c r="H49" s="116" t="str">
        <f aca="false">IF(Checks!$AH$378="","",Checks!$AH$378)</f>
        <v>OPEN</v>
      </c>
    </row>
    <row r="50" customFormat="false" ht="114" hidden="false" customHeight="true" outlineLevel="0" collapsed="false">
      <c r="A50" s="115" t="str">
        <f aca="false">Checks!$A$379&amp;CHAR(10)&amp;IF(Checks!$I$379="","",Checks!$I$379&amp;": ")&amp;Checks!$J$379</f>
        <v>F11-UPL-04
Seat Linen: Seat pillow (EY) - on board</v>
      </c>
      <c r="B50" s="115" t="str">
        <f aca="false">Checks!$K$379&amp;IF(Checks!$O$379="","",IF(Checks!$K$379="","",CHAR(10))&amp;"Note: "&amp;Checks!$O$379)</f>
        <v>Available 100% (ticked in reference)</v>
      </c>
      <c r="C50" s="115" t="str">
        <f aca="false">Checks!$N$379&amp;CHAR(10)&amp;IF(ISNUMBER(Checks!$R$379),TEXT(Checks!$R$379,"DD-MMM-YY HH:MM"),"")&amp;" "&amp;Checks!$P$379</f>
        <v>Required
12-Oct-26 15:50 PEN</v>
      </c>
      <c r="D50" s="115" t="str">
        <f aca="false">IF(Checks!$U$379="","",Checks!$U$379)&amp;IF(Checks!$AB$379="","",CHAR(10)&amp;"CA: "&amp;Checks!$AB$379)</f>
        <v/>
      </c>
      <c r="E50" s="115" t="str">
        <f aca="false">IF(Checks!$V$379="","",Checks!$V$379)&amp;IF(Checks!$AC$379="","",IF(Checks!$V$379="","",CHAR(10))&amp;"N/A just.: "&amp;Checks!$AC$379)&amp;IF(Checks!$W$379="","",CHAR(10)&amp;"Batch: "&amp;Checks!$W$379)&amp;IF(AND(Checks!$X$379="",Checks!$Y$379=""),"",CHAR(10)&amp;"Exp: "&amp;Checks!$X$379&amp;"  /  Act: "&amp;Checks!$Y$379)</f>
        <v/>
      </c>
      <c r="F50" s="115" t="str">
        <f aca="false">IF(AND(LEFT(Checks!$AH$379,10)="N/A – RULE",TRIM(Checks!$S$379&amp;Checks!$Z$379)=""),"","Type: "&amp;IF(TRIM(Checks!$S$379)="","______________ (see cover list)",Checks!$S$379)&amp;CHAR(10)&amp;"ID: "&amp;IF(TRIM(Checks!$Z$379)="","______________ (see cover list)",Checks!$Z$379))&amp;IF(Checks!$AA$379="","",CHAR(10)&amp;"CA: "&amp;Checks!$AA$379)</f>
        <v>Type: ______________ (see cover list)
ID: ______________ (see cover list)</v>
      </c>
      <c r="G50" s="115" t="str">
        <f aca="false">IF(ISNUMBER(Checks!$AD$379),TEXT(Checks!$AD$379,"DD-MMM-YY HH:MM")&amp;" "&amp;Checks!$P$379,"")&amp;IF(Checks!$AE$379="","",CHAR(10)&amp;"Verifier: "&amp;Checks!$AE$379)&amp;IF(Checks!$T$379="","",CHAR(10)&amp;"PIC: "&amp;Checks!$T$379)</f>
        <v/>
      </c>
      <c r="H50" s="116" t="str">
        <f aca="false">IF(Checks!$AH$379="","",Checks!$AH$379)</f>
        <v>OPEN</v>
      </c>
    </row>
    <row r="52" customFormat="false" ht="24" hidden="false" customHeight="true" outlineLevel="0" collapsed="false">
      <c r="A52" s="117" t="s">
        <v>3480</v>
      </c>
      <c r="B52" s="117"/>
      <c r="C52" s="117"/>
      <c r="D52" s="117"/>
      <c r="E52" s="117" t="s">
        <v>3481</v>
      </c>
      <c r="F52" s="117"/>
      <c r="G52" s="117"/>
      <c r="H52" s="117"/>
    </row>
    <row r="53" customFormat="false" ht="21.75" hidden="false" customHeight="true" outlineLevel="0" collapsed="false">
      <c r="A53" s="118"/>
      <c r="B53" s="118"/>
      <c r="C53" s="118"/>
      <c r="D53" s="118"/>
      <c r="E53" s="118"/>
      <c r="F53" s="118"/>
      <c r="G53" s="118"/>
      <c r="H53" s="118"/>
    </row>
    <row r="54" customFormat="false" ht="21.75" hidden="false" customHeight="true" outlineLevel="0" collapsed="false">
      <c r="A54" s="118"/>
      <c r="B54" s="118"/>
      <c r="C54" s="118"/>
      <c r="D54" s="118"/>
      <c r="E54" s="118"/>
      <c r="F54" s="118"/>
      <c r="G54" s="118"/>
      <c r="H54" s="118"/>
    </row>
    <row r="55" customFormat="false" ht="21.75" hidden="false" customHeight="true" outlineLevel="0" collapsed="false">
      <c r="A55" s="118"/>
      <c r="B55" s="118"/>
      <c r="C55" s="118"/>
      <c r="D55" s="118"/>
      <c r="E55" s="118"/>
      <c r="F55" s="118"/>
      <c r="G55" s="118"/>
      <c r="H55" s="118"/>
    </row>
    <row r="56" customFormat="false" ht="21.75" hidden="false" customHeight="true" outlineLevel="0" collapsed="false">
      <c r="A56" s="118"/>
      <c r="B56" s="118"/>
      <c r="C56" s="118"/>
      <c r="D56" s="118"/>
      <c r="E56" s="118"/>
      <c r="F56" s="118"/>
      <c r="G56" s="118"/>
      <c r="H56" s="118"/>
    </row>
    <row r="57" customFormat="false" ht="21.75" hidden="false" customHeight="true" outlineLevel="0" collapsed="false">
      <c r="A57" s="118"/>
      <c r="B57" s="118"/>
      <c r="C57" s="118"/>
      <c r="D57" s="118"/>
      <c r="E57" s="118"/>
      <c r="F57" s="118"/>
      <c r="G57" s="118"/>
      <c r="H57" s="118"/>
    </row>
    <row r="58" customFormat="false" ht="21.75" hidden="false" customHeight="true" outlineLevel="0" collapsed="false">
      <c r="A58" s="118"/>
      <c r="B58" s="118"/>
      <c r="C58" s="118"/>
      <c r="D58" s="118"/>
      <c r="E58" s="118"/>
      <c r="F58" s="118"/>
      <c r="G58" s="118"/>
      <c r="H58" s="118"/>
    </row>
    <row r="59" customFormat="false" ht="21.75" hidden="false" customHeight="true" outlineLevel="0" collapsed="false">
      <c r="A59" s="118"/>
      <c r="B59" s="118"/>
      <c r="C59" s="118"/>
      <c r="D59" s="118"/>
      <c r="E59" s="118"/>
      <c r="F59" s="118"/>
      <c r="G59" s="118"/>
      <c r="H59" s="118"/>
    </row>
    <row r="60" customFormat="false" ht="21.75" hidden="false" customHeight="true" outlineLevel="0" collapsed="false">
      <c r="A60" s="118"/>
      <c r="B60" s="118"/>
      <c r="C60" s="118"/>
      <c r="D60" s="118"/>
      <c r="E60" s="118"/>
      <c r="F60" s="118"/>
      <c r="G60" s="118"/>
      <c r="H60" s="118"/>
    </row>
    <row r="61" customFormat="false" ht="21.75" hidden="false" customHeight="true" outlineLevel="0" collapsed="false">
      <c r="A61" s="118"/>
      <c r="B61" s="118"/>
      <c r="C61" s="118"/>
      <c r="D61" s="118"/>
      <c r="E61" s="118"/>
      <c r="F61" s="118"/>
      <c r="G61" s="118"/>
      <c r="H61" s="118"/>
    </row>
    <row r="62" customFormat="false" ht="21.75" hidden="false" customHeight="true" outlineLevel="0" collapsed="false">
      <c r="A62" s="118"/>
      <c r="B62" s="118"/>
      <c r="C62" s="118"/>
      <c r="D62" s="118"/>
      <c r="E62" s="118"/>
      <c r="F62" s="118"/>
      <c r="G62" s="118"/>
      <c r="H62" s="118"/>
    </row>
  </sheetData>
  <sheetProtection sheet="true" formatCells="false" formatColumns="false" formatRows="false" autoFilter="false"/>
  <mergeCells count="47">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2:H22"/>
    <mergeCell ref="A24:H24"/>
    <mergeCell ref="A35:H35"/>
    <mergeCell ref="A37:H37"/>
    <mergeCell ref="A46:H46"/>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5:H50">
    <cfRule type="expression" priority="13" aboveAverage="0" equalAverage="0" bottom="0" percent="0" rank="0" text="" dxfId="31">
      <formula>ISNUMBER(SEARCH("CHECK WORDING",$H25))</formula>
    </cfRule>
    <cfRule type="expression" priority="14" aboveAverage="0" equalAverage="0" bottom="0" percent="0" rank="0" text="" dxfId="32">
      <formula>LEFT($H25,8)="COMPLETE"</formula>
    </cfRule>
    <cfRule type="expression" priority="15" aboveAverage="0" equalAverage="0" bottom="0" percent="0" rank="0" text="" dxfId="28">
      <formula>OR(LEFT($H25,7)="OVERDUE",LEFT($H25,4)="FAIL",LEFT($H25,7)="INVALID")</formula>
    </cfRule>
    <cfRule type="expression" priority="16" aboveAverage="0" equalAverage="0" bottom="0" percent="0" rank="0" text="" dxfId="33">
      <formula>LEFT($H25,4)="OPEN"</formula>
    </cfRule>
    <cfRule type="expression" priority="17" aboveAverage="0" equalAverage="0" bottom="0" percent="0" rank="0" text="" dxfId="34">
      <formula>LEFT($H25,3)="N/A"</formula>
    </cfRule>
  </conditionalFormatting>
  <conditionalFormatting sqref="A25:G50">
    <cfRule type="expression" priority="18" aboveAverage="0" equalAverage="0" bottom="0" percent="0" rank="0" text="" dxfId="35">
      <formula>LEFT($H25,3)="N/A"</formula>
    </cfRule>
  </conditionalFormatting>
  <conditionalFormatting sqref="D25:D50">
    <cfRule type="expression" priority="19" aboveAverage="0" equalAverage="0" bottom="0" percent="0" rank="0" text="" dxfId="28">
      <formula>LEFT($D25,4)="Fail"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2" man="true" max="16383" min="0"/>
    <brk id="28" man="true" max="16383" min="0"/>
    <brk id="32" man="true" max="16383" min="0"/>
    <brk id="36" man="true" max="16383" min="0"/>
    <brk id="41" man="true" max="16383" min="0"/>
    <brk id="44" man="true" max="16383" min="0"/>
    <brk id="48"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3435</v>
      </c>
      <c r="B2" s="94" t="str">
        <f aca="false">Flights!$F$16&amp;"   "&amp;TEXT(Flights!$D$16,"DD-MMM-YY")&amp;" ("&amp;Flights!$E$16&amp;")"</f>
        <v>MH0139   12-Oct-26 (MON)</v>
      </c>
      <c r="C2" s="94"/>
      <c r="D2" s="94"/>
      <c r="E2" s="95" t="s">
        <v>3436</v>
      </c>
      <c r="F2" s="96" t="str">
        <f aca="false">Flights!$AT$16</f>
        <v>NOT READY – DOCUMENTS</v>
      </c>
      <c r="G2" s="96"/>
      <c r="H2" s="96"/>
    </row>
    <row r="3" customFormat="false" ht="24" hidden="false" customHeight="true" outlineLevel="0" collapsed="false">
      <c r="A3" s="93" t="s">
        <v>3437</v>
      </c>
      <c r="B3" s="94" t="str">
        <f aca="false">Flights!$G$16&amp;" → "&amp;Flights!$H$16&amp;"   Class "&amp;Flights!$K$16&amp;"   Seat "&amp;Flights!$O$16</f>
        <v>KUL → ADL   Class BC   Seat 1K</v>
      </c>
      <c r="C3" s="94"/>
      <c r="D3" s="94"/>
      <c r="E3" s="95" t="s">
        <v>73</v>
      </c>
      <c r="F3" s="95" t="s">
        <v>3438</v>
      </c>
      <c r="G3" s="95" t="s">
        <v>3439</v>
      </c>
      <c r="H3" s="95"/>
    </row>
    <row r="4" customFormat="false" ht="24" hidden="false" customHeight="true" outlineLevel="0" collapsed="false">
      <c r="A4" s="93" t="s">
        <v>3440</v>
      </c>
      <c r="B4" s="94" t="str">
        <f aca="false">IF(ISNUMBER(Flights!$I$16),TEXT(Flights!$I$16,"DD-MMM-YY HH:MM"),"")&amp;" "&amp;Flights!$G$16&amp;"  →  "&amp;IF(ISNUMBER(Flights!$J$16),TEXT(Flights!$J$16,"DD-MMM-YY HH:MM"),"")&amp;" "&amp;Flights!$H$16</f>
        <v>12-Oct-26 22:25 KUL  →  13-Oct-26 08:00 ADL</v>
      </c>
      <c r="C4" s="94"/>
      <c r="D4" s="94"/>
      <c r="E4" s="93" t="s">
        <v>3441</v>
      </c>
      <c r="F4" s="97" t="str">
        <f aca="false">IF(ISNUMBER(Flights!$AG$16),TEXT(Flights!$AG$16,"DD-MMM-YY HH:MM"),"")&amp;" "&amp;Flights!$V$16</f>
        <v>05-Oct-26 22:25 KUL</v>
      </c>
      <c r="G4" s="98" t="n">
        <f aca="false">Flights!$AJ$16</f>
        <v>0</v>
      </c>
      <c r="H4" s="98"/>
    </row>
    <row r="5" customFormat="false" ht="24" hidden="false" customHeight="true" outlineLevel="0" collapsed="false">
      <c r="A5" s="93" t="s">
        <v>3442</v>
      </c>
      <c r="B5" s="94" t="str">
        <f aca="false">Flights!$L$16&amp;" – "&amp;Flights!$M$16</f>
        <v>A339 – A330-900 (A339)</v>
      </c>
      <c r="C5" s="94"/>
      <c r="D5" s="94"/>
      <c r="E5" s="93" t="s">
        <v>3443</v>
      </c>
      <c r="F5" s="97" t="str">
        <f aca="false">IF(ISNUMBER(Flights!$AH$16),TEXT(Flights!$AH$16,"DD-MMM-YY HH:MM"),"")&amp;" "&amp;Flights!$V$16</f>
        <v>11-Oct-26 22:25 KUL</v>
      </c>
      <c r="G5" s="98" t="n">
        <f aca="false">Flights!$AK$16</f>
        <v>0</v>
      </c>
      <c r="H5" s="98"/>
    </row>
    <row r="6" customFormat="false" ht="24" hidden="false" customHeight="true" outlineLevel="0" collapsed="false">
      <c r="A6" s="93" t="s">
        <v>3444</v>
      </c>
      <c r="B6" s="94" t="str">
        <f aca="false">IF(TRIM(Flights!$N$16)="","__________________",Flights!$N$16)</f>
        <v>__________________</v>
      </c>
      <c r="C6" s="94"/>
      <c r="D6" s="94"/>
      <c r="E6" s="93" t="s">
        <v>3445</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3446</v>
      </c>
      <c r="B7" s="94" t="str">
        <f aca="false">Flights!$T$16</f>
        <v>1.5 Meal (Meal)</v>
      </c>
      <c r="C7" s="94"/>
      <c r="D7" s="94"/>
      <c r="E7" s="93" t="s">
        <v>3447</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155</v>
      </c>
      <c r="B8" s="94" t="str">
        <f aca="false">Flights!$V$16&amp;"   (reference uplift stns: "&amp;Flights!$U$16&amp;")"</f>
        <v>KUL   (reference uplift stns: KUL/ADL)</v>
      </c>
      <c r="C8" s="94"/>
      <c r="D8" s="94"/>
      <c r="E8" s="93" t="s">
        <v>3448</v>
      </c>
      <c r="F8" s="99" t="s">
        <v>3449</v>
      </c>
      <c r="G8" s="98" t="n">
        <f aca="false">Flights!$AN$16</f>
        <v>0</v>
      </c>
      <c r="H8" s="98"/>
    </row>
    <row r="9" customFormat="false" ht="12.75" hidden="false" customHeight="true" outlineLevel="0" collapsed="false">
      <c r="A9" s="93" t="s">
        <v>3450</v>
      </c>
      <c r="B9" s="94" t="str">
        <f aca="false">TRIM(Flights!$P$16&amp;"  "&amp;Flights!$Q$16)</f>
        <v>5H 30M Overnight ADL</v>
      </c>
      <c r="C9" s="94"/>
      <c r="D9" s="94"/>
      <c r="E9" s="93" t="s">
        <v>3451</v>
      </c>
      <c r="F9" s="100" t="n">
        <f aca="false">Flights!$AP$16</f>
        <v>0</v>
      </c>
      <c r="G9" s="100" t="n">
        <f aca="false">Flights!$AQ$16</f>
        <v>0</v>
      </c>
      <c r="H9" s="100" t="n">
        <f aca="false">Flights!$AU$16</f>
        <v>0</v>
      </c>
    </row>
    <row r="10" customFormat="false" ht="24" hidden="false" customHeight="true" outlineLevel="0" collapsed="false">
      <c r="A10" s="93" t="s">
        <v>3452</v>
      </c>
      <c r="B10" s="94" t="str">
        <f aca="false">IF(TRIM(Flights!$X$16)="","__________________",Flights!$X$16)</f>
        <v>__________________</v>
      </c>
      <c r="C10" s="94"/>
      <c r="D10" s="94"/>
      <c r="E10" s="93" t="s">
        <v>3453</v>
      </c>
      <c r="F10" s="100" t="n">
        <f aca="false">Flights!$AO$16</f>
        <v>47</v>
      </c>
      <c r="G10" s="100" t="n">
        <f aca="false">Flights!$AS$16</f>
        <v>0</v>
      </c>
      <c r="H10" s="100" t="n">
        <f aca="false">Flights!$AR$16</f>
        <v>2</v>
      </c>
    </row>
    <row r="11" customFormat="false" ht="21" hidden="false" customHeight="true" outlineLevel="0" collapsed="false">
      <c r="A11" s="93" t="s">
        <v>3454</v>
      </c>
      <c r="B11" s="94" t="str">
        <f aca="false">IF(TRIM(Flights!$Y$16)="","__________________",Flights!$Y$16)</f>
        <v>__________________</v>
      </c>
      <c r="C11" s="94"/>
      <c r="D11" s="94"/>
      <c r="E11" s="93" t="s">
        <v>3455</v>
      </c>
      <c r="F11" s="100" t="str">
        <f aca="false">Flights!$AV$16&amp;" / "&amp;Flights!$AW$16</f>
        <v>0 / 47</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IF(Documents!$F$16="","",Documents!$F$16)</f>
        <v/>
      </c>
      <c r="C15" s="99" t="str">
        <f aca="false">IF(Documents!$G$16="","",Documents!$G$16)&amp;IF(ISNUMBER(Documents!$H$16),"  "&amp;TEXT(Documents!$H$16,"DD-MMM-YY"),"")</f>
        <v/>
      </c>
      <c r="D15" s="99"/>
      <c r="E15" s="108" t="str">
        <f aca="false">IF(Documents!$J$16="OUTSTANDING","OUTSTANDING – attach before T-7D (due "&amp;IF(ISNUMBER(Flights!$AG$16),TEXT(Flights!$AG$16,"DD-MMM-YY HH:MM"),"")&amp;" "&amp;Flights!$V$16&amp;")",IF(Documents!$J$16="","Status not recorded",Documents!$J$16))</f>
        <v>OUTSTANDING – attach before T-7D (due 05-Oct-26 22:25 KUL)</v>
      </c>
      <c r="F15" s="109" t="str">
        <f aca="false">"Staple behind this sheet as page A1."&amp;IF(Documents!$I$16="",""," Location: "&amp;Documents!$I$16)</f>
        <v>Staple behind this sheet as page A1.</v>
      </c>
      <c r="G15" s="109"/>
      <c r="H15" s="109"/>
    </row>
    <row r="16" customFormat="false" ht="36" hidden="false" customHeight="true" outlineLevel="0" collapsed="false">
      <c r="A16" s="93" t="s">
        <v>3466</v>
      </c>
      <c r="B16" s="94" t="str">
        <f aca="false">IF(Documents!$K$16="","",Documents!$K$16)</f>
        <v/>
      </c>
      <c r="C16" s="99" t="str">
        <f aca="false">IF(Documents!$L$16="","",Documents!$L$16)&amp;IF(ISNUMBER(Documents!$M$16),"  "&amp;TEXT(Documents!$M$16,"DD-MMM-YY"),"")</f>
        <v/>
      </c>
      <c r="D16" s="99"/>
      <c r="E16" s="108" t="str">
        <f aca="false">IF(Documents!$O$16="OUTSTANDING","OUTSTANDING – attach before T-7D (due "&amp;IF(ISNUMBER(Flights!$AG$16),TEXT(Flights!$AG$16,"DD-MMM-YY HH:MM"),"")&amp;" "&amp;Flights!$V$16&amp;")",IF(Documents!$O$16="","Status not recorded",Documents!$O$16))</f>
        <v>OUTSTANDING – attach before T-7D (due 05-Oct-26 22:25 KUL)</v>
      </c>
      <c r="F16" s="109" t="str">
        <f aca="false">"Staple behind this sheet as page A2."&amp;IF(Documents!$N$16="",""," Location: "&amp;Documents!$N$16)</f>
        <v>Staple behind this sheet as page A2.</v>
      </c>
      <c r="G16" s="109"/>
      <c r="H16" s="109"/>
    </row>
    <row r="17" customFormat="false" ht="22.5" hidden="false" customHeight="true" outlineLevel="0" collapsed="false">
      <c r="A17" s="93" t="s">
        <v>3467</v>
      </c>
      <c r="B17" s="110" t="str">
        <f aca="false">IF(Documents!$Q$16="","",Documents!$Q$16)</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"&amp;IF(TRIM(Flights!$Y$16)="","__________________",Flights!$Y$16)</f>
        <v>Name: __________________</v>
      </c>
      <c r="B19" s="94"/>
      <c r="C19" s="94" t="str">
        <f aca="false">"Name: __________________"</f>
        <v>Name: __________________</v>
      </c>
      <c r="D19" s="94"/>
      <c r="E19" s="94"/>
      <c r="F19" s="94" t="str">
        <f aca="false">"Name: __________________"&amp;"   Station: "&amp;Flights!$V$16</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Checks!$A$380&amp;CHAR(10)&amp;IF(Checks!$I$380="","",Checks!$I$380&amp;": ")&amp;Checks!$J$380</f>
        <v>F12-T7-01
Meal: Meal sensory testing completed for this flight's menu cycle (assessed class)</v>
      </c>
      <c r="B24" s="115" t="str">
        <f aca="false">Checks!$K$380&amp;IF(Checks!$O$380="","",IF(Checks!$K$380="","",CHAR(10))&amp;"Note: "&amp;Checks!$O$380)</f>
        <v>Record panel result / score in Result</v>
      </c>
      <c r="C24" s="115" t="str">
        <f aca="false">Checks!$N$380&amp;CHAR(10)&amp;IF(ISNUMBER(Checks!$R$380),TEXT(Checks!$R$380,"DD-MMM-YY HH:MM"),"")&amp;" "&amp;Checks!$P$380</f>
        <v>Required
05-Oct-26 22:25 KUL</v>
      </c>
      <c r="D24" s="115" t="str">
        <f aca="false">IF(Checks!$U$380="","",Checks!$U$380)&amp;IF(Checks!$AB$380="","",CHAR(10)&amp;"CA: "&amp;Checks!$AB$380)</f>
        <v/>
      </c>
      <c r="E24" s="115" t="str">
        <f aca="false">IF(Checks!$V$380="","",Checks!$V$380)&amp;IF(Checks!$AC$380="","",IF(Checks!$V$380="","",CHAR(10))&amp;"N/A just.: "&amp;Checks!$AC$380)&amp;IF(Checks!$W$380="","",CHAR(10)&amp;"Batch: "&amp;Checks!$W$380)&amp;IF(AND(Checks!$X$380="",Checks!$Y$380=""),"",CHAR(10)&amp;"Exp: "&amp;Checks!$X$380&amp;"  /  Act: "&amp;Checks!$Y$380)</f>
        <v/>
      </c>
      <c r="F24" s="115" t="str">
        <f aca="false">IF(AND(LEFT(Checks!$AH$380,10)="N/A – RULE",TRIM(Checks!$S$380&amp;Checks!$Z$380)=""),"","Type: "&amp;IF(TRIM(Checks!$S$380)="","______________ (see cover list)",Checks!$S$380)&amp;CHAR(10)&amp;"ID: "&amp;IF(TRIM(Checks!$Z$380)="","______________ (see cover list)",Checks!$Z$380))&amp;IF(Checks!$AA$380="","",CHAR(10)&amp;"CA: "&amp;Checks!$AA$380)</f>
        <v>Type: ______________ (see cover list)
ID: ______________ (see cover list)</v>
      </c>
      <c r="G24" s="115" t="str">
        <f aca="false">IF(ISNUMBER(Checks!$AD$380),TEXT(Checks!$AD$380,"DD-MMM-YY HH:MM")&amp;" "&amp;Checks!$P$380,"")&amp;IF(Checks!$AE$380="","",CHAR(10)&amp;"Verifier: "&amp;Checks!$AE$380)&amp;IF(Checks!$T$380="","",CHAR(10)&amp;"PIC: "&amp;Checks!$T$380)</f>
        <v/>
      </c>
      <c r="H24" s="116" t="str">
        <f aca="false">IF(Checks!$AH$380="","",Checks!$AH$380)</f>
        <v>OPEN</v>
      </c>
    </row>
    <row r="25" customFormat="false" ht="114" hidden="false" customHeight="true" outlineLevel="0" collapsed="false">
      <c r="A25" s="115" t="str">
        <f aca="false">Checks!$A$381&amp;CHAR(10)&amp;IF(Checks!$I$381="","",Checks!$I$381&amp;": ")&amp;Checks!$J$381</f>
        <v>F12-T7-02
Menu: Printed menu cards confirmed (content, cycle, language, quantity)</v>
      </c>
      <c r="B25" s="115" t="str">
        <f aca="false">Checks!$K$381&amp;IF(Checks!$O$381="","",IF(Checks!$K$381="","",CHAR(10))&amp;"Note: "&amp;Checks!$O$381)</f>
        <v>Menu card matches approved menu for this flight</v>
      </c>
      <c r="C25" s="115" t="str">
        <f aca="false">Checks!$N$381&amp;CHAR(10)&amp;IF(ISNUMBER(Checks!$R$381),TEXT(Checks!$R$381,"DD-MMM-YY HH:MM"),"")&amp;" "&amp;Checks!$P$381</f>
        <v>Required
05-Oct-26 22:25 KUL</v>
      </c>
      <c r="D25" s="115" t="str">
        <f aca="false">IF(Checks!$U$381="","",Checks!$U$381)&amp;IF(Checks!$AB$381="","",CHAR(10)&amp;"CA: "&amp;Checks!$AB$381)</f>
        <v/>
      </c>
      <c r="E25" s="115" t="str">
        <f aca="false">IF(Checks!$V$381="","",Checks!$V$381)&amp;IF(Checks!$AC$381="","",IF(Checks!$V$381="","",CHAR(10))&amp;"N/A just.: "&amp;Checks!$AC$381)&amp;IF(Checks!$W$381="","",CHAR(10)&amp;"Batch: "&amp;Checks!$W$381)&amp;IF(AND(Checks!$X$381="",Checks!$Y$381=""),"",CHAR(10)&amp;"Exp: "&amp;Checks!$X$381&amp;"  /  Act: "&amp;Checks!$Y$381)</f>
        <v/>
      </c>
      <c r="F25" s="115" t="str">
        <f aca="false">IF(AND(LEFT(Checks!$AH$381,10)="N/A – RULE",TRIM(Checks!$S$381&amp;Checks!$Z$381)=""),"","Type: "&amp;IF(TRIM(Checks!$S$381)="","______________ (see cover list)",Checks!$S$381)&amp;CHAR(10)&amp;"ID: "&amp;IF(TRIM(Checks!$Z$381)="","______________ (see cover list)",Checks!$Z$381))&amp;IF(Checks!$AA$381="","",CHAR(10)&amp;"CA: "&amp;Checks!$AA$381)</f>
        <v>Type: ______________ (see cover list)
ID: ______________ (see cover list)</v>
      </c>
      <c r="G25" s="115" t="str">
        <f aca="false">IF(ISNUMBER(Checks!$AD$381),TEXT(Checks!$AD$381,"DD-MMM-YY HH:MM")&amp;" "&amp;Checks!$P$381,"")&amp;IF(Checks!$AE$381="","",CHAR(10)&amp;"Verifier: "&amp;Checks!$AE$381)&amp;IF(Checks!$T$381="","",CHAR(10)&amp;"PIC: "&amp;Checks!$T$381)</f>
        <v/>
      </c>
      <c r="H25" s="116" t="str">
        <f aca="false">IF(Checks!$AH$381="","",Checks!$AH$381)</f>
        <v>OPEN</v>
      </c>
    </row>
    <row r="26" customFormat="false" ht="114" hidden="false" customHeight="true" outlineLevel="0" collapsed="false">
      <c r="A26" s="115" t="str">
        <f aca="false">Checks!$A$382&amp;CHAR(10)&amp;IF(Checks!$I$382="","",Checks!$I$382&amp;": ")&amp;Checks!$J$382</f>
        <v>F12-T7-03
IFE: Digital menu in IFE confirmed (A339 only)</v>
      </c>
      <c r="B26" s="115" t="str">
        <f aca="false">Checks!$K$382&amp;IF(Checks!$O$382="","",IF(Checks!$K$382="","",CHAR(10))&amp;"Note: "&amp;Checks!$O$382)</f>
        <v>Applies when fleet = A339
Note: Digital IFE menu applies to A339 only (user brief). Applicability follows the Fleet cell on Flights.</v>
      </c>
      <c r="C26" s="115" t="str">
        <f aca="false">Checks!$N$382&amp;CHAR(10)&amp;IF(ISNUMBER(Checks!$R$382),TEXT(Checks!$R$382,"DD-MMM-YY HH:MM"),"")&amp;" "&amp;Checks!$P$382</f>
        <v>Required
05-Oct-26 22:25 KUL</v>
      </c>
      <c r="D26" s="115" t="str">
        <f aca="false">IF(Checks!$U$382="","",Checks!$U$382)&amp;IF(Checks!$AB$382="","",CHAR(10)&amp;"CA: "&amp;Checks!$AB$382)</f>
        <v/>
      </c>
      <c r="E26" s="115" t="str">
        <f aca="false">IF(Checks!$V$382="","",Checks!$V$382)&amp;IF(Checks!$AC$382="","",IF(Checks!$V$382="","",CHAR(10))&amp;"N/A just.: "&amp;Checks!$AC$382)&amp;IF(Checks!$W$382="","",CHAR(10)&amp;"Batch: "&amp;Checks!$W$382)&amp;IF(AND(Checks!$X$382="",Checks!$Y$382=""),"",CHAR(10)&amp;"Exp: "&amp;Checks!$X$382&amp;"  /  Act: "&amp;Checks!$Y$382)</f>
        <v/>
      </c>
      <c r="F26" s="115" t="str">
        <f aca="false">IF(AND(LEFT(Checks!$AH$382,10)="N/A – RULE",TRIM(Checks!$S$382&amp;Checks!$Z$382)=""),"","Type: "&amp;IF(TRIM(Checks!$S$382)="","______________ (see cover list)",Checks!$S$382)&amp;CHAR(10)&amp;"ID: "&amp;IF(TRIM(Checks!$Z$382)="","______________ (see cover list)",Checks!$Z$382))&amp;IF(Checks!$AA$382="","",CHAR(10)&amp;"CA: "&amp;Checks!$AA$382)</f>
        <v>Type: ______________ (see cover list)
ID: ______________ (see cover list)</v>
      </c>
      <c r="G26" s="115" t="str">
        <f aca="false">IF(ISNUMBER(Checks!$AD$382),TEXT(Checks!$AD$382,"DD-MMM-YY HH:MM")&amp;" "&amp;Checks!$P$382,"")&amp;IF(Checks!$AE$382="","",CHAR(10)&amp;"Verifier: "&amp;Checks!$AE$382)&amp;IF(Checks!$T$382="","",CHAR(10)&amp;"PIC: "&amp;Checks!$T$382)</f>
        <v/>
      </c>
      <c r="H26" s="116" t="str">
        <f aca="false">IF(Checks!$AH$382="","",Checks!$AH$382)</f>
        <v>OPEN</v>
      </c>
    </row>
    <row r="27" customFormat="false" ht="114" hidden="false" customHeight="true" outlineLevel="0" collapsed="false">
      <c r="A27" s="115" t="str">
        <f aca="false">Checks!$A$383&amp;CHAR(10)&amp;IF(Checks!$I$383="","",Checks!$I$383&amp;": ")&amp;Checks!$J$383</f>
        <v>F12-T7-04
Staffing: Experienced catering officer assigned to this flight</v>
      </c>
      <c r="B27" s="115" t="str">
        <f aca="false">Checks!$K$383&amp;IF(Checks!$O$383="","",IF(Checks!$K$383="","",CHAR(10))&amp;"Note: "&amp;Checks!$O$383)</f>
        <v>Record officer name in Result</v>
      </c>
      <c r="C27" s="115" t="str">
        <f aca="false">Checks!$N$383&amp;CHAR(10)&amp;IF(ISNUMBER(Checks!$R$383),TEXT(Checks!$R$383,"DD-MMM-YY HH:MM"),"")&amp;" "&amp;Checks!$P$383</f>
        <v>Required
05-Oct-26 22:25 KUL</v>
      </c>
      <c r="D27" s="115" t="str">
        <f aca="false">IF(Checks!$U$383="","",Checks!$U$383)&amp;IF(Checks!$AB$383="","",CHAR(10)&amp;"CA: "&amp;Checks!$AB$383)</f>
        <v/>
      </c>
      <c r="E27" s="115" t="str">
        <f aca="false">IF(Checks!$V$383="","",Checks!$V$383)&amp;IF(Checks!$AC$383="","",IF(Checks!$V$383="","",CHAR(10))&amp;"N/A just.: "&amp;Checks!$AC$383)&amp;IF(Checks!$W$383="","",CHAR(10)&amp;"Batch: "&amp;Checks!$W$383)&amp;IF(AND(Checks!$X$383="",Checks!$Y$383=""),"",CHAR(10)&amp;"Exp: "&amp;Checks!$X$383&amp;"  /  Act: "&amp;Checks!$Y$383)</f>
        <v/>
      </c>
      <c r="F27" s="115" t="str">
        <f aca="false">IF(AND(LEFT(Checks!$AH$383,10)="N/A – RULE",TRIM(Checks!$S$383&amp;Checks!$Z$383)=""),"","Type: "&amp;IF(TRIM(Checks!$S$383)="","______________ (see cover list)",Checks!$S$383)&amp;CHAR(10)&amp;"ID: "&amp;IF(TRIM(Checks!$Z$383)="","______________ (see cover list)",Checks!$Z$383))&amp;IF(Checks!$AA$383="","",CHAR(10)&amp;"CA: "&amp;Checks!$AA$383)</f>
        <v>Type: ______________ (see cover list)
ID: ______________ (see cover list)</v>
      </c>
      <c r="G27" s="115" t="str">
        <f aca="false">IF(ISNUMBER(Checks!$AD$383),TEXT(Checks!$AD$383,"DD-MMM-YY HH:MM")&amp;" "&amp;Checks!$P$383,"")&amp;IF(Checks!$AE$383="","",CHAR(10)&amp;"Verifier: "&amp;Checks!$AE$383)&amp;IF(Checks!$T$383="","",CHAR(10)&amp;"PIC: "&amp;Checks!$T$383)</f>
        <v/>
      </c>
      <c r="H27" s="116" t="str">
        <f aca="false">IF(Checks!$AH$383="","",Checks!$AH$383)</f>
        <v>OPEN</v>
      </c>
    </row>
    <row r="28" customFormat="false" ht="114" hidden="false" customHeight="true" outlineLevel="0" collapsed="false">
      <c r="A28" s="115" t="str">
        <f aca="false">Checks!$A$384&amp;CHAR(10)&amp;IF(Checks!$I$384="","",Checks!$I$384&amp;": ")&amp;Checks!$J$384</f>
        <v>F12-T7-05
ISOP: All latest applicable ISOP revisions communicated to caterer</v>
      </c>
      <c r="B28" s="115" t="str">
        <f aca="false">Checks!$K$384&amp;IF(Checks!$O$384="","",IF(Checks!$K$384="","",CHAR(10))&amp;"Note: "&amp;Checks!$O$384)</f>
        <v>List revision numbers in Result (see ISOP register)</v>
      </c>
      <c r="C28" s="115" t="str">
        <f aca="false">Checks!$N$384&amp;CHAR(10)&amp;IF(ISNUMBER(Checks!$R$384),TEXT(Checks!$R$384,"DD-MMM-YY HH:MM"),"")&amp;" "&amp;Checks!$P$384</f>
        <v>Required
05-Oct-26 22:25 KUL</v>
      </c>
      <c r="D28" s="115" t="str">
        <f aca="false">IF(Checks!$U$384="","",Checks!$U$384)&amp;IF(Checks!$AB$384="","",CHAR(10)&amp;"CA: "&amp;Checks!$AB$384)</f>
        <v/>
      </c>
      <c r="E28" s="115" t="str">
        <f aca="false">IF(Checks!$V$384="","",Checks!$V$384)&amp;IF(Checks!$AC$384="","",IF(Checks!$V$384="","",CHAR(10))&amp;"N/A just.: "&amp;Checks!$AC$384)&amp;IF(Checks!$W$384="","",CHAR(10)&amp;"Batch: "&amp;Checks!$W$384)&amp;IF(AND(Checks!$X$384="",Checks!$Y$384=""),"",CHAR(10)&amp;"Exp: "&amp;Checks!$X$384&amp;"  /  Act: "&amp;Checks!$Y$384)</f>
        <v/>
      </c>
      <c r="F28" s="115" t="str">
        <f aca="false">IF(AND(LEFT(Checks!$AH$384,10)="N/A – RULE",TRIM(Checks!$S$384&amp;Checks!$Z$384)=""),"","Type: "&amp;IF(TRIM(Checks!$S$384)="","______________ (see cover list)",Checks!$S$384)&amp;CHAR(10)&amp;"ID: "&amp;IF(TRIM(Checks!$Z$384)="","______________ (see cover list)",Checks!$Z$384))&amp;IF(Checks!$AA$384="","",CHAR(10)&amp;"CA: "&amp;Checks!$AA$384)</f>
        <v>Type: ______________ (see cover list)
ID: ______________ (see cover list)</v>
      </c>
      <c r="G28" s="115" t="str">
        <f aca="false">IF(ISNUMBER(Checks!$AD$384),TEXT(Checks!$AD$384,"DD-MMM-YY HH:MM")&amp;" "&amp;Checks!$P$384,"")&amp;IF(Checks!$AE$384="","",CHAR(10)&amp;"Verifier: "&amp;Checks!$AE$384)&amp;IF(Checks!$T$384="","",CHAR(10)&amp;"PIC: "&amp;Checks!$T$384)</f>
        <v/>
      </c>
      <c r="H28" s="116" t="str">
        <f aca="false">IF(Checks!$AH$384="","",Checks!$AH$384)</f>
        <v>OPEN</v>
      </c>
    </row>
    <row r="29" customFormat="false" ht="114" hidden="false" customHeight="true" outlineLevel="0" collapsed="false">
      <c r="A29" s="115" t="str">
        <f aca="false">Checks!$A$385&amp;CHAR(10)&amp;IF(Checks!$I$385="","",Checks!$I$385&amp;": ")&amp;Checks!$J$385</f>
        <v>F12-T7-06
ISOP: Caterer acknowledgement of ISOP revisions recorded</v>
      </c>
      <c r="B29" s="115" t="str">
        <f aca="false">Checks!$K$385&amp;IF(Checks!$O$385="","",IF(Checks!$K$385="","",CHAR(10))&amp;"Note: "&amp;Checks!$O$385)</f>
        <v>Record acknowledgement ref in Evidence</v>
      </c>
      <c r="C29" s="115" t="str">
        <f aca="false">Checks!$N$385&amp;CHAR(10)&amp;IF(ISNUMBER(Checks!$R$385),TEXT(Checks!$R$385,"DD-MMM-YY HH:MM"),"")&amp;" "&amp;Checks!$P$385</f>
        <v>Required
05-Oct-26 22:25 KUL</v>
      </c>
      <c r="D29" s="115" t="str">
        <f aca="false">IF(Checks!$U$385="","",Checks!$U$385)&amp;IF(Checks!$AB$385="","",CHAR(10)&amp;"CA: "&amp;Checks!$AB$385)</f>
        <v/>
      </c>
      <c r="E29" s="115" t="str">
        <f aca="false">IF(Checks!$V$385="","",Checks!$V$385)&amp;IF(Checks!$AC$385="","",IF(Checks!$V$385="","",CHAR(10))&amp;"N/A just.: "&amp;Checks!$AC$385)&amp;IF(Checks!$W$385="","",CHAR(10)&amp;"Batch: "&amp;Checks!$W$385)&amp;IF(AND(Checks!$X$385="",Checks!$Y$385=""),"",CHAR(10)&amp;"Exp: "&amp;Checks!$X$385&amp;"  /  Act: "&amp;Checks!$Y$385)</f>
        <v/>
      </c>
      <c r="F29" s="115" t="str">
        <f aca="false">IF(AND(LEFT(Checks!$AH$385,10)="N/A – RULE",TRIM(Checks!$S$385&amp;Checks!$Z$385)=""),"","Type: "&amp;IF(TRIM(Checks!$S$385)="","______________ (see cover list)",Checks!$S$385)&amp;CHAR(10)&amp;"ID: "&amp;IF(TRIM(Checks!$Z$385)="","______________ (see cover list)",Checks!$Z$385))&amp;IF(Checks!$AA$385="","",CHAR(10)&amp;"CA: "&amp;Checks!$AA$385)</f>
        <v>Type: ______________ (see cover list)
ID: ______________ (see cover list)</v>
      </c>
      <c r="G29" s="115" t="str">
        <f aca="false">IF(ISNUMBER(Checks!$AD$385),TEXT(Checks!$AD$385,"DD-MMM-YY HH:MM")&amp;" "&amp;Checks!$P$385,"")&amp;IF(Checks!$AE$385="","",CHAR(10)&amp;"Verifier: "&amp;Checks!$AE$385)&amp;IF(Checks!$T$385="","",CHAR(10)&amp;"PIC: "&amp;Checks!$T$385)</f>
        <v/>
      </c>
      <c r="H29" s="116" t="str">
        <f aca="false">IF(Checks!$AH$385="","",Checks!$AH$385)</f>
        <v>OPEN</v>
      </c>
    </row>
    <row r="30" customFormat="false" ht="114" hidden="false" customHeight="true" outlineLevel="0" collapsed="false">
      <c r="A30" s="115" t="str">
        <f aca="false">Checks!$A$386&amp;CHAR(10)&amp;IF(Checks!$I$386="","",Checks!$I$386&amp;": ")&amp;Checks!$J$386</f>
        <v>F12-T7-07
Documents: Galley loading diagram (GLD) received, revision recorded &amp; attached</v>
      </c>
      <c r="B30" s="115" t="str">
        <f aca="false">Checks!$K$386&amp;IF(Checks!$O$386="","",IF(Checks!$K$386="","",CHAR(10))&amp;"Note: "&amp;Checks!$O$386)</f>
        <v>Documents sheet row complete</v>
      </c>
      <c r="C30" s="115" t="str">
        <f aca="false">Checks!$N$386&amp;CHAR(10)&amp;IF(ISNUMBER(Checks!$R$386),TEXT(Checks!$R$386,"DD-MMM-YY HH:MM"),"")&amp;" "&amp;Checks!$P$386</f>
        <v>Required
05-Oct-26 22:25 KUL</v>
      </c>
      <c r="D30" s="115" t="str">
        <f aca="false">IF(Checks!$U$386="","",Checks!$U$386)&amp;IF(Checks!$AB$386="","",CHAR(10)&amp;"CA: "&amp;Checks!$AB$386)</f>
        <v/>
      </c>
      <c r="E30" s="115" t="str">
        <f aca="false">IF(Checks!$V$386="","",Checks!$V$386)&amp;IF(Checks!$AC$386="","",IF(Checks!$V$386="","",CHAR(10))&amp;"N/A just.: "&amp;Checks!$AC$386)&amp;IF(Checks!$W$386="","",CHAR(10)&amp;"Batch: "&amp;Checks!$W$386)&amp;IF(AND(Checks!$X$386="",Checks!$Y$386=""),"",CHAR(10)&amp;"Exp: "&amp;Checks!$X$386&amp;"  /  Act: "&amp;Checks!$Y$386)</f>
        <v/>
      </c>
      <c r="F30" s="115" t="str">
        <f aca="false">IF(AND(LEFT(Checks!$AH$386,10)="N/A – RULE",TRIM(Checks!$S$386&amp;Checks!$Z$386)=""),"","Type: "&amp;IF(TRIM(Checks!$S$386)="","______________ (see cover list)",Checks!$S$386)&amp;CHAR(10)&amp;"ID: "&amp;IF(TRIM(Checks!$Z$386)="","______________ (see cover list)",Checks!$Z$386))&amp;IF(Checks!$AA$386="","",CHAR(10)&amp;"CA: "&amp;Checks!$AA$386)</f>
        <v>Type: ______________ (see cover list)
ID: ______________ (see cover list)</v>
      </c>
      <c r="G30" s="115" t="str">
        <f aca="false">IF(ISNUMBER(Checks!$AD$386),TEXT(Checks!$AD$386,"DD-MMM-YY HH:MM")&amp;" "&amp;Checks!$P$386,"")&amp;IF(Checks!$AE$386="","",CHAR(10)&amp;"Verifier: "&amp;Checks!$AE$386)&amp;IF(Checks!$T$386="","",CHAR(10)&amp;"PIC: "&amp;Checks!$T$386)</f>
        <v/>
      </c>
      <c r="H30" s="116" t="str">
        <f aca="false">IF(Checks!$AH$386="","",Checks!$AH$386)</f>
        <v>OPEN</v>
      </c>
    </row>
    <row r="31" customFormat="false" ht="114" hidden="false" customHeight="true" outlineLevel="0" collapsed="false">
      <c r="A31" s="115" t="str">
        <f aca="false">Checks!$A$387&amp;CHAR(10)&amp;IF(Checks!$I$387="","",Checks!$I$387&amp;": ")&amp;Checks!$J$387</f>
        <v>F12-T7-08
Documents: Menu checklist received, revision recorded &amp; attached</v>
      </c>
      <c r="B31" s="115" t="str">
        <f aca="false">Checks!$K$387&amp;IF(Checks!$O$387="","",IF(Checks!$K$387="","",CHAR(10))&amp;"Note: "&amp;Checks!$O$387)</f>
        <v>Documents sheet row complete</v>
      </c>
      <c r="C31" s="115" t="str">
        <f aca="false">Checks!$N$387&amp;CHAR(10)&amp;IF(ISNUMBER(Checks!$R$387),TEXT(Checks!$R$387,"DD-MMM-YY HH:MM"),"")&amp;" "&amp;Checks!$P$387</f>
        <v>Required
05-Oct-26 22:25 KUL</v>
      </c>
      <c r="D31" s="115" t="str">
        <f aca="false">IF(Checks!$U$387="","",Checks!$U$387)&amp;IF(Checks!$AB$387="","",CHAR(10)&amp;"CA: "&amp;Checks!$AB$387)</f>
        <v/>
      </c>
      <c r="E31" s="115" t="str">
        <f aca="false">IF(Checks!$V$387="","",Checks!$V$387)&amp;IF(Checks!$AC$387="","",IF(Checks!$V$387="","",CHAR(10))&amp;"N/A just.: "&amp;Checks!$AC$387)&amp;IF(Checks!$W$387="","",CHAR(10)&amp;"Batch: "&amp;Checks!$W$387)&amp;IF(AND(Checks!$X$387="",Checks!$Y$387=""),"",CHAR(10)&amp;"Exp: "&amp;Checks!$X$387&amp;"  /  Act: "&amp;Checks!$Y$387)</f>
        <v/>
      </c>
      <c r="F31" s="115" t="str">
        <f aca="false">IF(AND(LEFT(Checks!$AH$387,10)="N/A – RULE",TRIM(Checks!$S$387&amp;Checks!$Z$387)=""),"","Type: "&amp;IF(TRIM(Checks!$S$387)="","______________ (see cover list)",Checks!$S$387)&amp;CHAR(10)&amp;"ID: "&amp;IF(TRIM(Checks!$Z$387)="","______________ (see cover list)",Checks!$Z$387))&amp;IF(Checks!$AA$387="","",CHAR(10)&amp;"CA: "&amp;Checks!$AA$387)</f>
        <v>Type: ______________ (see cover list)
ID: ______________ (see cover list)</v>
      </c>
      <c r="G31" s="115" t="str">
        <f aca="false">IF(ISNUMBER(Checks!$AD$387),TEXT(Checks!$AD$387,"DD-MMM-YY HH:MM")&amp;" "&amp;Checks!$P$387,"")&amp;IF(Checks!$AE$387="","",CHAR(10)&amp;"Verifier: "&amp;Checks!$AE$387)&amp;IF(Checks!$T$387="","",CHAR(10)&amp;"PIC: "&amp;Checks!$T$387)</f>
        <v/>
      </c>
      <c r="H31" s="116" t="str">
        <f aca="false">IF(Checks!$AH$387="","",Checks!$AH$387)</f>
        <v>OPEN</v>
      </c>
    </row>
    <row r="32" customFormat="false" ht="114" hidden="false" customHeight="true" outlineLevel="0" collapsed="false">
      <c r="A32" s="115" t="str">
        <f aca="false">Checks!$A$388&amp;CHAR(10)&amp;IF(Checks!$I$388="","",Checks!$I$388&amp;": ")&amp;Checks!$J$388</f>
        <v>F12-T7-09
Uplift plan: Uplift plan confirmed with caterer vs STD Uplift Information</v>
      </c>
      <c r="B32" s="115" t="str">
        <f aca="false">Checks!$K$388&amp;IF(Checks!$O$388="","",IF(Checks!$K$388="","",CHAR(10))&amp;"Note: "&amp;Checks!$O$388)</f>
        <v>Service: 1.5 Meal (Meal); meal uplift stn KUL (ref lists KUL/ADL)</v>
      </c>
      <c r="C32" s="115" t="str">
        <f aca="false">Checks!$N$388&amp;CHAR(10)&amp;IF(ISNUMBER(Checks!$R$388),TEXT(Checks!$R$388,"DD-MMM-YY HH:MM"),"")&amp;" "&amp;Checks!$P$388</f>
        <v>Required
05-Oct-26 22:25 KUL</v>
      </c>
      <c r="D32" s="115" t="str">
        <f aca="false">IF(Checks!$U$388="","",Checks!$U$388)&amp;IF(Checks!$AB$388="","",CHAR(10)&amp;"CA: "&amp;Checks!$AB$388)</f>
        <v/>
      </c>
      <c r="E32" s="115" t="str">
        <f aca="false">IF(Checks!$V$388="","",Checks!$V$388)&amp;IF(Checks!$AC$388="","",IF(Checks!$V$388="","",CHAR(10))&amp;"N/A just.: "&amp;Checks!$AC$388)&amp;IF(Checks!$W$388="","",CHAR(10)&amp;"Batch: "&amp;Checks!$W$388)&amp;IF(AND(Checks!$X$388="",Checks!$Y$388=""),"",CHAR(10)&amp;"Exp: "&amp;Checks!$X$388&amp;"  /  Act: "&amp;Checks!$Y$388)</f>
        <v/>
      </c>
      <c r="F32" s="115" t="str">
        <f aca="false">IF(AND(LEFT(Checks!$AH$388,10)="N/A – RULE",TRIM(Checks!$S$388&amp;Checks!$Z$388)=""),"","Type: "&amp;IF(TRIM(Checks!$S$388)="","______________ (see cover list)",Checks!$S$388)&amp;CHAR(10)&amp;"ID: "&amp;IF(TRIM(Checks!$Z$388)="","______________ (see cover list)",Checks!$Z$388))&amp;IF(Checks!$AA$388="","",CHAR(10)&amp;"CA: "&amp;Checks!$AA$388)</f>
        <v>Type: ______________ (see cover list)
ID: ______________ (see cover list)</v>
      </c>
      <c r="G32" s="115" t="str">
        <f aca="false">IF(ISNUMBER(Checks!$AD$388),TEXT(Checks!$AD$388,"DD-MMM-YY HH:MM")&amp;" "&amp;Checks!$P$388,"")&amp;IF(Checks!$AE$388="","",CHAR(10)&amp;"Verifier: "&amp;Checks!$AE$388)&amp;IF(Checks!$T$388="","",CHAR(10)&amp;"PIC: "&amp;Checks!$T$388)</f>
        <v/>
      </c>
      <c r="H32" s="116" t="str">
        <f aca="false">IF(Checks!$AH$388="","",Checks!$AH$388)</f>
        <v>OPEN</v>
      </c>
    </row>
    <row r="33" customFormat="false" ht="25.5" hidden="false" customHeight="true" outlineLevel="0" collapsed="false">
      <c r="A33" s="114"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Checks!$A$389&amp;CHAR(10)&amp;IF(Checks!$I$389="","",Checks!$I$389&amp;": ")&amp;Checks!$J$389</f>
        <v>F12-T24-01
Meal: Sensory test repeated on ACTUAL production batch for this flight</v>
      </c>
      <c r="B34" s="115" t="str">
        <f aca="false">Checks!$K$389&amp;IF(Checks!$O$389="","",IF(Checks!$K$389="","",CHAR(10))&amp;"Note: "&amp;Checks!$O$389)</f>
        <v>Batch ID, result, CA and acceptance mandatory</v>
      </c>
      <c r="C34" s="115" t="str">
        <f aca="false">Checks!$N$389&amp;CHAR(10)&amp;IF(ISNUMBER(Checks!$R$389),TEXT(Checks!$R$389,"DD-MMM-YY HH:MM"),"")&amp;" "&amp;Checks!$P$389</f>
        <v>Required
11-Oct-26 22:25 KUL</v>
      </c>
      <c r="D34" s="115" t="str">
        <f aca="false">IF(Checks!$U$389="","",Checks!$U$389)&amp;IF(Checks!$AB$389="","",CHAR(10)&amp;"CA: "&amp;Checks!$AB$389)</f>
        <v/>
      </c>
      <c r="E34" s="115" t="str">
        <f aca="false">IF(Checks!$V$389="","",Checks!$V$389)&amp;IF(Checks!$AC$389="","",IF(Checks!$V$389="","",CHAR(10))&amp;"N/A just.: "&amp;Checks!$AC$389)&amp;IF(Checks!$W$389="","",CHAR(10)&amp;"Batch: "&amp;Checks!$W$389)&amp;IF(AND(Checks!$X$389="",Checks!$Y$389=""),"",CHAR(10)&amp;"Exp: "&amp;Checks!$X$389&amp;"  /  Act: "&amp;Checks!$Y$389)</f>
        <v/>
      </c>
      <c r="F34" s="115" t="str">
        <f aca="false">IF(AND(LEFT(Checks!$AH$389,10)="N/A – RULE",TRIM(Checks!$S$389&amp;Checks!$Z$389)=""),"","Type: "&amp;IF(TRIM(Checks!$S$389)="","______________ (see cover list)",Checks!$S$389)&amp;CHAR(10)&amp;"ID: "&amp;IF(TRIM(Checks!$Z$389)="","______________ (see cover list)",Checks!$Z$389))&amp;IF(Checks!$AA$389="","",CHAR(10)&amp;"CA: "&amp;Checks!$AA$389)</f>
        <v>Type: ______________ (see cover list)
ID: ______________ (see cover list)</v>
      </c>
      <c r="G34" s="115" t="str">
        <f aca="false">IF(ISNUMBER(Checks!$AD$389),TEXT(Checks!$AD$389,"DD-MMM-YY HH:MM")&amp;" "&amp;Checks!$P$389,"")&amp;IF(Checks!$AE$389="","",CHAR(10)&amp;"Verifier: "&amp;Checks!$AE$389)&amp;IF(Checks!$T$389="","",CHAR(10)&amp;"PIC: "&amp;Checks!$T$389)</f>
        <v/>
      </c>
      <c r="H34" s="116" t="str">
        <f aca="false">IF(Checks!$AH$389="","",Checks!$AH$389)</f>
        <v>OPEN</v>
      </c>
    </row>
    <row r="35" customFormat="false" ht="25.5" hidden="false" customHeight="true" outlineLevel="0" collapsed="false">
      <c r="A35" s="114"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5" s="114"/>
      <c r="C35" s="114"/>
      <c r="D35" s="114"/>
      <c r="E35" s="114"/>
      <c r="F35" s="114"/>
      <c r="G35" s="114"/>
      <c r="H35" s="114"/>
    </row>
    <row r="36" customFormat="false" ht="114" hidden="false" customHeight="true" outlineLevel="0" collapsed="false">
      <c r="A36" s="115" t="str">
        <f aca="false">Checks!$A$390&amp;CHAR(10)&amp;IF(Checks!$I$390="","",Checks!$I$390&amp;": ")&amp;Checks!$J$390</f>
        <v>F12-T12-01
Meal: Meal quality vs menu checklist</v>
      </c>
      <c r="B36" s="115" t="str">
        <f aca="false">Checks!$K$390&amp;IF(Checks!$O$390="","",IF(Checks!$K$390="","",CHAR(10))&amp;"Note: "&amp;Checks!$O$390)</f>
        <v>Note: Preparation check at caterer - does NOT confirm loading.</v>
      </c>
      <c r="C36" s="115" t="str">
        <f aca="false">Checks!$N$390&amp;CHAR(10)&amp;IF(ISNUMBER(Checks!$R$390),TEXT(Checks!$R$390,"DD-MMM-YY HH:MM"),"")&amp;" "&amp;Checks!$P$390</f>
        <v>Required
12-Oct-26 10:25 KUL</v>
      </c>
      <c r="D36" s="115" t="str">
        <f aca="false">IF(Checks!$U$390="","",Checks!$U$390)&amp;IF(Checks!$AB$390="","",CHAR(10)&amp;"CA: "&amp;Checks!$AB$390)</f>
        <v/>
      </c>
      <c r="E36" s="115" t="str">
        <f aca="false">IF(Checks!$V$390="","",Checks!$V$390)&amp;IF(Checks!$AC$390="","",IF(Checks!$V$390="","",CHAR(10))&amp;"N/A just.: "&amp;Checks!$AC$390)&amp;IF(Checks!$W$390="","",CHAR(10)&amp;"Batch: "&amp;Checks!$W$390)&amp;IF(AND(Checks!$X$390="",Checks!$Y$390=""),"",CHAR(10)&amp;"Exp: "&amp;Checks!$X$390&amp;"  /  Act: "&amp;Checks!$Y$390)</f>
        <v/>
      </c>
      <c r="F36" s="115" t="str">
        <f aca="false">IF(AND(LEFT(Checks!$AH$390,10)="N/A – RULE",TRIM(Checks!$S$390&amp;Checks!$Z$390)=""),"","Type: "&amp;IF(TRIM(Checks!$S$390)="","______________ (see cover list)",Checks!$S$390)&amp;CHAR(10)&amp;"ID: "&amp;IF(TRIM(Checks!$Z$390)="","______________ (see cover list)",Checks!$Z$390))&amp;IF(Checks!$AA$390="","",CHAR(10)&amp;"CA: "&amp;Checks!$AA$390)</f>
        <v>Type: ______________ (see cover list)
ID: ______________ (see cover list)</v>
      </c>
      <c r="G36" s="115" t="str">
        <f aca="false">IF(ISNUMBER(Checks!$AD$390),TEXT(Checks!$AD$390,"DD-MMM-YY HH:MM")&amp;" "&amp;Checks!$P$390,"")&amp;IF(Checks!$AE$390="","",CHAR(10)&amp;"Verifier: "&amp;Checks!$AE$390)&amp;IF(Checks!$T$390="","",CHAR(10)&amp;"PIC: "&amp;Checks!$T$390)</f>
        <v/>
      </c>
      <c r="H36" s="116" t="str">
        <f aca="false">IF(Checks!$AH$390="","",Checks!$AH$390)</f>
        <v>OPEN</v>
      </c>
    </row>
    <row r="37" customFormat="false" ht="114" hidden="false" customHeight="true" outlineLevel="0" collapsed="false">
      <c r="A37" s="115" t="str">
        <f aca="false">Checks!$A$391&amp;CHAR(10)&amp;IF(Checks!$I$391="","",Checks!$I$391&amp;": ")&amp;Checks!$J$391</f>
        <v>F12-T12-02
Meal: Meal quantities vs menu checklist</v>
      </c>
      <c r="B37" s="115" t="str">
        <f aca="false">Checks!$K$391&amp;IF(Checks!$O$391="","",IF(Checks!$K$391="","",CHAR(10))&amp;"Note: "&amp;Checks!$O$391)</f>
        <v>Enter expected &amp; actual
Note: Preparation check at caterer - does NOT confirm loading.</v>
      </c>
      <c r="C37" s="115" t="str">
        <f aca="false">Checks!$N$391&amp;CHAR(10)&amp;IF(ISNUMBER(Checks!$R$391),TEXT(Checks!$R$391,"DD-MMM-YY HH:MM"),"")&amp;" "&amp;Checks!$P$391</f>
        <v>Required
12-Oct-26 10:25 KUL</v>
      </c>
      <c r="D37" s="115" t="str">
        <f aca="false">IF(Checks!$U$391="","",Checks!$U$391)&amp;IF(Checks!$AB$391="","",CHAR(10)&amp;"CA: "&amp;Checks!$AB$391)</f>
        <v/>
      </c>
      <c r="E37" s="115" t="str">
        <f aca="false">IF(Checks!$V$391="","",Checks!$V$391)&amp;IF(Checks!$AC$391="","",IF(Checks!$V$391="","",CHAR(10))&amp;"N/A just.: "&amp;Checks!$AC$391)&amp;IF(Checks!$W$391="","",CHAR(10)&amp;"Batch: "&amp;Checks!$W$391)&amp;IF(AND(Checks!$X$391="",Checks!$Y$391=""),"",CHAR(10)&amp;"Exp: "&amp;Checks!$X$391&amp;"  /  Act: "&amp;Checks!$Y$391)</f>
        <v/>
      </c>
      <c r="F37" s="115" t="str">
        <f aca="false">IF(AND(LEFT(Checks!$AH$391,10)="N/A – RULE",TRIM(Checks!$S$391&amp;Checks!$Z$391)=""),"","Type: "&amp;IF(TRIM(Checks!$S$391)="","______________ (see cover list)",Checks!$S$391)&amp;CHAR(10)&amp;"ID: "&amp;IF(TRIM(Checks!$Z$391)="","______________ (see cover list)",Checks!$Z$391))&amp;IF(Checks!$AA$391="","",CHAR(10)&amp;"CA: "&amp;Checks!$AA$391)</f>
        <v>Type: ______________ (see cover list)
ID: ______________ (see cover list)</v>
      </c>
      <c r="G37" s="115" t="str">
        <f aca="false">IF(ISNUMBER(Checks!$AD$391),TEXT(Checks!$AD$391,"DD-MMM-YY HH:MM")&amp;" "&amp;Checks!$P$391,"")&amp;IF(Checks!$AE$391="","",CHAR(10)&amp;"Verifier: "&amp;Checks!$AE$391)&amp;IF(Checks!$T$391="","",CHAR(10)&amp;"PIC: "&amp;Checks!$T$391)</f>
        <v/>
      </c>
      <c r="H37" s="116" t="str">
        <f aca="false">IF(Checks!$AH$391="","",Checks!$AH$391)</f>
        <v>OPEN</v>
      </c>
    </row>
    <row r="38" customFormat="false" ht="114" hidden="false" customHeight="true" outlineLevel="0" collapsed="false">
      <c r="A38" s="115" t="str">
        <f aca="false">Checks!$A$392&amp;CHAR(10)&amp;IF(Checks!$I$392="","",Checks!$I$392&amp;": ")&amp;Checks!$J$392</f>
        <v>F12-T12-03
Equipment: Equipment cleanliness vs GLD</v>
      </c>
      <c r="B38" s="115" t="str">
        <f aca="false">Checks!$K$392&amp;IF(Checks!$O$392="","",IF(Checks!$K$392="","",CHAR(10))&amp;"Note: "&amp;Checks!$O$392)</f>
        <v>Note: Preparation check at caterer - does NOT confirm loading.</v>
      </c>
      <c r="C38" s="115" t="str">
        <f aca="false">Checks!$N$392&amp;CHAR(10)&amp;IF(ISNUMBER(Checks!$R$392),TEXT(Checks!$R$392,"DD-MMM-YY HH:MM"),"")&amp;" "&amp;Checks!$P$392</f>
        <v>Required
12-Oct-26 10:25 KUL</v>
      </c>
      <c r="D38" s="115" t="str">
        <f aca="false">IF(Checks!$U$392="","",Checks!$U$392)&amp;IF(Checks!$AB$392="","",CHAR(10)&amp;"CA: "&amp;Checks!$AB$392)</f>
        <v/>
      </c>
      <c r="E38" s="115" t="str">
        <f aca="false">IF(Checks!$V$392="","",Checks!$V$392)&amp;IF(Checks!$AC$392="","",IF(Checks!$V$392="","",CHAR(10))&amp;"N/A just.: "&amp;Checks!$AC$392)&amp;IF(Checks!$W$392="","",CHAR(10)&amp;"Batch: "&amp;Checks!$W$392)&amp;IF(AND(Checks!$X$392="",Checks!$Y$392=""),"",CHAR(10)&amp;"Exp: "&amp;Checks!$X$392&amp;"  /  Act: "&amp;Checks!$Y$392)</f>
        <v/>
      </c>
      <c r="F38" s="115" t="str">
        <f aca="false">IF(AND(LEFT(Checks!$AH$392,10)="N/A – RULE",TRIM(Checks!$S$392&amp;Checks!$Z$392)=""),"","Type: "&amp;IF(TRIM(Checks!$S$392)="","______________ (see cover list)",Checks!$S$392)&amp;CHAR(10)&amp;"ID: "&amp;IF(TRIM(Checks!$Z$392)="","______________ (see cover list)",Checks!$Z$392))&amp;IF(Checks!$AA$392="","",CHAR(10)&amp;"CA: "&amp;Checks!$AA$392)</f>
        <v>Type: ______________ (see cover list)
ID: ______________ (see cover list)</v>
      </c>
      <c r="G38" s="115" t="str">
        <f aca="false">IF(ISNUMBER(Checks!$AD$392),TEXT(Checks!$AD$392,"DD-MMM-YY HH:MM")&amp;" "&amp;Checks!$P$392,"")&amp;IF(Checks!$AE$392="","",CHAR(10)&amp;"Verifier: "&amp;Checks!$AE$392)&amp;IF(Checks!$T$392="","",CHAR(10)&amp;"PIC: "&amp;Checks!$T$392)</f>
        <v/>
      </c>
      <c r="H38" s="116" t="str">
        <f aca="false">IF(Checks!$AH$392="","",Checks!$AH$392)</f>
        <v>OPEN</v>
      </c>
    </row>
    <row r="39" customFormat="false" ht="114" hidden="false" customHeight="true" outlineLevel="0" collapsed="false">
      <c r="A39" s="115" t="str">
        <f aca="false">Checks!$A$393&amp;CHAR(10)&amp;IF(Checks!$I$393="","",Checks!$I$393&amp;": ")&amp;Checks!$J$393</f>
        <v>F12-T12-04
Equipment: Equipment presentation vs GLD</v>
      </c>
      <c r="B39" s="115" t="str">
        <f aca="false">Checks!$K$393&amp;IF(Checks!$O$393="","",IF(Checks!$K$393="","",CHAR(10))&amp;"Note: "&amp;Checks!$O$393)</f>
        <v>Note: Preparation check at caterer - does NOT confirm loading.</v>
      </c>
      <c r="C39" s="115" t="str">
        <f aca="false">Checks!$N$393&amp;CHAR(10)&amp;IF(ISNUMBER(Checks!$R$393),TEXT(Checks!$R$393,"DD-MMM-YY HH:MM"),"")&amp;" "&amp;Checks!$P$393</f>
        <v>Required
12-Oct-26 10:25 KUL</v>
      </c>
      <c r="D39" s="115" t="str">
        <f aca="false">IF(Checks!$U$393="","",Checks!$U$393)&amp;IF(Checks!$AB$393="","",CHAR(10)&amp;"CA: "&amp;Checks!$AB$393)</f>
        <v/>
      </c>
      <c r="E39" s="115" t="str">
        <f aca="false">IF(Checks!$V$393="","",Checks!$V$393)&amp;IF(Checks!$AC$393="","",IF(Checks!$V$393="","",CHAR(10))&amp;"N/A just.: "&amp;Checks!$AC$393)&amp;IF(Checks!$W$393="","",CHAR(10)&amp;"Batch: "&amp;Checks!$W$393)&amp;IF(AND(Checks!$X$393="",Checks!$Y$393=""),"",CHAR(10)&amp;"Exp: "&amp;Checks!$X$393&amp;"  /  Act: "&amp;Checks!$Y$393)</f>
        <v/>
      </c>
      <c r="F39" s="115" t="str">
        <f aca="false">IF(AND(LEFT(Checks!$AH$393,10)="N/A – RULE",TRIM(Checks!$S$393&amp;Checks!$Z$393)=""),"","Type: "&amp;IF(TRIM(Checks!$S$393)="","______________ (see cover list)",Checks!$S$393)&amp;CHAR(10)&amp;"ID: "&amp;IF(TRIM(Checks!$Z$393)="","______________ (see cover list)",Checks!$Z$393))&amp;IF(Checks!$AA$393="","",CHAR(10)&amp;"CA: "&amp;Checks!$AA$393)</f>
        <v>Type: ______________ (see cover list)
ID: ______________ (see cover list)</v>
      </c>
      <c r="G39" s="115" t="str">
        <f aca="false">IF(ISNUMBER(Checks!$AD$393),TEXT(Checks!$AD$393,"DD-MMM-YY HH:MM")&amp;" "&amp;Checks!$P$393,"")&amp;IF(Checks!$AE$393="","",CHAR(10)&amp;"Verifier: "&amp;Checks!$AE$393)&amp;IF(Checks!$T$393="","",CHAR(10)&amp;"PIC: "&amp;Checks!$T$393)</f>
        <v/>
      </c>
      <c r="H39" s="116" t="str">
        <f aca="false">IF(Checks!$AH$393="","",Checks!$AH$393)</f>
        <v>OPEN</v>
      </c>
    </row>
    <row r="40" customFormat="false" ht="114" hidden="false" customHeight="true" outlineLevel="0" collapsed="false">
      <c r="A40" s="115" t="str">
        <f aca="false">Checks!$A$394&amp;CHAR(10)&amp;IF(Checks!$I$394="","",Checks!$I$394&amp;": ")&amp;Checks!$J$394</f>
        <v>F12-T12-05
Equipment: Equipment serviceability vs GLD</v>
      </c>
      <c r="B40" s="115" t="str">
        <f aca="false">Checks!$K$394&amp;IF(Checks!$O$394="","",IF(Checks!$K$394="","",CHAR(10))&amp;"Note: "&amp;Checks!$O$394)</f>
        <v>Note: Preparation check at caterer - does NOT confirm loading.</v>
      </c>
      <c r="C40" s="115" t="str">
        <f aca="false">Checks!$N$394&amp;CHAR(10)&amp;IF(ISNUMBER(Checks!$R$394),TEXT(Checks!$R$394,"DD-MMM-YY HH:MM"),"")&amp;" "&amp;Checks!$P$394</f>
        <v>Required
12-Oct-26 10:25 KUL</v>
      </c>
      <c r="D40" s="115" t="str">
        <f aca="false">IF(Checks!$U$394="","",Checks!$U$394)&amp;IF(Checks!$AB$394="","",CHAR(10)&amp;"CA: "&amp;Checks!$AB$394)</f>
        <v/>
      </c>
      <c r="E40" s="115" t="str">
        <f aca="false">IF(Checks!$V$394="","",Checks!$V$394)&amp;IF(Checks!$AC$394="","",IF(Checks!$V$394="","",CHAR(10))&amp;"N/A just.: "&amp;Checks!$AC$394)&amp;IF(Checks!$W$394="","",CHAR(10)&amp;"Batch: "&amp;Checks!$W$394)&amp;IF(AND(Checks!$X$394="",Checks!$Y$394=""),"",CHAR(10)&amp;"Exp: "&amp;Checks!$X$394&amp;"  /  Act: "&amp;Checks!$Y$394)</f>
        <v/>
      </c>
      <c r="F40" s="115" t="str">
        <f aca="false">IF(AND(LEFT(Checks!$AH$394,10)="N/A – RULE",TRIM(Checks!$S$394&amp;Checks!$Z$394)=""),"","Type: "&amp;IF(TRIM(Checks!$S$394)="","______________ (see cover list)",Checks!$S$394)&amp;CHAR(10)&amp;"ID: "&amp;IF(TRIM(Checks!$Z$394)="","______________ (see cover list)",Checks!$Z$394))&amp;IF(Checks!$AA$394="","",CHAR(10)&amp;"CA: "&amp;Checks!$AA$394)</f>
        <v>Type: ______________ (see cover list)
ID: ______________ (see cover list)</v>
      </c>
      <c r="G40" s="115" t="str">
        <f aca="false">IF(ISNUMBER(Checks!$AD$394),TEXT(Checks!$AD$394,"DD-MMM-YY HH:MM")&amp;" "&amp;Checks!$P$394,"")&amp;IF(Checks!$AE$394="","",CHAR(10)&amp;"Verifier: "&amp;Checks!$AE$394)&amp;IF(Checks!$T$394="","",CHAR(10)&amp;"PIC: "&amp;Checks!$T$394)</f>
        <v/>
      </c>
      <c r="H40" s="116" t="str">
        <f aca="false">IF(Checks!$AH$394="","",Checks!$AH$394)</f>
        <v>OPEN</v>
      </c>
    </row>
    <row r="41" customFormat="false" ht="190.5" hidden="false" customHeight="true" outlineLevel="0" collapsed="false">
      <c r="A41" s="115" t="str">
        <f aca="false">Checks!$A$395&amp;CHAR(10)&amp;IF(Checks!$I$395="","",Checks!$I$395&amp;": ")&amp;Checks!$J$395</f>
        <v>F12-T12-06
Equipment: Equipment quantities vs GLD</v>
      </c>
      <c r="B41" s="115" t="str">
        <f aca="false">SUBSTITUTE(SUBSTITUTE(Checks!$K$395&amp;IF(Checks!$O$395="","",IF(Checks!$K$395="","",CHAR(10))&amp;"Note: "&amp;Checks!$O$395)," (AIRCRAFT TYPE!C8:R8)","")," -"," n/a")</f>
        <v>Enter expected &amp; actual. Aircraft galley data: A330-900 (A339): carts 43.5, SU 111, ovens 13, warming ovens 4, fridges 2, water heaters 6, beverage makers n/a, espresso 1, folding trolleys 4, headsets BC: Dual Pin/ EY: Single Pin
Note: Preparation check at caterer n/a does NOT confirm loading.</v>
      </c>
      <c r="C41" s="115" t="str">
        <f aca="false">Checks!$N$395&amp;CHAR(10)&amp;IF(ISNUMBER(Checks!$R$395),TEXT(Checks!$R$395,"DD-MMM-YY HH:MM"),"")&amp;" "&amp;Checks!$P$395</f>
        <v>Required
12-Oct-26 10:25 KUL</v>
      </c>
      <c r="D41" s="115" t="str">
        <f aca="false">IF(Checks!$U$395="","",Checks!$U$395)&amp;IF(Checks!$AB$395="","",CHAR(10)&amp;"CA: "&amp;Checks!$AB$395)</f>
        <v/>
      </c>
      <c r="E41" s="115" t="str">
        <f aca="false">IF(Checks!$V$395="","",Checks!$V$395)&amp;IF(Checks!$AC$395="","",IF(Checks!$V$395="","",CHAR(10))&amp;"N/A just.: "&amp;Checks!$AC$395)&amp;IF(Checks!$W$395="","",CHAR(10)&amp;"Batch: "&amp;Checks!$W$395)&amp;IF(AND(Checks!$X$395="",Checks!$Y$395=""),"",CHAR(10)&amp;"Exp: "&amp;Checks!$X$395&amp;"  /  Act: "&amp;Checks!$Y$395)</f>
        <v/>
      </c>
      <c r="F41" s="115" t="str">
        <f aca="false">IF(AND(LEFT(Checks!$AH$395,10)="N/A – RULE",TRIM(Checks!$S$395&amp;Checks!$Z$395)=""),"","Type: "&amp;IF(TRIM(Checks!$S$395)="","______________ (see cover list)",Checks!$S$395)&amp;CHAR(10)&amp;"ID: "&amp;IF(TRIM(Checks!$Z$395)="","______________ (see cover list)",Checks!$Z$395))&amp;IF(Checks!$AA$395="","",CHAR(10)&amp;"CA: "&amp;Checks!$AA$395)</f>
        <v>Type: ______________ (see cover list)
ID: ______________ (see cover list)</v>
      </c>
      <c r="G41" s="115" t="str">
        <f aca="false">IF(ISNUMBER(Checks!$AD$395),TEXT(Checks!$AD$395,"DD-MMM-YY HH:MM")&amp;" "&amp;Checks!$P$395,"")&amp;IF(Checks!$AE$395="","",CHAR(10)&amp;"Verifier: "&amp;Checks!$AE$395)&amp;IF(Checks!$T$395="","",CHAR(10)&amp;"PIC: "&amp;Checks!$T$395)</f>
        <v/>
      </c>
      <c r="H41" s="116" t="str">
        <f aca="false">IF(Checks!$AH$395="","",Checks!$AH$395)</f>
        <v>OPEN</v>
      </c>
    </row>
    <row r="42" customFormat="false" ht="114" hidden="false" customHeight="true" outlineLevel="0" collapsed="false">
      <c r="A42" s="115" t="str">
        <f aca="false">Checks!$A$396&amp;CHAR(10)&amp;IF(Checks!$I$396="","",Checks!$I$396&amp;": ")&amp;Checks!$J$396</f>
        <v>F12-T12-07
Equipment: Loading positions planned vs GLD</v>
      </c>
      <c r="B42" s="115" t="str">
        <f aca="false">Checks!$K$396&amp;IF(Checks!$O$396="","",IF(Checks!$K$396="","",CHAR(10))&amp;"Note: "&amp;Checks!$O$396)</f>
        <v>Note: Preparation check at caterer - does NOT confirm loading.</v>
      </c>
      <c r="C42" s="115" t="str">
        <f aca="false">Checks!$N$396&amp;CHAR(10)&amp;IF(ISNUMBER(Checks!$R$396),TEXT(Checks!$R$396,"DD-MMM-YY HH:MM"),"")&amp;" "&amp;Checks!$P$396</f>
        <v>Required
12-Oct-26 10:25 KUL</v>
      </c>
      <c r="D42" s="115" t="str">
        <f aca="false">IF(Checks!$U$396="","",Checks!$U$396)&amp;IF(Checks!$AB$396="","",CHAR(10)&amp;"CA: "&amp;Checks!$AB$396)</f>
        <v/>
      </c>
      <c r="E42" s="115" t="str">
        <f aca="false">IF(Checks!$V$396="","",Checks!$V$396)&amp;IF(Checks!$AC$396="","",IF(Checks!$V$396="","",CHAR(10))&amp;"N/A just.: "&amp;Checks!$AC$396)&amp;IF(Checks!$W$396="","",CHAR(10)&amp;"Batch: "&amp;Checks!$W$396)&amp;IF(AND(Checks!$X$396="",Checks!$Y$396=""),"",CHAR(10)&amp;"Exp: "&amp;Checks!$X$396&amp;"  /  Act: "&amp;Checks!$Y$396)</f>
        <v/>
      </c>
      <c r="F42" s="115" t="str">
        <f aca="false">IF(AND(LEFT(Checks!$AH$396,10)="N/A – RULE",TRIM(Checks!$S$396&amp;Checks!$Z$396)=""),"","Type: "&amp;IF(TRIM(Checks!$S$396)="","______________ (see cover list)",Checks!$S$396)&amp;CHAR(10)&amp;"ID: "&amp;IF(TRIM(Checks!$Z$396)="","______________ (see cover list)",Checks!$Z$396))&amp;IF(Checks!$AA$396="","",CHAR(10)&amp;"CA: "&amp;Checks!$AA$396)</f>
        <v>Type: ______________ (see cover list)
ID: ______________ (see cover list)</v>
      </c>
      <c r="G42" s="115" t="str">
        <f aca="false">IF(ISNUMBER(Checks!$AD$396),TEXT(Checks!$AD$396,"DD-MMM-YY HH:MM")&amp;" "&amp;Checks!$P$396,"")&amp;IF(Checks!$AE$396="","",CHAR(10)&amp;"Verifier: "&amp;Checks!$AE$396)&amp;IF(Checks!$T$396="","",CHAR(10)&amp;"PIC: "&amp;Checks!$T$396)</f>
        <v/>
      </c>
      <c r="H42" s="116" t="str">
        <f aca="false">IF(Checks!$AH$396="","",Checks!$AH$396)</f>
        <v>OPEN</v>
      </c>
    </row>
    <row r="43" customFormat="false" ht="114" hidden="false" customHeight="true" outlineLevel="0" collapsed="false">
      <c r="A43" s="115" t="str">
        <f aca="false">Checks!$A$397&amp;CHAR(10)&amp;IF(Checks!$I$397="","",Checks!$I$397&amp;": ")&amp;Checks!$J$397</f>
        <v>F12-T12-08
Amenities: Toiletry kits - prepared</v>
      </c>
      <c r="B43" s="115" t="str">
        <f aca="false">Checks!$K$397&amp;IF(Checks!$O$397="","",IF(Checks!$K$397="","",CHAR(10))&amp;"Note: "&amp;Checks!$O$397)</f>
        <v>Available (ticked in reference)</v>
      </c>
      <c r="C43" s="115" t="str">
        <f aca="false">Checks!$N$397&amp;CHAR(10)&amp;IF(ISNUMBER(Checks!$R$397),TEXT(Checks!$R$397,"DD-MMM-YY HH:MM"),"")&amp;" "&amp;Checks!$P$397</f>
        <v>Required
12-Oct-26 10:25 KUL</v>
      </c>
      <c r="D43" s="115" t="str">
        <f aca="false">IF(Checks!$U$397="","",Checks!$U$397)&amp;IF(Checks!$AB$397="","",CHAR(10)&amp;"CA: "&amp;Checks!$AB$397)</f>
        <v/>
      </c>
      <c r="E43" s="115" t="str">
        <f aca="false">IF(Checks!$V$397="","",Checks!$V$397)&amp;IF(Checks!$AC$397="","",IF(Checks!$V$397="","",CHAR(10))&amp;"N/A just.: "&amp;Checks!$AC$397)&amp;IF(Checks!$W$397="","",CHAR(10)&amp;"Batch: "&amp;Checks!$W$397)&amp;IF(AND(Checks!$X$397="",Checks!$Y$397=""),"",CHAR(10)&amp;"Exp: "&amp;Checks!$X$397&amp;"  /  Act: "&amp;Checks!$Y$397)</f>
        <v/>
      </c>
      <c r="F43" s="115" t="str">
        <f aca="false">IF(AND(LEFT(Checks!$AH$397,10)="N/A – RULE",TRIM(Checks!$S$397&amp;Checks!$Z$397)=""),"","Type: "&amp;IF(TRIM(Checks!$S$397)="","______________ (see cover list)",Checks!$S$397)&amp;CHAR(10)&amp;"ID: "&amp;IF(TRIM(Checks!$Z$397)="","______________ (see cover list)",Checks!$Z$397))&amp;IF(Checks!$AA$397="","",CHAR(10)&amp;"CA: "&amp;Checks!$AA$397)</f>
        <v>Type: ______________ (see cover list)
ID: ______________ (see cover list)</v>
      </c>
      <c r="G43" s="115" t="str">
        <f aca="false">IF(ISNUMBER(Checks!$AD$397),TEXT(Checks!$AD$397,"DD-MMM-YY HH:MM")&amp;" "&amp;Checks!$P$397,"")&amp;IF(Checks!$AE$397="","",CHAR(10)&amp;"Verifier: "&amp;Checks!$AE$397)&amp;IF(Checks!$T$397="","",CHAR(10)&amp;"PIC: "&amp;Checks!$T$397)</f>
        <v/>
      </c>
      <c r="H43" s="116" t="str">
        <f aca="false">IF(Checks!$AH$397="","",Checks!$AH$397)</f>
        <v>OPEN</v>
      </c>
    </row>
    <row r="44" customFormat="false" ht="114" hidden="false" customHeight="true" outlineLevel="0" collapsed="false">
      <c r="A44" s="115" t="str">
        <f aca="false">Checks!$A$398&amp;CHAR(10)&amp;IF(Checks!$I$398="","",Checks!$I$398&amp;": ")&amp;Checks!$J$398</f>
        <v>F12-T12-09
Amenities: Slippers (BS/BC) - prepared</v>
      </c>
      <c r="B44" s="115" t="str">
        <f aca="false">Checks!$K$398&amp;IF(Checks!$O$398="","",IF(Checks!$K$398="","",CHAR(10))&amp;"Note: "&amp;Checks!$O$398)</f>
        <v>Available (ticked in reference)</v>
      </c>
      <c r="C44" s="115" t="str">
        <f aca="false">Checks!$N$398&amp;CHAR(10)&amp;IF(ISNUMBER(Checks!$R$398),TEXT(Checks!$R$398,"DD-MMM-YY HH:MM"),"")&amp;" "&amp;Checks!$P$398</f>
        <v>Required
12-Oct-26 10:25 KUL</v>
      </c>
      <c r="D44" s="115" t="str">
        <f aca="false">IF(Checks!$U$398="","",Checks!$U$398)&amp;IF(Checks!$AB$398="","",CHAR(10)&amp;"CA: "&amp;Checks!$AB$398)</f>
        <v/>
      </c>
      <c r="E44" s="115" t="str">
        <f aca="false">IF(Checks!$V$398="","",Checks!$V$398)&amp;IF(Checks!$AC$398="","",IF(Checks!$V$398="","",CHAR(10))&amp;"N/A just.: "&amp;Checks!$AC$398)&amp;IF(Checks!$W$398="","",CHAR(10)&amp;"Batch: "&amp;Checks!$W$398)&amp;IF(AND(Checks!$X$398="",Checks!$Y$398=""),"",CHAR(10)&amp;"Exp: "&amp;Checks!$X$398&amp;"  /  Act: "&amp;Checks!$Y$398)</f>
        <v/>
      </c>
      <c r="F44" s="115" t="str">
        <f aca="false">IF(AND(LEFT(Checks!$AH$398,10)="N/A – RULE",TRIM(Checks!$S$398&amp;Checks!$Z$398)=""),"","Type: "&amp;IF(TRIM(Checks!$S$398)="","______________ (see cover list)",Checks!$S$398)&amp;CHAR(10)&amp;"ID: "&amp;IF(TRIM(Checks!$Z$398)="","______________ (see cover list)",Checks!$Z$398))&amp;IF(Checks!$AA$398="","",CHAR(10)&amp;"CA: "&amp;Checks!$AA$398)</f>
        <v>Type: ______________ (see cover list)
ID: ______________ (see cover list)</v>
      </c>
      <c r="G44" s="115" t="str">
        <f aca="false">IF(ISNUMBER(Checks!$AD$398),TEXT(Checks!$AD$398,"DD-MMM-YY HH:MM")&amp;" "&amp;Checks!$P$398,"")&amp;IF(Checks!$AE$398="","",CHAR(10)&amp;"Verifier: "&amp;Checks!$AE$398)&amp;IF(Checks!$T$398="","",CHAR(10)&amp;"PIC: "&amp;Checks!$T$398)</f>
        <v/>
      </c>
      <c r="H44" s="116" t="str">
        <f aca="false">IF(Checks!$AH$398="","",Checks!$AH$398)</f>
        <v>OPEN</v>
      </c>
    </row>
    <row r="45" customFormat="false" ht="114" hidden="false" customHeight="true" outlineLevel="0" collapsed="false">
      <c r="A45" s="115" t="str">
        <f aca="false">Checks!$A$399&amp;CHAR(10)&amp;IF(Checks!$I$399="","",Checks!$I$399&amp;": ")&amp;Checks!$J$399</f>
        <v>F12-T12-10
F&amp;B Linen: Towel - prepared</v>
      </c>
      <c r="B45" s="115" t="str">
        <f aca="false">Checks!$K$399&amp;IF(Checks!$O$399="","",IF(Checks!$K$399="","",CHAR(10))&amp;"Note: "&amp;Checks!$O$399)</f>
        <v>Available (ticked in reference)
Note: Reference gives no uplift stn for this item: preparation checked at the meal uplift stn (KUL) - confirm with caterer.</v>
      </c>
      <c r="C45" s="115" t="str">
        <f aca="false">Checks!$N$399&amp;CHAR(10)&amp;IF(ISNUMBER(Checks!$R$399),TEXT(Checks!$R$399,"DD-MMM-YY HH:MM"),"")&amp;" "&amp;Checks!$P$399</f>
        <v>Required
12-Oct-26 10:25 KUL</v>
      </c>
      <c r="D45" s="115" t="str">
        <f aca="false">IF(Checks!$U$399="","",Checks!$U$399)&amp;IF(Checks!$AB$399="","",CHAR(10)&amp;"CA: "&amp;Checks!$AB$399)</f>
        <v/>
      </c>
      <c r="E45" s="115" t="str">
        <f aca="false">IF(Checks!$V$399="","",Checks!$V$399)&amp;IF(Checks!$AC$399="","",IF(Checks!$V$399="","",CHAR(10))&amp;"N/A just.: "&amp;Checks!$AC$399)&amp;IF(Checks!$W$399="","",CHAR(10)&amp;"Batch: "&amp;Checks!$W$399)&amp;IF(AND(Checks!$X$399="",Checks!$Y$399=""),"",CHAR(10)&amp;"Exp: "&amp;Checks!$X$399&amp;"  /  Act: "&amp;Checks!$Y$399)</f>
        <v/>
      </c>
      <c r="F45" s="115" t="str">
        <f aca="false">IF(AND(LEFT(Checks!$AH$399,10)="N/A – RULE",TRIM(Checks!$S$399&amp;Checks!$Z$399)=""),"","Type: "&amp;IF(TRIM(Checks!$S$399)="","______________ (see cover list)",Checks!$S$399)&amp;CHAR(10)&amp;"ID: "&amp;IF(TRIM(Checks!$Z$399)="","______________ (see cover list)",Checks!$Z$399))&amp;IF(Checks!$AA$399="","",CHAR(10)&amp;"CA: "&amp;Checks!$AA$399)</f>
        <v>Type: ______________ (see cover list)
ID: ______________ (see cover list)</v>
      </c>
      <c r="G45" s="115" t="str">
        <f aca="false">IF(ISNUMBER(Checks!$AD$399),TEXT(Checks!$AD$399,"DD-MMM-YY HH:MM")&amp;" "&amp;Checks!$P$399,"")&amp;IF(Checks!$AE$399="","",CHAR(10)&amp;"Verifier: "&amp;Checks!$AE$399)&amp;IF(Checks!$T$399="","",CHAR(10)&amp;"PIC: "&amp;Checks!$T$399)</f>
        <v/>
      </c>
      <c r="H45" s="116" t="str">
        <f aca="false">IF(Checks!$AH$399="","",Checks!$AH$399)</f>
        <v>OPEN</v>
      </c>
    </row>
    <row r="46" customFormat="false" ht="114" hidden="false" customHeight="true" outlineLevel="0" collapsed="false">
      <c r="A46" s="115" t="str">
        <f aca="false">Checks!$A$400&amp;CHAR(10)&amp;IF(Checks!$I$400="","",Checks!$I$400&amp;": ")&amp;Checks!$J$400</f>
        <v>F12-T12-11
F&amp;B Linen: Tray cloth - prepared</v>
      </c>
      <c r="B46" s="115" t="str">
        <f aca="false">Checks!$K$400&amp;IF(Checks!$O$400="","",IF(Checks!$K$400="","",CHAR(10))&amp;"Note: "&amp;Checks!$O$400)</f>
        <v>Available (ticked in reference)
Note: Reference gives no uplift stn for this item: preparation checked at the meal uplift stn (KUL) - confirm with caterer.</v>
      </c>
      <c r="C46" s="115" t="str">
        <f aca="false">Checks!$N$400&amp;CHAR(10)&amp;IF(ISNUMBER(Checks!$R$400),TEXT(Checks!$R$400,"DD-MMM-YY HH:MM"),"")&amp;" "&amp;Checks!$P$400</f>
        <v>Required
12-Oct-26 10:25 KUL</v>
      </c>
      <c r="D46" s="115" t="str">
        <f aca="false">IF(Checks!$U$400="","",Checks!$U$400)&amp;IF(Checks!$AB$400="","",CHAR(10)&amp;"CA: "&amp;Checks!$AB$400)</f>
        <v/>
      </c>
      <c r="E46" s="115" t="str">
        <f aca="false">IF(Checks!$V$400="","",Checks!$V$400)&amp;IF(Checks!$AC$400="","",IF(Checks!$V$400="","",CHAR(10))&amp;"N/A just.: "&amp;Checks!$AC$400)&amp;IF(Checks!$W$400="","",CHAR(10)&amp;"Batch: "&amp;Checks!$W$400)&amp;IF(AND(Checks!$X$400="",Checks!$Y$400=""),"",CHAR(10)&amp;"Exp: "&amp;Checks!$X$400&amp;"  /  Act: "&amp;Checks!$Y$400)</f>
        <v/>
      </c>
      <c r="F46" s="115" t="str">
        <f aca="false">IF(AND(LEFT(Checks!$AH$400,10)="N/A – RULE",TRIM(Checks!$S$400&amp;Checks!$Z$400)=""),"","Type: "&amp;IF(TRIM(Checks!$S$400)="","______________ (see cover list)",Checks!$S$400)&amp;CHAR(10)&amp;"ID: "&amp;IF(TRIM(Checks!$Z$400)="","______________ (see cover list)",Checks!$Z$400))&amp;IF(Checks!$AA$400="","",CHAR(10)&amp;"CA: "&amp;Checks!$AA$400)</f>
        <v>Type: ______________ (see cover list)
ID: ______________ (see cover list)</v>
      </c>
      <c r="G46" s="115" t="str">
        <f aca="false">IF(ISNUMBER(Checks!$AD$400),TEXT(Checks!$AD$400,"DD-MMM-YY HH:MM")&amp;" "&amp;Checks!$P$400,"")&amp;IF(Checks!$AE$400="","",CHAR(10)&amp;"Verifier: "&amp;Checks!$AE$400)&amp;IF(Checks!$T$400="","",CHAR(10)&amp;"PIC: "&amp;Checks!$T$400)</f>
        <v/>
      </c>
      <c r="H46" s="116" t="str">
        <f aca="false">IF(Checks!$AH$400="","",Checks!$AH$400)</f>
        <v>OPEN</v>
      </c>
    </row>
    <row r="47" customFormat="false" ht="114" hidden="false" customHeight="true" outlineLevel="0" collapsed="false">
      <c r="A47" s="115" t="str">
        <f aca="false">Checks!$A$401&amp;CHAR(10)&amp;IF(Checks!$I$401="","",Checks!$I$401&amp;": ")&amp;Checks!$J$401</f>
        <v>F12-T12-12
F&amp;B Linen: Napkin - prepared</v>
      </c>
      <c r="B47" s="115" t="str">
        <f aca="false">Checks!$K$401&amp;IF(Checks!$O$401="","",IF(Checks!$K$401="","",CHAR(10))&amp;"Note: "&amp;Checks!$O$401)</f>
        <v>Available (ticked in reference)
Note: Reference gives no uplift stn for this item: preparation checked at the meal uplift stn (KUL) - confirm with caterer.</v>
      </c>
      <c r="C47" s="115" t="str">
        <f aca="false">Checks!$N$401&amp;CHAR(10)&amp;IF(ISNUMBER(Checks!$R$401),TEXT(Checks!$R$401,"DD-MMM-YY HH:MM"),"")&amp;" "&amp;Checks!$P$401</f>
        <v>Required
12-Oct-26 10:25 KUL</v>
      </c>
      <c r="D47" s="115" t="str">
        <f aca="false">IF(Checks!$U$401="","",Checks!$U$401)&amp;IF(Checks!$AB$401="","",CHAR(10)&amp;"CA: "&amp;Checks!$AB$401)</f>
        <v/>
      </c>
      <c r="E47" s="115" t="str">
        <f aca="false">IF(Checks!$V$401="","",Checks!$V$401)&amp;IF(Checks!$AC$401="","",IF(Checks!$V$401="","",CHAR(10))&amp;"N/A just.: "&amp;Checks!$AC$401)&amp;IF(Checks!$W$401="","",CHAR(10)&amp;"Batch: "&amp;Checks!$W$401)&amp;IF(AND(Checks!$X$401="",Checks!$Y$401=""),"",CHAR(10)&amp;"Exp: "&amp;Checks!$X$401&amp;"  /  Act: "&amp;Checks!$Y$401)</f>
        <v/>
      </c>
      <c r="F47" s="115" t="str">
        <f aca="false">IF(AND(LEFT(Checks!$AH$401,10)="N/A – RULE",TRIM(Checks!$S$401&amp;Checks!$Z$401)=""),"","Type: "&amp;IF(TRIM(Checks!$S$401)="","______________ (see cover list)",Checks!$S$401)&amp;CHAR(10)&amp;"ID: "&amp;IF(TRIM(Checks!$Z$401)="","______________ (see cover list)",Checks!$Z$401))&amp;IF(Checks!$AA$401="","",CHAR(10)&amp;"CA: "&amp;Checks!$AA$401)</f>
        <v>Type: ______________ (see cover list)
ID: ______________ (see cover list)</v>
      </c>
      <c r="G47" s="115" t="str">
        <f aca="false">IF(ISNUMBER(Checks!$AD$401),TEXT(Checks!$AD$401,"DD-MMM-YY HH:MM")&amp;" "&amp;Checks!$P$401,"")&amp;IF(Checks!$AE$401="","",CHAR(10)&amp;"Verifier: "&amp;Checks!$AE$401)&amp;IF(Checks!$T$401="","",CHAR(10)&amp;"PIC: "&amp;Checks!$T$401)</f>
        <v/>
      </c>
      <c r="H47" s="116" t="str">
        <f aca="false">IF(Checks!$AH$401="","",Checks!$AH$401)</f>
        <v>OPEN</v>
      </c>
    </row>
    <row r="48" customFormat="false" ht="114" hidden="false" customHeight="true" outlineLevel="0" collapsed="false">
      <c r="A48" s="115" t="str">
        <f aca="false">Checks!$A$402&amp;CHAR(10)&amp;IF(Checks!$I$402="","",Checks!$I$402&amp;": ")&amp;Checks!$J$402</f>
        <v>F12-T12-13
F&amp;B Linen: Table cloth - prepared</v>
      </c>
      <c r="B48" s="115" t="str">
        <f aca="false">Checks!$K$402&amp;IF(Checks!$O$402="","",IF(Checks!$K$402="","",CHAR(10))&amp;"Note: "&amp;Checks!$O$402)</f>
        <v>Available (ticked in reference)
Note: Reference gives no uplift stn for this item: preparation checked at the meal uplift stn (KUL) - confirm with caterer.</v>
      </c>
      <c r="C48" s="115" t="str">
        <f aca="false">Checks!$N$402&amp;CHAR(10)&amp;IF(ISNUMBER(Checks!$R$402),TEXT(Checks!$R$402,"DD-MMM-YY HH:MM"),"")&amp;" "&amp;Checks!$P$402</f>
        <v>Required
12-Oct-26 10:25 KUL</v>
      </c>
      <c r="D48" s="115" t="str">
        <f aca="false">IF(Checks!$U$402="","",Checks!$U$402)&amp;IF(Checks!$AB$402="","",CHAR(10)&amp;"CA: "&amp;Checks!$AB$402)</f>
        <v/>
      </c>
      <c r="E48" s="115" t="str">
        <f aca="false">IF(Checks!$V$402="","",Checks!$V$402)&amp;IF(Checks!$AC$402="","",IF(Checks!$V$402="","",CHAR(10))&amp;"N/A just.: "&amp;Checks!$AC$402)&amp;IF(Checks!$W$402="","",CHAR(10)&amp;"Batch: "&amp;Checks!$W$402)&amp;IF(AND(Checks!$X$402="",Checks!$Y$402=""),"",CHAR(10)&amp;"Exp: "&amp;Checks!$X$402&amp;"  /  Act: "&amp;Checks!$Y$402)</f>
        <v/>
      </c>
      <c r="F48" s="115" t="str">
        <f aca="false">IF(AND(LEFT(Checks!$AH$402,10)="N/A – RULE",TRIM(Checks!$S$402&amp;Checks!$Z$402)=""),"","Type: "&amp;IF(TRIM(Checks!$S$402)="","______________ (see cover list)",Checks!$S$402)&amp;CHAR(10)&amp;"ID: "&amp;IF(TRIM(Checks!$Z$402)="","______________ (see cover list)",Checks!$Z$402))&amp;IF(Checks!$AA$402="","",CHAR(10)&amp;"CA: "&amp;Checks!$AA$402)</f>
        <v>Type: ______________ (see cover list)
ID: ______________ (see cover list)</v>
      </c>
      <c r="G48" s="115" t="str">
        <f aca="false">IF(ISNUMBER(Checks!$AD$402),TEXT(Checks!$AD$402,"DD-MMM-YY HH:MM")&amp;" "&amp;Checks!$P$402,"")&amp;IF(Checks!$AE$402="","",CHAR(10)&amp;"Verifier: "&amp;Checks!$AE$402)&amp;IF(Checks!$T$402="","",CHAR(10)&amp;"PIC: "&amp;Checks!$T$402)</f>
        <v/>
      </c>
      <c r="H48" s="116" t="str">
        <f aca="false">IF(Checks!$AH$402="","",Checks!$AH$402)</f>
        <v>OPEN</v>
      </c>
    </row>
    <row r="49" customFormat="false" ht="114" hidden="false" customHeight="true" outlineLevel="0" collapsed="false">
      <c r="A49" s="115" t="str">
        <f aca="false">Checks!$A$403&amp;CHAR(10)&amp;IF(Checks!$I$403="","",Checks!$I$403&amp;": ")&amp;Checks!$J$403</f>
        <v>F12-T12-14
F&amp;B Linen: Bread linen (using table cloth) - prepared</v>
      </c>
      <c r="B49" s="115" t="str">
        <f aca="false">Checks!$K$403&amp;IF(Checks!$O$403="","",IF(Checks!$K$403="","",CHAR(10))&amp;"Note: "&amp;Checks!$O$403)</f>
        <v>Available (ticked in reference)
Note: Reference gives no uplift stn for this item: preparation checked at the meal uplift stn (KUL) - confirm with caterer.</v>
      </c>
      <c r="C49" s="115" t="str">
        <f aca="false">Checks!$N$403&amp;CHAR(10)&amp;IF(ISNUMBER(Checks!$R$403),TEXT(Checks!$R$403,"DD-MMM-YY HH:MM"),"")&amp;" "&amp;Checks!$P$403</f>
        <v>Required
12-Oct-26 10:25 KUL</v>
      </c>
      <c r="D49" s="115" t="str">
        <f aca="false">IF(Checks!$U$403="","",Checks!$U$403)&amp;IF(Checks!$AB$403="","",CHAR(10)&amp;"CA: "&amp;Checks!$AB$403)</f>
        <v/>
      </c>
      <c r="E49" s="115" t="str">
        <f aca="false">IF(Checks!$V$403="","",Checks!$V$403)&amp;IF(Checks!$AC$403="","",IF(Checks!$V$403="","",CHAR(10))&amp;"N/A just.: "&amp;Checks!$AC$403)&amp;IF(Checks!$W$403="","",CHAR(10)&amp;"Batch: "&amp;Checks!$W$403)&amp;IF(AND(Checks!$X$403="",Checks!$Y$403=""),"",CHAR(10)&amp;"Exp: "&amp;Checks!$X$403&amp;"  /  Act: "&amp;Checks!$Y$403)</f>
        <v/>
      </c>
      <c r="F49" s="115" t="str">
        <f aca="false">IF(AND(LEFT(Checks!$AH$403,10)="N/A – RULE",TRIM(Checks!$S$403&amp;Checks!$Z$403)=""),"","Type: "&amp;IF(TRIM(Checks!$S$403)="","______________ (see cover list)",Checks!$S$403)&amp;CHAR(10)&amp;"ID: "&amp;IF(TRIM(Checks!$Z$403)="","______________ (see cover list)",Checks!$Z$403))&amp;IF(Checks!$AA$403="","",CHAR(10)&amp;"CA: "&amp;Checks!$AA$403)</f>
        <v>Type: ______________ (see cover list)
ID: ______________ (see cover list)</v>
      </c>
      <c r="G49" s="115" t="str">
        <f aca="false">IF(ISNUMBER(Checks!$AD$403),TEXT(Checks!$AD$403,"DD-MMM-YY HH:MM")&amp;" "&amp;Checks!$P$403,"")&amp;IF(Checks!$AE$403="","",CHAR(10)&amp;"Verifier: "&amp;Checks!$AE$403)&amp;IF(Checks!$T$403="","",CHAR(10)&amp;"PIC: "&amp;Checks!$T$403)</f>
        <v/>
      </c>
      <c r="H49" s="116" t="str">
        <f aca="false">IF(Checks!$AH$403="","",Checks!$AH$403)</f>
        <v>OPEN</v>
      </c>
    </row>
    <row r="50" customFormat="false" ht="124.5" hidden="false" customHeight="true" outlineLevel="0" collapsed="false">
      <c r="A50" s="115" t="str">
        <f aca="false">Checks!$A$404&amp;CHAR(10)&amp;IF(Checks!$I$404="","",Checks!$I$404&amp;": ")&amp;Checks!$J$404</f>
        <v>F12-T12-15
F&amp;B Linen: Trolley cloth - prepared</v>
      </c>
      <c r="B50" s="115" t="str">
        <f aca="false">SUBSTITUTE(SUBSTITUTE(Checks!$K$404&amp;IF(Checks!$O$404="","",IF(Checks!$K$404="","",CHAR(10))&amp;"Note: "&amp;Checks!$O$404),"Per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0" s="115" t="str">
        <f aca="false">Checks!$N$404&amp;CHAR(10)&amp;IF(ISNUMBER(Checks!$R$404),TEXT(Checks!$R$404,"DD-MMM-YY HH:MM"),"")&amp;" "&amp;Checks!$P$404</f>
        <v>Required
12-Oct-26 10:25 KUL</v>
      </c>
      <c r="D50" s="115" t="str">
        <f aca="false">IF(Checks!$U$404="","",Checks!$U$404)&amp;IF(Checks!$AB$404="","",CHAR(10)&amp;"CA: "&amp;Checks!$AB$404)</f>
        <v/>
      </c>
      <c r="E50" s="115" t="str">
        <f aca="false">IF(Checks!$V$404="","",Checks!$V$404)&amp;IF(Checks!$AC$404="","",IF(Checks!$V$404="","",CHAR(10))&amp;"N/A just.: "&amp;Checks!$AC$404)&amp;IF(Checks!$W$404="","",CHAR(10)&amp;"Batch: "&amp;Checks!$W$404)&amp;IF(AND(Checks!$X$404="",Checks!$Y$404=""),"",CHAR(10)&amp;"Exp: "&amp;Checks!$X$404&amp;"  /  Act: "&amp;Checks!$Y$404)</f>
        <v/>
      </c>
      <c r="F50" s="115" t="str">
        <f aca="false">IF(AND(LEFT(Checks!$AH$404,10)="N/A – RULE",TRIM(Checks!$S$404&amp;Checks!$Z$404)=""),"","Type: "&amp;IF(TRIM(Checks!$S$404)="","______________ (see cover list)",Checks!$S$404)&amp;CHAR(10)&amp;"ID: "&amp;IF(TRIM(Checks!$Z$404)="","______________ (see cover list)",Checks!$Z$404))&amp;IF(Checks!$AA$404="","",CHAR(10)&amp;"CA: "&amp;Checks!$AA$404)</f>
        <v>Type: ______________ (see cover list)
ID: ______________ (see cover list)</v>
      </c>
      <c r="G50" s="115" t="str">
        <f aca="false">IF(ISNUMBER(Checks!$AD$404),TEXT(Checks!$AD$404,"DD-MMM-YY HH:MM")&amp;" "&amp;Checks!$P$404,"")&amp;IF(Checks!$AE$404="","",CHAR(10)&amp;"Verifier: "&amp;Checks!$AE$404)&amp;IF(Checks!$T$404="","",CHAR(10)&amp;"PIC: "&amp;Checks!$T$404)</f>
        <v/>
      </c>
      <c r="H50" s="116" t="str">
        <f aca="false">IF(Checks!$AH$404="","",Checks!$AH$404)</f>
        <v>OPEN</v>
      </c>
    </row>
    <row r="51" customFormat="false" ht="114" hidden="false" customHeight="true" outlineLevel="0" collapsed="false">
      <c r="A51" s="115" t="str">
        <f aca="false">Checks!$A$405&amp;CHAR(10)&amp;IF(Checks!$I$405="","",Checks!$I$405&amp;": ")&amp;Checks!$J$405</f>
        <v>F12-T12-16
F&amp;B Linen: Linen bag - prepared</v>
      </c>
      <c r="B51" s="115" t="str">
        <f aca="false">Checks!$K$405&amp;IF(Checks!$O$405="","",IF(Checks!$K$405="","",CHAR(10))&amp;"Note: "&amp;Checks!$O$405)</f>
        <v>Available (ticked in reference)
Note: Reference gives no uplift stn for this item: preparation checked at the meal uplift stn (KUL) - confirm with caterer.</v>
      </c>
      <c r="C51" s="115" t="str">
        <f aca="false">Checks!$N$405&amp;CHAR(10)&amp;IF(ISNUMBER(Checks!$R$405),TEXT(Checks!$R$405,"DD-MMM-YY HH:MM"),"")&amp;" "&amp;Checks!$P$405</f>
        <v>Required
12-Oct-26 10:25 KUL</v>
      </c>
      <c r="D51" s="115" t="str">
        <f aca="false">IF(Checks!$U$405="","",Checks!$U$405)&amp;IF(Checks!$AB$405="","",CHAR(10)&amp;"CA: "&amp;Checks!$AB$405)</f>
        <v/>
      </c>
      <c r="E51" s="115" t="str">
        <f aca="false">IF(Checks!$V$405="","",Checks!$V$405)&amp;IF(Checks!$AC$405="","",IF(Checks!$V$405="","",CHAR(10))&amp;"N/A just.: "&amp;Checks!$AC$405)&amp;IF(Checks!$W$405="","",CHAR(10)&amp;"Batch: "&amp;Checks!$W$405)&amp;IF(AND(Checks!$X$405="",Checks!$Y$405=""),"",CHAR(10)&amp;"Exp: "&amp;Checks!$X$405&amp;"  /  Act: "&amp;Checks!$Y$405)</f>
        <v/>
      </c>
      <c r="F51" s="115" t="str">
        <f aca="false">IF(AND(LEFT(Checks!$AH$405,10)="N/A – RULE",TRIM(Checks!$S$405&amp;Checks!$Z$405)=""),"","Type: "&amp;IF(TRIM(Checks!$S$405)="","______________ (see cover list)",Checks!$S$405)&amp;CHAR(10)&amp;"ID: "&amp;IF(TRIM(Checks!$Z$405)="","______________ (see cover list)",Checks!$Z$405))&amp;IF(Checks!$AA$405="","",CHAR(10)&amp;"CA: "&amp;Checks!$AA$405)</f>
        <v>Type: ______________ (see cover list)
ID: ______________ (see cover list)</v>
      </c>
      <c r="G51" s="115" t="str">
        <f aca="false">IF(ISNUMBER(Checks!$AD$405),TEXT(Checks!$AD$405,"DD-MMM-YY HH:MM")&amp;" "&amp;Checks!$P$405,"")&amp;IF(Checks!$AE$405="","",CHAR(10)&amp;"Verifier: "&amp;Checks!$AE$405)&amp;IF(Checks!$T$405="","",CHAR(10)&amp;"PIC: "&amp;Checks!$T$405)</f>
        <v/>
      </c>
      <c r="H51" s="116" t="str">
        <f aca="false">IF(Checks!$AH$405="","",Checks!$AH$405)</f>
        <v>OPEN</v>
      </c>
    </row>
    <row r="52" customFormat="false" ht="114" hidden="false" customHeight="true" outlineLevel="0" collapsed="false">
      <c r="A52" s="115" t="str">
        <f aca="false">Checks!$A$406&amp;CHAR(10)&amp;IF(Checks!$I$406="","",Checks!$I$406&amp;": ")&amp;Checks!$J$406</f>
        <v>F12-T12-17
Seat Linen: Seat pillow (BS &amp; BC) - prepared</v>
      </c>
      <c r="B52" s="115" t="str">
        <f aca="false">Checks!$K$406&amp;IF(Checks!$O$406="","",IF(Checks!$K$406="","",CHAR(10))&amp;"Note: "&amp;Checks!$O$406)</f>
        <v>Available 100% (ticked in reference)
Note: Reference gives no uplift stn for this item: preparation checked at the meal uplift stn (KUL) - confirm with caterer.</v>
      </c>
      <c r="C52" s="115" t="str">
        <f aca="false">Checks!$N$406&amp;CHAR(10)&amp;IF(ISNUMBER(Checks!$R$406),TEXT(Checks!$R$406,"DD-MMM-YY HH:MM"),"")&amp;" "&amp;Checks!$P$406</f>
        <v>Required
12-Oct-26 10:25 KUL</v>
      </c>
      <c r="D52" s="115" t="str">
        <f aca="false">IF(Checks!$U$406="","",Checks!$U$406)&amp;IF(Checks!$AB$406="","",CHAR(10)&amp;"CA: "&amp;Checks!$AB$406)</f>
        <v/>
      </c>
      <c r="E52" s="115" t="str">
        <f aca="false">IF(Checks!$V$406="","",Checks!$V$406)&amp;IF(Checks!$AC$406="","",IF(Checks!$V$406="","",CHAR(10))&amp;"N/A just.: "&amp;Checks!$AC$406)&amp;IF(Checks!$W$406="","",CHAR(10)&amp;"Batch: "&amp;Checks!$W$406)&amp;IF(AND(Checks!$X$406="",Checks!$Y$406=""),"",CHAR(10)&amp;"Exp: "&amp;Checks!$X$406&amp;"  /  Act: "&amp;Checks!$Y$406)</f>
        <v/>
      </c>
      <c r="F52" s="115" t="str">
        <f aca="false">IF(AND(LEFT(Checks!$AH$406,10)="N/A – RULE",TRIM(Checks!$S$406&amp;Checks!$Z$406)=""),"","Type: "&amp;IF(TRIM(Checks!$S$406)="","______________ (see cover list)",Checks!$S$406)&amp;CHAR(10)&amp;"ID: "&amp;IF(TRIM(Checks!$Z$406)="","______________ (see cover list)",Checks!$Z$406))&amp;IF(Checks!$AA$406="","",CHAR(10)&amp;"CA: "&amp;Checks!$AA$406)</f>
        <v>Type: ______________ (see cover list)
ID: ______________ (see cover list)</v>
      </c>
      <c r="G52" s="115" t="str">
        <f aca="false">IF(ISNUMBER(Checks!$AD$406),TEXT(Checks!$AD$406,"DD-MMM-YY HH:MM")&amp;" "&amp;Checks!$P$406,"")&amp;IF(Checks!$AE$406="","",CHAR(10)&amp;"Verifier: "&amp;Checks!$AE$406)&amp;IF(Checks!$T$406="","",CHAR(10)&amp;"PIC: "&amp;Checks!$T$406)</f>
        <v/>
      </c>
      <c r="H52" s="116" t="str">
        <f aca="false">IF(Checks!$AH$406="","",Checks!$AH$406)</f>
        <v>OPEN</v>
      </c>
    </row>
    <row r="53" customFormat="false" ht="114" hidden="false" customHeight="true" outlineLevel="0" collapsed="false">
      <c r="A53" s="115" t="str">
        <f aca="false">Checks!$A$407&amp;CHAR(10)&amp;IF(Checks!$I$407="","",Checks!$I$407&amp;": ")&amp;Checks!$J$407</f>
        <v>F12-T12-18
Seat Linen: Duvet (BS &amp; BC) - prepared</v>
      </c>
      <c r="B53" s="115" t="str">
        <f aca="false">Checks!$K$407&amp;IF(Checks!$O$407="","",IF(Checks!$K$407="","",CHAR(10))&amp;"Note: "&amp;Checks!$O$407)</f>
        <v>Available 100% (ticked in reference)
Note: Reference gives no uplift stn for this item: preparation checked at the meal uplift stn (KUL) - confirm with caterer.</v>
      </c>
      <c r="C53" s="115" t="str">
        <f aca="false">Checks!$N$407&amp;CHAR(10)&amp;IF(ISNUMBER(Checks!$R$407),TEXT(Checks!$R$407,"DD-MMM-YY HH:MM"),"")&amp;" "&amp;Checks!$P$407</f>
        <v>Required
12-Oct-26 10:25 KUL</v>
      </c>
      <c r="D53" s="115" t="str">
        <f aca="false">IF(Checks!$U$407="","",Checks!$U$407)&amp;IF(Checks!$AB$407="","",CHAR(10)&amp;"CA: "&amp;Checks!$AB$407)</f>
        <v/>
      </c>
      <c r="E53" s="115" t="str">
        <f aca="false">IF(Checks!$V$407="","",Checks!$V$407)&amp;IF(Checks!$AC$407="","",IF(Checks!$V$407="","",CHAR(10))&amp;"N/A just.: "&amp;Checks!$AC$407)&amp;IF(Checks!$W$407="","",CHAR(10)&amp;"Batch: "&amp;Checks!$W$407)&amp;IF(AND(Checks!$X$407="",Checks!$Y$407=""),"",CHAR(10)&amp;"Exp: "&amp;Checks!$X$407&amp;"  /  Act: "&amp;Checks!$Y$407)</f>
        <v/>
      </c>
      <c r="F53" s="115" t="str">
        <f aca="false">IF(AND(LEFT(Checks!$AH$407,10)="N/A – RULE",TRIM(Checks!$S$407&amp;Checks!$Z$407)=""),"","Type: "&amp;IF(TRIM(Checks!$S$407)="","______________ (see cover list)",Checks!$S$407)&amp;CHAR(10)&amp;"ID: "&amp;IF(TRIM(Checks!$Z$407)="","______________ (see cover list)",Checks!$Z$407))&amp;IF(Checks!$AA$407="","",CHAR(10)&amp;"CA: "&amp;Checks!$AA$407)</f>
        <v>Type: ______________ (see cover list)
ID: ______________ (see cover list)</v>
      </c>
      <c r="G53" s="115" t="str">
        <f aca="false">IF(ISNUMBER(Checks!$AD$407),TEXT(Checks!$AD$407,"DD-MMM-YY HH:MM")&amp;" "&amp;Checks!$P$407,"")&amp;IF(Checks!$AE$407="","",CHAR(10)&amp;"Verifier: "&amp;Checks!$AE$407)&amp;IF(Checks!$T$407="","",CHAR(10)&amp;"PIC: "&amp;Checks!$T$407)</f>
        <v/>
      </c>
      <c r="H53" s="116" t="str">
        <f aca="false">IF(Checks!$AH$407="","",Checks!$AH$407)</f>
        <v>OPEN</v>
      </c>
    </row>
    <row r="54" customFormat="false" ht="114" hidden="false" customHeight="true" outlineLevel="0" collapsed="false">
      <c r="A54" s="115" t="str">
        <f aca="false">Checks!$A$408&amp;CHAR(10)&amp;IF(Checks!$I$408="","",Checks!$I$408&amp;": ")&amp;Checks!$J$408</f>
        <v>F12-T12-19
Seat Linen: Mattress (BS &amp; BC) - prepared</v>
      </c>
      <c r="B54" s="115" t="str">
        <f aca="false">Checks!$K$408&amp;IF(Checks!$O$408="","",IF(Checks!$K$408="","",CHAR(10))&amp;"Note: "&amp;Checks!$O$408)</f>
        <v>Available 100% (ticked in reference)
Note: Reference gives no uplift stn for this item: preparation checked at the meal uplift stn (KUL) - confirm with caterer.</v>
      </c>
      <c r="C54" s="115" t="str">
        <f aca="false">Checks!$N$408&amp;CHAR(10)&amp;IF(ISNUMBER(Checks!$R$408),TEXT(Checks!$R$408,"DD-MMM-YY HH:MM"),"")&amp;" "&amp;Checks!$P$408</f>
        <v>Required
12-Oct-26 10:25 KUL</v>
      </c>
      <c r="D54" s="115" t="str">
        <f aca="false">IF(Checks!$U$408="","",Checks!$U$408)&amp;IF(Checks!$AB$408="","",CHAR(10)&amp;"CA: "&amp;Checks!$AB$408)</f>
        <v/>
      </c>
      <c r="E54" s="115" t="str">
        <f aca="false">IF(Checks!$V$408="","",Checks!$V$408)&amp;IF(Checks!$AC$408="","",IF(Checks!$V$408="","",CHAR(10))&amp;"N/A just.: "&amp;Checks!$AC$408)&amp;IF(Checks!$W$408="","",CHAR(10)&amp;"Batch: "&amp;Checks!$W$408)&amp;IF(AND(Checks!$X$408="",Checks!$Y$408=""),"",CHAR(10)&amp;"Exp: "&amp;Checks!$X$408&amp;"  /  Act: "&amp;Checks!$Y$408)</f>
        <v/>
      </c>
      <c r="F54" s="115" t="str">
        <f aca="false">IF(AND(LEFT(Checks!$AH$408,10)="N/A – RULE",TRIM(Checks!$S$408&amp;Checks!$Z$408)=""),"","Type: "&amp;IF(TRIM(Checks!$S$408)="","______________ (see cover list)",Checks!$S$408)&amp;CHAR(10)&amp;"ID: "&amp;IF(TRIM(Checks!$Z$408)="","______________ (see cover list)",Checks!$Z$408))&amp;IF(Checks!$AA$408="","",CHAR(10)&amp;"CA: "&amp;Checks!$AA$408)</f>
        <v>Type: ______________ (see cover list)
ID: ______________ (see cover list)</v>
      </c>
      <c r="G54" s="115" t="str">
        <f aca="false">IF(ISNUMBER(Checks!$AD$408),TEXT(Checks!$AD$408,"DD-MMM-YY HH:MM")&amp;" "&amp;Checks!$P$408,"")&amp;IF(Checks!$AE$408="","",CHAR(10)&amp;"Verifier: "&amp;Checks!$AE$408)&amp;IF(Checks!$T$408="","",CHAR(10)&amp;"PIC: "&amp;Checks!$T$408)</f>
        <v/>
      </c>
      <c r="H54" s="116" t="str">
        <f aca="false">IF(Checks!$AH$408="","",Checks!$AH$408)</f>
        <v>OPEN</v>
      </c>
    </row>
    <row r="55" customFormat="false" ht="114" hidden="false" customHeight="true" outlineLevel="0" collapsed="false">
      <c r="A55" s="115" t="str">
        <f aca="false">Checks!$A$409&amp;CHAR(10)&amp;IF(Checks!$I$409="","",Checks!$I$409&amp;": ")&amp;Checks!$J$409</f>
        <v>F12-T12-20
Signature Drinks: Signature drink &amp; garnish (BC) - prepared</v>
      </c>
      <c r="B55" s="115" t="str">
        <f aca="false">SUBSTITUTE(Checks!$K$409&amp;IF(Checks!$O$409="","",IF(Checks!$K$409="","",CHAR(10))&amp;"Note: "&amp;Checks!$O$409)," (note D79)","")</f>
        <v>Available (ticked in reference)
Note: Signature drinks &amp; garnish uplifted from KUL.</v>
      </c>
      <c r="C55" s="115" t="str">
        <f aca="false">Checks!$N$409&amp;CHAR(10)&amp;IF(ISNUMBER(Checks!$R$409),TEXT(Checks!$R$409,"DD-MMM-YY HH:MM"),"")&amp;" "&amp;Checks!$P$409</f>
        <v>Required
12-Oct-26 10:25 KUL</v>
      </c>
      <c r="D55" s="115" t="str">
        <f aca="false">IF(Checks!$U$409="","",Checks!$U$409)&amp;IF(Checks!$AB$409="","",CHAR(10)&amp;"CA: "&amp;Checks!$AB$409)</f>
        <v/>
      </c>
      <c r="E55" s="115" t="str">
        <f aca="false">IF(Checks!$V$409="","",Checks!$V$409)&amp;IF(Checks!$AC$409="","",IF(Checks!$V$409="","",CHAR(10))&amp;"N/A just.: "&amp;Checks!$AC$409)&amp;IF(Checks!$W$409="","",CHAR(10)&amp;"Batch: "&amp;Checks!$W$409)&amp;IF(AND(Checks!$X$409="",Checks!$Y$409=""),"",CHAR(10)&amp;"Exp: "&amp;Checks!$X$409&amp;"  /  Act: "&amp;Checks!$Y$409)</f>
        <v/>
      </c>
      <c r="F55" s="115" t="str">
        <f aca="false">IF(AND(LEFT(Checks!$AH$409,10)="N/A – RULE",TRIM(Checks!$S$409&amp;Checks!$Z$409)=""),"","Type: "&amp;IF(TRIM(Checks!$S$409)="","______________ (see cover list)",Checks!$S$409)&amp;CHAR(10)&amp;"ID: "&amp;IF(TRIM(Checks!$Z$409)="","______________ (see cover list)",Checks!$Z$409))&amp;IF(Checks!$AA$409="","",CHAR(10)&amp;"CA: "&amp;Checks!$AA$409)</f>
        <v>Type: ______________ (see cover list)
ID: ______________ (see cover list)</v>
      </c>
      <c r="G55" s="115" t="str">
        <f aca="false">IF(ISNUMBER(Checks!$AD$409),TEXT(Checks!$AD$409,"DD-MMM-YY HH:MM")&amp;" "&amp;Checks!$P$409,"")&amp;IF(Checks!$AE$409="","",CHAR(10)&amp;"Verifier: "&amp;Checks!$AE$409)&amp;IF(Checks!$T$409="","",CHAR(10)&amp;"PIC: "&amp;Checks!$T$409)</f>
        <v/>
      </c>
      <c r="H55" s="116" t="str">
        <f aca="false">IF(Checks!$AH$409="","",Checks!$AH$409)</f>
        <v>OPEN</v>
      </c>
    </row>
    <row r="56" customFormat="false" ht="114" hidden="false" customHeight="true" outlineLevel="0" collapsed="false">
      <c r="A56" s="115" t="str">
        <f aca="false">Checks!$A$410&amp;CHAR(10)&amp;IF(Checks!$I$410="","",Checks!$I$410&amp;": ")&amp;Checks!$J$410</f>
        <v>F12-T12-21
Sales Cart: Sales cart (caterer PASB) - prepared</v>
      </c>
      <c r="B56" s="115" t="str">
        <f aca="false">Checks!$K$410&amp;IF(Checks!$O$410="","",IF(Checks!$K$410="","",CHAR(10))&amp;"Note: "&amp;Checks!$O$410)</f>
        <v>Location 241 &amp; 947 (A339)
Note: Block 7.08 h &gt;= 4 h. Reference gives no uplift stn for this item: preparation checked at the meal uplift stn (KUL) - confirm with caterer.</v>
      </c>
      <c r="C56" s="115" t="str">
        <f aca="false">Checks!$N$410&amp;CHAR(10)&amp;IF(ISNUMBER(Checks!$R$410),TEXT(Checks!$R$410,"DD-MMM-YY HH:MM"),"")&amp;" "&amp;Checks!$P$410</f>
        <v>Required
12-Oct-26 10:25 KUL</v>
      </c>
      <c r="D56" s="115" t="str">
        <f aca="false">IF(Checks!$U$410="","",Checks!$U$410)&amp;IF(Checks!$AB$410="","",CHAR(10)&amp;"CA: "&amp;Checks!$AB$410)</f>
        <v/>
      </c>
      <c r="E56" s="115" t="str">
        <f aca="false">IF(Checks!$V$410="","",Checks!$V$410)&amp;IF(Checks!$AC$410="","",IF(Checks!$V$410="","",CHAR(10))&amp;"N/A just.: "&amp;Checks!$AC$410)&amp;IF(Checks!$W$410="","",CHAR(10)&amp;"Batch: "&amp;Checks!$W$410)&amp;IF(AND(Checks!$X$410="",Checks!$Y$410=""),"",CHAR(10)&amp;"Exp: "&amp;Checks!$X$410&amp;"  /  Act: "&amp;Checks!$Y$410)</f>
        <v/>
      </c>
      <c r="F56" s="115" t="str">
        <f aca="false">IF(AND(LEFT(Checks!$AH$410,10)="N/A – RULE",TRIM(Checks!$S$410&amp;Checks!$Z$410)=""),"","Type: "&amp;IF(TRIM(Checks!$S$410)="","______________ (see cover list)",Checks!$S$410)&amp;CHAR(10)&amp;"ID: "&amp;IF(TRIM(Checks!$Z$410)="","______________ (see cover list)",Checks!$Z$410))&amp;IF(Checks!$AA$410="","",CHAR(10)&amp;"CA: "&amp;Checks!$AA$410)</f>
        <v>Type: ______________ (see cover list)
ID: ______________ (see cover list)</v>
      </c>
      <c r="G56" s="115" t="str">
        <f aca="false">IF(ISNUMBER(Checks!$AD$410),TEXT(Checks!$AD$410,"DD-MMM-YY HH:MM")&amp;" "&amp;Checks!$P$410,"")&amp;IF(Checks!$AE$410="","",CHAR(10)&amp;"Verifier: "&amp;Checks!$AE$410)&amp;IF(Checks!$T$410="","",CHAR(10)&amp;"PIC: "&amp;Checks!$T$410)</f>
        <v/>
      </c>
      <c r="H56" s="116" t="str">
        <f aca="false">IF(Checks!$AH$410="","",Checks!$AH$410)</f>
        <v>OPEN</v>
      </c>
    </row>
    <row r="57" customFormat="false" ht="25.5" hidden="false" customHeight="true" outlineLevel="0" collapsed="false">
      <c r="A57" s="114"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7" s="114"/>
      <c r="C57" s="114"/>
      <c r="D57" s="114"/>
      <c r="E57" s="114"/>
      <c r="F57" s="114"/>
      <c r="G57" s="114"/>
      <c r="H57" s="114"/>
    </row>
    <row r="58" customFormat="false" ht="114" hidden="false" customHeight="true" outlineLevel="0" collapsed="false">
      <c r="A58" s="115" t="str">
        <f aca="false">Checks!$A$411&amp;CHAR(10)&amp;IF(Checks!$I$411="","",Checks!$I$411&amp;": ")&amp;Checks!$J$411</f>
        <v>F12-UPL-01
Meal: Meals physically uplifted on board - quantity vs menu checklist</v>
      </c>
      <c r="B58" s="115" t="str">
        <f aca="false">Checks!$K$411&amp;IF(Checks!$O$411="","",IF(Checks!$K$411="","",CHAR(10))&amp;"Note: "&amp;Checks!$O$411)</f>
        <v>Enter expected &amp; actual
Note: Confirm on board before departure; completion time must fall inside the uplift window.</v>
      </c>
      <c r="C58" s="115" t="str">
        <f aca="false">Checks!$N$411&amp;CHAR(10)&amp;IF(ISNUMBER(Checks!$R$411),TEXT(Checks!$R$411,"DD-MMM-YY HH:MM"),"")&amp;" "&amp;Checks!$P$411</f>
        <v>Required
12-Oct-26 22:25 KUL</v>
      </c>
      <c r="D58" s="115" t="str">
        <f aca="false">IF(Checks!$U$411="","",Checks!$U$411)&amp;IF(Checks!$AB$411="","",CHAR(10)&amp;"CA: "&amp;Checks!$AB$411)</f>
        <v/>
      </c>
      <c r="E58" s="115" t="str">
        <f aca="false">IF(Checks!$V$411="","",Checks!$V$411)&amp;IF(Checks!$AC$411="","",IF(Checks!$V$411="","",CHAR(10))&amp;"N/A just.: "&amp;Checks!$AC$411)&amp;IF(Checks!$W$411="","",CHAR(10)&amp;"Batch: "&amp;Checks!$W$411)&amp;IF(AND(Checks!$X$411="",Checks!$Y$411=""),"",CHAR(10)&amp;"Exp: "&amp;Checks!$X$411&amp;"  /  Act: "&amp;Checks!$Y$411)</f>
        <v/>
      </c>
      <c r="F58" s="115" t="str">
        <f aca="false">IF(AND(LEFT(Checks!$AH$411,10)="N/A – RULE",TRIM(Checks!$S$411&amp;Checks!$Z$411)=""),"","Type: "&amp;IF(TRIM(Checks!$S$411)="","______________ (see cover list)",Checks!$S$411)&amp;CHAR(10)&amp;"ID: "&amp;IF(TRIM(Checks!$Z$411)="","______________ (see cover list)",Checks!$Z$411))&amp;IF(Checks!$AA$411="","",CHAR(10)&amp;"CA: "&amp;Checks!$AA$411)</f>
        <v>Type: ______________ (see cover list)
ID: ______________ (see cover list)</v>
      </c>
      <c r="G58" s="115" t="str">
        <f aca="false">IF(ISNUMBER(Checks!$AD$411),TEXT(Checks!$AD$411,"DD-MMM-YY HH:MM")&amp;" "&amp;Checks!$P$411,"")&amp;IF(Checks!$AE$411="","",CHAR(10)&amp;"Verifier: "&amp;Checks!$AE$411)&amp;IF(Checks!$T$411="","",CHAR(10)&amp;"PIC: "&amp;Checks!$T$411)</f>
        <v/>
      </c>
      <c r="H58" s="116" t="str">
        <f aca="false">IF(Checks!$AH$411="","",Checks!$AH$411)</f>
        <v>OPEN</v>
      </c>
    </row>
    <row r="59" customFormat="false" ht="114" hidden="false" customHeight="true" outlineLevel="0" collapsed="false">
      <c r="A59" s="115" t="str">
        <f aca="false">Checks!$A$412&amp;CHAR(10)&amp;IF(Checks!$I$412="","",Checks!$I$412&amp;": ")&amp;Checks!$J$412</f>
        <v>F12-UPL-02
Equipment: Equipment physically loaded at GLD positions - quantity &amp; positions</v>
      </c>
      <c r="B59" s="115" t="str">
        <f aca="false">Checks!$K$412&amp;IF(Checks!$O$412="","",IF(Checks!$K$412="","",CHAR(10))&amp;"Note: "&amp;Checks!$O$412)</f>
        <v>Enter expected &amp; actual
Note: Confirm on board before departure; completion time must fall inside the uplift window.</v>
      </c>
      <c r="C59" s="115" t="str">
        <f aca="false">Checks!$N$412&amp;CHAR(10)&amp;IF(ISNUMBER(Checks!$R$412),TEXT(Checks!$R$412,"DD-MMM-YY HH:MM"),"")&amp;" "&amp;Checks!$P$412</f>
        <v>Required
12-Oct-26 22:25 KUL</v>
      </c>
      <c r="D59" s="115" t="str">
        <f aca="false">IF(Checks!$U$412="","",Checks!$U$412)&amp;IF(Checks!$AB$412="","",CHAR(10)&amp;"CA: "&amp;Checks!$AB$412)</f>
        <v/>
      </c>
      <c r="E59" s="115" t="str">
        <f aca="false">IF(Checks!$V$412="","",Checks!$V$412)&amp;IF(Checks!$AC$412="","",IF(Checks!$V$412="","",CHAR(10))&amp;"N/A just.: "&amp;Checks!$AC$412)&amp;IF(Checks!$W$412="","",CHAR(10)&amp;"Batch: "&amp;Checks!$W$412)&amp;IF(AND(Checks!$X$412="",Checks!$Y$412=""),"",CHAR(10)&amp;"Exp: "&amp;Checks!$X$412&amp;"  /  Act: "&amp;Checks!$Y$412)</f>
        <v/>
      </c>
      <c r="F59" s="115" t="str">
        <f aca="false">IF(AND(LEFT(Checks!$AH$412,10)="N/A – RULE",TRIM(Checks!$S$412&amp;Checks!$Z$412)=""),"","Type: "&amp;IF(TRIM(Checks!$S$412)="","______________ (see cover list)",Checks!$S$412)&amp;CHAR(10)&amp;"ID: "&amp;IF(TRIM(Checks!$Z$412)="","______________ (see cover list)",Checks!$Z$412))&amp;IF(Checks!$AA$412="","",CHAR(10)&amp;"CA: "&amp;Checks!$AA$412)</f>
        <v>Type: ______________ (see cover list)
ID: ______________ (see cover list)</v>
      </c>
      <c r="G59" s="115" t="str">
        <f aca="false">IF(ISNUMBER(Checks!$AD$412),TEXT(Checks!$AD$412,"DD-MMM-YY HH:MM")&amp;" "&amp;Checks!$P$412,"")&amp;IF(Checks!$AE$412="","",CHAR(10)&amp;"Verifier: "&amp;Checks!$AE$412)&amp;IF(Checks!$T$412="","",CHAR(10)&amp;"PIC: "&amp;Checks!$T$412)</f>
        <v/>
      </c>
      <c r="H59" s="116" t="str">
        <f aca="false">IF(Checks!$AH$412="","",Checks!$AH$412)</f>
        <v>OPEN</v>
      </c>
    </row>
    <row r="60" customFormat="false" ht="114" hidden="false" customHeight="true" outlineLevel="0" collapsed="false">
      <c r="A60" s="115" t="str">
        <f aca="false">Checks!$A$413&amp;CHAR(10)&amp;IF(Checks!$I$413="","",Checks!$I$413&amp;": ")&amp;Checks!$J$413</f>
        <v>F12-UPL-03
Amenities: Toiletry kits - on board</v>
      </c>
      <c r="B60" s="115" t="str">
        <f aca="false">Checks!$K$413&amp;IF(Checks!$O$413="","",IF(Checks!$K$413="","",CHAR(10))&amp;"Note: "&amp;Checks!$O$413)</f>
        <v>Available (ticked in reference)</v>
      </c>
      <c r="C60" s="115" t="str">
        <f aca="false">Checks!$N$413&amp;CHAR(10)&amp;IF(ISNUMBER(Checks!$R$413),TEXT(Checks!$R$413,"DD-MMM-YY HH:MM"),"")&amp;" "&amp;Checks!$P$413</f>
        <v>Required
12-Oct-26 22:25 KUL</v>
      </c>
      <c r="D60" s="115" t="str">
        <f aca="false">IF(Checks!$U$413="","",Checks!$U$413)&amp;IF(Checks!$AB$413="","",CHAR(10)&amp;"CA: "&amp;Checks!$AB$413)</f>
        <v/>
      </c>
      <c r="E60" s="115" t="str">
        <f aca="false">IF(Checks!$V$413="","",Checks!$V$413)&amp;IF(Checks!$AC$413="","",IF(Checks!$V$413="","",CHAR(10))&amp;"N/A just.: "&amp;Checks!$AC$413)&amp;IF(Checks!$W$413="","",CHAR(10)&amp;"Batch: "&amp;Checks!$W$413)&amp;IF(AND(Checks!$X$413="",Checks!$Y$413=""),"",CHAR(10)&amp;"Exp: "&amp;Checks!$X$413&amp;"  /  Act: "&amp;Checks!$Y$413)</f>
        <v/>
      </c>
      <c r="F60" s="115" t="str">
        <f aca="false">IF(AND(LEFT(Checks!$AH$413,10)="N/A – RULE",TRIM(Checks!$S$413&amp;Checks!$Z$413)=""),"","Type: "&amp;IF(TRIM(Checks!$S$413)="","______________ (see cover list)",Checks!$S$413)&amp;CHAR(10)&amp;"ID: "&amp;IF(TRIM(Checks!$Z$413)="","______________ (see cover list)",Checks!$Z$413))&amp;IF(Checks!$AA$413="","",CHAR(10)&amp;"CA: "&amp;Checks!$AA$413)</f>
        <v>Type: ______________ (see cover list)
ID: ______________ (see cover list)</v>
      </c>
      <c r="G60" s="115" t="str">
        <f aca="false">IF(ISNUMBER(Checks!$AD$413),TEXT(Checks!$AD$413,"DD-MMM-YY HH:MM")&amp;" "&amp;Checks!$P$413,"")&amp;IF(Checks!$AE$413="","",CHAR(10)&amp;"Verifier: "&amp;Checks!$AE$413)&amp;IF(Checks!$T$413="","",CHAR(10)&amp;"PIC: "&amp;Checks!$T$413)</f>
        <v/>
      </c>
      <c r="H60" s="116" t="str">
        <f aca="false">IF(Checks!$AH$413="","",Checks!$AH$413)</f>
        <v>OPEN</v>
      </c>
    </row>
    <row r="61" customFormat="false" ht="114" hidden="false" customHeight="true" outlineLevel="0" collapsed="false">
      <c r="A61" s="115" t="str">
        <f aca="false">Checks!$A$414&amp;CHAR(10)&amp;IF(Checks!$I$414="","",Checks!$I$414&amp;": ")&amp;Checks!$J$414</f>
        <v>F12-UPL-04
Amenities: Slippers (BS/BC) - on board</v>
      </c>
      <c r="B61" s="115" t="str">
        <f aca="false">Checks!$K$414&amp;IF(Checks!$O$414="","",IF(Checks!$K$414="","",CHAR(10))&amp;"Note: "&amp;Checks!$O$414)</f>
        <v>Available (ticked in reference)</v>
      </c>
      <c r="C61" s="115" t="str">
        <f aca="false">Checks!$N$414&amp;CHAR(10)&amp;IF(ISNUMBER(Checks!$R$414),TEXT(Checks!$R$414,"DD-MMM-YY HH:MM"),"")&amp;" "&amp;Checks!$P$414</f>
        <v>Required
12-Oct-26 22:25 KUL</v>
      </c>
      <c r="D61" s="115" t="str">
        <f aca="false">IF(Checks!$U$414="","",Checks!$U$414)&amp;IF(Checks!$AB$414="","",CHAR(10)&amp;"CA: "&amp;Checks!$AB$414)</f>
        <v/>
      </c>
      <c r="E61" s="115" t="str">
        <f aca="false">IF(Checks!$V$414="","",Checks!$V$414)&amp;IF(Checks!$AC$414="","",IF(Checks!$V$414="","",CHAR(10))&amp;"N/A just.: "&amp;Checks!$AC$414)&amp;IF(Checks!$W$414="","",CHAR(10)&amp;"Batch: "&amp;Checks!$W$414)&amp;IF(AND(Checks!$X$414="",Checks!$Y$414=""),"",CHAR(10)&amp;"Exp: "&amp;Checks!$X$414&amp;"  /  Act: "&amp;Checks!$Y$414)</f>
        <v/>
      </c>
      <c r="F61" s="115" t="str">
        <f aca="false">IF(AND(LEFT(Checks!$AH$414,10)="N/A – RULE",TRIM(Checks!$S$414&amp;Checks!$Z$414)=""),"","Type: "&amp;IF(TRIM(Checks!$S$414)="","______________ (see cover list)",Checks!$S$414)&amp;CHAR(10)&amp;"ID: "&amp;IF(TRIM(Checks!$Z$414)="","______________ (see cover list)",Checks!$Z$414))&amp;IF(Checks!$AA$414="","",CHAR(10)&amp;"CA: "&amp;Checks!$AA$414)</f>
        <v>Type: ______________ (see cover list)
ID: ______________ (see cover list)</v>
      </c>
      <c r="G61" s="115" t="str">
        <f aca="false">IF(ISNUMBER(Checks!$AD$414),TEXT(Checks!$AD$414,"DD-MMM-YY HH:MM")&amp;" "&amp;Checks!$P$414,"")&amp;IF(Checks!$AE$414="","",CHAR(10)&amp;"Verifier: "&amp;Checks!$AE$414)&amp;IF(Checks!$T$414="","",CHAR(10)&amp;"PIC: "&amp;Checks!$T$414)</f>
        <v/>
      </c>
      <c r="H61" s="116" t="str">
        <f aca="false">IF(Checks!$AH$414="","",Checks!$AH$414)</f>
        <v>OPEN</v>
      </c>
    </row>
    <row r="62" customFormat="false" ht="114" hidden="false" customHeight="true" outlineLevel="0" collapsed="false">
      <c r="A62" s="115" t="str">
        <f aca="false">Checks!$A$415&amp;CHAR(10)&amp;IF(Checks!$I$415="","",Checks!$I$415&amp;": ")&amp;Checks!$J$415</f>
        <v>F12-UPL-05
F&amp;B Linen: Towel - on board</v>
      </c>
      <c r="B62" s="115" t="str">
        <f aca="false">Checks!$K$415&amp;IF(Checks!$O$415="","",IF(Checks!$K$415="","",CHAR(10))&amp;"Note: "&amp;Checks!$O$415)</f>
        <v>Available (ticked in reference)</v>
      </c>
      <c r="C62" s="115" t="str">
        <f aca="false">Checks!$N$415&amp;CHAR(10)&amp;IF(ISNUMBER(Checks!$R$415),TEXT(Checks!$R$415,"DD-MMM-YY HH:MM"),"")&amp;" "&amp;Checks!$P$415</f>
        <v>Required
12-Oct-26 22:25 KUL</v>
      </c>
      <c r="D62" s="115" t="str">
        <f aca="false">IF(Checks!$U$415="","",Checks!$U$415)&amp;IF(Checks!$AB$415="","",CHAR(10)&amp;"CA: "&amp;Checks!$AB$415)</f>
        <v/>
      </c>
      <c r="E62" s="115" t="str">
        <f aca="false">IF(Checks!$V$415="","",Checks!$V$415)&amp;IF(Checks!$AC$415="","",IF(Checks!$V$415="","",CHAR(10))&amp;"N/A just.: "&amp;Checks!$AC$415)&amp;IF(Checks!$W$415="","",CHAR(10)&amp;"Batch: "&amp;Checks!$W$415)&amp;IF(AND(Checks!$X$415="",Checks!$Y$415=""),"",CHAR(10)&amp;"Exp: "&amp;Checks!$X$415&amp;"  /  Act: "&amp;Checks!$Y$415)</f>
        <v/>
      </c>
      <c r="F62" s="115" t="str">
        <f aca="false">IF(AND(LEFT(Checks!$AH$415,10)="N/A – RULE",TRIM(Checks!$S$415&amp;Checks!$Z$415)=""),"","Type: "&amp;IF(TRIM(Checks!$S$415)="","______________ (see cover list)",Checks!$S$415)&amp;CHAR(10)&amp;"ID: "&amp;IF(TRIM(Checks!$Z$415)="","______________ (see cover list)",Checks!$Z$415))&amp;IF(Checks!$AA$415="","",CHAR(10)&amp;"CA: "&amp;Checks!$AA$415)</f>
        <v>Type: ______________ (see cover list)
ID: ______________ (see cover list)</v>
      </c>
      <c r="G62" s="115" t="str">
        <f aca="false">IF(ISNUMBER(Checks!$AD$415),TEXT(Checks!$AD$415,"DD-MMM-YY HH:MM")&amp;" "&amp;Checks!$P$415,"")&amp;IF(Checks!$AE$415="","",CHAR(10)&amp;"Verifier: "&amp;Checks!$AE$415)&amp;IF(Checks!$T$415="","",CHAR(10)&amp;"PIC: "&amp;Checks!$T$415)</f>
        <v/>
      </c>
      <c r="H62" s="116" t="str">
        <f aca="false">IF(Checks!$AH$415="","",Checks!$AH$415)</f>
        <v>OPEN</v>
      </c>
    </row>
    <row r="63" customFormat="false" ht="114" hidden="false" customHeight="true" outlineLevel="0" collapsed="false">
      <c r="A63" s="115" t="str">
        <f aca="false">Checks!$A$416&amp;CHAR(10)&amp;IF(Checks!$I$416="","",Checks!$I$416&amp;": ")&amp;Checks!$J$416</f>
        <v>F12-UPL-06
F&amp;B Linen: Tray cloth - on board</v>
      </c>
      <c r="B63" s="115" t="str">
        <f aca="false">Checks!$K$416&amp;IF(Checks!$O$416="","",IF(Checks!$K$416="","",CHAR(10))&amp;"Note: "&amp;Checks!$O$416)</f>
        <v>Available (ticked in reference)</v>
      </c>
      <c r="C63" s="115" t="str">
        <f aca="false">Checks!$N$416&amp;CHAR(10)&amp;IF(ISNUMBER(Checks!$R$416),TEXT(Checks!$R$416,"DD-MMM-YY HH:MM"),"")&amp;" "&amp;Checks!$P$416</f>
        <v>Required
12-Oct-26 22:25 KUL</v>
      </c>
      <c r="D63" s="115" t="str">
        <f aca="false">IF(Checks!$U$416="","",Checks!$U$416)&amp;IF(Checks!$AB$416="","",CHAR(10)&amp;"CA: "&amp;Checks!$AB$416)</f>
        <v/>
      </c>
      <c r="E63" s="115" t="str">
        <f aca="false">IF(Checks!$V$416="","",Checks!$V$416)&amp;IF(Checks!$AC$416="","",IF(Checks!$V$416="","",CHAR(10))&amp;"N/A just.: "&amp;Checks!$AC$416)&amp;IF(Checks!$W$416="","",CHAR(10)&amp;"Batch: "&amp;Checks!$W$416)&amp;IF(AND(Checks!$X$416="",Checks!$Y$416=""),"",CHAR(10)&amp;"Exp: "&amp;Checks!$X$416&amp;"  /  Act: "&amp;Checks!$Y$416)</f>
        <v/>
      </c>
      <c r="F63" s="115" t="str">
        <f aca="false">IF(AND(LEFT(Checks!$AH$416,10)="N/A – RULE",TRIM(Checks!$S$416&amp;Checks!$Z$416)=""),"","Type: "&amp;IF(TRIM(Checks!$S$416)="","______________ (see cover list)",Checks!$S$416)&amp;CHAR(10)&amp;"ID: "&amp;IF(TRIM(Checks!$Z$416)="","______________ (see cover list)",Checks!$Z$416))&amp;IF(Checks!$AA$416="","",CHAR(10)&amp;"CA: "&amp;Checks!$AA$416)</f>
        <v>Type: ______________ (see cover list)
ID: ______________ (see cover list)</v>
      </c>
      <c r="G63" s="115" t="str">
        <f aca="false">IF(ISNUMBER(Checks!$AD$416),TEXT(Checks!$AD$416,"DD-MMM-YY HH:MM")&amp;" "&amp;Checks!$P$416,"")&amp;IF(Checks!$AE$416="","",CHAR(10)&amp;"Verifier: "&amp;Checks!$AE$416)&amp;IF(Checks!$T$416="","",CHAR(10)&amp;"PIC: "&amp;Checks!$T$416)</f>
        <v/>
      </c>
      <c r="H63" s="116" t="str">
        <f aca="false">IF(Checks!$AH$416="","",Checks!$AH$416)</f>
        <v>OPEN</v>
      </c>
    </row>
    <row r="64" customFormat="false" ht="114" hidden="false" customHeight="true" outlineLevel="0" collapsed="false">
      <c r="A64" s="115" t="str">
        <f aca="false">Checks!$A$417&amp;CHAR(10)&amp;IF(Checks!$I$417="","",Checks!$I$417&amp;": ")&amp;Checks!$J$417</f>
        <v>F12-UPL-07
F&amp;B Linen: Napkin - on board</v>
      </c>
      <c r="B64" s="115" t="str">
        <f aca="false">Checks!$K$417&amp;IF(Checks!$O$417="","",IF(Checks!$K$417="","",CHAR(10))&amp;"Note: "&amp;Checks!$O$417)</f>
        <v>Available (ticked in reference)</v>
      </c>
      <c r="C64" s="115" t="str">
        <f aca="false">Checks!$N$417&amp;CHAR(10)&amp;IF(ISNUMBER(Checks!$R$417),TEXT(Checks!$R$417,"DD-MMM-YY HH:MM"),"")&amp;" "&amp;Checks!$P$417</f>
        <v>Required
12-Oct-26 22:25 KUL</v>
      </c>
      <c r="D64" s="115" t="str">
        <f aca="false">IF(Checks!$U$417="","",Checks!$U$417)&amp;IF(Checks!$AB$417="","",CHAR(10)&amp;"CA: "&amp;Checks!$AB$417)</f>
        <v/>
      </c>
      <c r="E64" s="115" t="str">
        <f aca="false">IF(Checks!$V$417="","",Checks!$V$417)&amp;IF(Checks!$AC$417="","",IF(Checks!$V$417="","",CHAR(10))&amp;"N/A just.: "&amp;Checks!$AC$417)&amp;IF(Checks!$W$417="","",CHAR(10)&amp;"Batch: "&amp;Checks!$W$417)&amp;IF(AND(Checks!$X$417="",Checks!$Y$417=""),"",CHAR(10)&amp;"Exp: "&amp;Checks!$X$417&amp;"  /  Act: "&amp;Checks!$Y$417)</f>
        <v/>
      </c>
      <c r="F64" s="115" t="str">
        <f aca="false">IF(AND(LEFT(Checks!$AH$417,10)="N/A – RULE",TRIM(Checks!$S$417&amp;Checks!$Z$417)=""),"","Type: "&amp;IF(TRIM(Checks!$S$417)="","______________ (see cover list)",Checks!$S$417)&amp;CHAR(10)&amp;"ID: "&amp;IF(TRIM(Checks!$Z$417)="","______________ (see cover list)",Checks!$Z$417))&amp;IF(Checks!$AA$417="","",CHAR(10)&amp;"CA: "&amp;Checks!$AA$417)</f>
        <v>Type: ______________ (see cover list)
ID: ______________ (see cover list)</v>
      </c>
      <c r="G64" s="115" t="str">
        <f aca="false">IF(ISNUMBER(Checks!$AD$417),TEXT(Checks!$AD$417,"DD-MMM-YY HH:MM")&amp;" "&amp;Checks!$P$417,"")&amp;IF(Checks!$AE$417="","",CHAR(10)&amp;"Verifier: "&amp;Checks!$AE$417)&amp;IF(Checks!$T$417="","",CHAR(10)&amp;"PIC: "&amp;Checks!$T$417)</f>
        <v/>
      </c>
      <c r="H64" s="116" t="str">
        <f aca="false">IF(Checks!$AH$417="","",Checks!$AH$417)</f>
        <v>OPEN</v>
      </c>
    </row>
    <row r="65" customFormat="false" ht="114" hidden="false" customHeight="true" outlineLevel="0" collapsed="false">
      <c r="A65" s="115" t="str">
        <f aca="false">Checks!$A$418&amp;CHAR(10)&amp;IF(Checks!$I$418="","",Checks!$I$418&amp;": ")&amp;Checks!$J$418</f>
        <v>F12-UPL-08
F&amp;B Linen: Table cloth - on board</v>
      </c>
      <c r="B65" s="115" t="str">
        <f aca="false">Checks!$K$418&amp;IF(Checks!$O$418="","",IF(Checks!$K$418="","",CHAR(10))&amp;"Note: "&amp;Checks!$O$418)</f>
        <v>Available (ticked in reference)</v>
      </c>
      <c r="C65" s="115" t="str">
        <f aca="false">Checks!$N$418&amp;CHAR(10)&amp;IF(ISNUMBER(Checks!$R$418),TEXT(Checks!$R$418,"DD-MMM-YY HH:MM"),"")&amp;" "&amp;Checks!$P$418</f>
        <v>Required
12-Oct-26 22:25 KUL</v>
      </c>
      <c r="D65" s="115" t="str">
        <f aca="false">IF(Checks!$U$418="","",Checks!$U$418)&amp;IF(Checks!$AB$418="","",CHAR(10)&amp;"CA: "&amp;Checks!$AB$418)</f>
        <v/>
      </c>
      <c r="E65" s="115" t="str">
        <f aca="false">IF(Checks!$V$418="","",Checks!$V$418)&amp;IF(Checks!$AC$418="","",IF(Checks!$V$418="","",CHAR(10))&amp;"N/A just.: "&amp;Checks!$AC$418)&amp;IF(Checks!$W$418="","",CHAR(10)&amp;"Batch: "&amp;Checks!$W$418)&amp;IF(AND(Checks!$X$418="",Checks!$Y$418=""),"",CHAR(10)&amp;"Exp: "&amp;Checks!$X$418&amp;"  /  Act: "&amp;Checks!$Y$418)</f>
        <v/>
      </c>
      <c r="F65" s="115" t="str">
        <f aca="false">IF(AND(LEFT(Checks!$AH$418,10)="N/A – RULE",TRIM(Checks!$S$418&amp;Checks!$Z$418)=""),"","Type: "&amp;IF(TRIM(Checks!$S$418)="","______________ (see cover list)",Checks!$S$418)&amp;CHAR(10)&amp;"ID: "&amp;IF(TRIM(Checks!$Z$418)="","______________ (see cover list)",Checks!$Z$418))&amp;IF(Checks!$AA$418="","",CHAR(10)&amp;"CA: "&amp;Checks!$AA$418)</f>
        <v>Type: ______________ (see cover list)
ID: ______________ (see cover list)</v>
      </c>
      <c r="G65" s="115" t="str">
        <f aca="false">IF(ISNUMBER(Checks!$AD$418),TEXT(Checks!$AD$418,"DD-MMM-YY HH:MM")&amp;" "&amp;Checks!$P$418,"")&amp;IF(Checks!$AE$418="","",CHAR(10)&amp;"Verifier: "&amp;Checks!$AE$418)&amp;IF(Checks!$T$418="","",CHAR(10)&amp;"PIC: "&amp;Checks!$T$418)</f>
        <v/>
      </c>
      <c r="H65" s="116" t="str">
        <f aca="false">IF(Checks!$AH$418="","",Checks!$AH$418)</f>
        <v>OPEN</v>
      </c>
    </row>
    <row r="66" customFormat="false" ht="114" hidden="false" customHeight="true" outlineLevel="0" collapsed="false">
      <c r="A66" s="115" t="str">
        <f aca="false">Checks!$A$419&amp;CHAR(10)&amp;IF(Checks!$I$419="","",Checks!$I$419&amp;": ")&amp;Checks!$J$419</f>
        <v>F12-UPL-09
F&amp;B Linen: Bread linen (using table cloth) - on board</v>
      </c>
      <c r="B66" s="115" t="str">
        <f aca="false">Checks!$K$419&amp;IF(Checks!$O$419="","",IF(Checks!$K$419="","",CHAR(10))&amp;"Note: "&amp;Checks!$O$419)</f>
        <v>Available (ticked in reference)</v>
      </c>
      <c r="C66" s="115" t="str">
        <f aca="false">Checks!$N$419&amp;CHAR(10)&amp;IF(ISNUMBER(Checks!$R$419),TEXT(Checks!$R$419,"DD-MMM-YY HH:MM"),"")&amp;" "&amp;Checks!$P$419</f>
        <v>Required
12-Oct-26 22:25 KUL</v>
      </c>
      <c r="D66" s="115" t="str">
        <f aca="false">IF(Checks!$U$419="","",Checks!$U$419)&amp;IF(Checks!$AB$419="","",CHAR(10)&amp;"CA: "&amp;Checks!$AB$419)</f>
        <v/>
      </c>
      <c r="E66" s="115" t="str">
        <f aca="false">IF(Checks!$V$419="","",Checks!$V$419)&amp;IF(Checks!$AC$419="","",IF(Checks!$V$419="","",CHAR(10))&amp;"N/A just.: "&amp;Checks!$AC$419)&amp;IF(Checks!$W$419="","",CHAR(10)&amp;"Batch: "&amp;Checks!$W$419)&amp;IF(AND(Checks!$X$419="",Checks!$Y$419=""),"",CHAR(10)&amp;"Exp: "&amp;Checks!$X$419&amp;"  /  Act: "&amp;Checks!$Y$419)</f>
        <v/>
      </c>
      <c r="F66" s="115" t="str">
        <f aca="false">IF(AND(LEFT(Checks!$AH$419,10)="N/A – RULE",TRIM(Checks!$S$419&amp;Checks!$Z$419)=""),"","Type: "&amp;IF(TRIM(Checks!$S$419)="","______________ (see cover list)",Checks!$S$419)&amp;CHAR(10)&amp;"ID: "&amp;IF(TRIM(Checks!$Z$419)="","______________ (see cover list)",Checks!$Z$419))&amp;IF(Checks!$AA$419="","",CHAR(10)&amp;"CA: "&amp;Checks!$AA$419)</f>
        <v>Type: ______________ (see cover list)
ID: ______________ (see cover list)</v>
      </c>
      <c r="G66" s="115" t="str">
        <f aca="false">IF(ISNUMBER(Checks!$AD$419),TEXT(Checks!$AD$419,"DD-MMM-YY HH:MM")&amp;" "&amp;Checks!$P$419,"")&amp;IF(Checks!$AE$419="","",CHAR(10)&amp;"Verifier: "&amp;Checks!$AE$419)&amp;IF(Checks!$T$419="","",CHAR(10)&amp;"PIC: "&amp;Checks!$T$419)</f>
        <v/>
      </c>
      <c r="H66" s="116" t="str">
        <f aca="false">IF(Checks!$AH$419="","",Checks!$AH$419)</f>
        <v>OPEN</v>
      </c>
    </row>
    <row r="67" customFormat="false" ht="114" hidden="false" customHeight="true" outlineLevel="0" collapsed="false">
      <c r="A67" s="115" t="str">
        <f aca="false">Checks!$A$420&amp;CHAR(10)&amp;IF(Checks!$I$420="","",Checks!$I$420&amp;": ")&amp;Checks!$J$420</f>
        <v>F12-UPL-10
F&amp;B Linen: Trolley cloth - on board</v>
      </c>
      <c r="B67" s="115" t="str">
        <f aca="false">SUBSTITUTE(SUBSTITUTE(Checks!$K$420&amp;IF(Checks!$O$420="","",IF(Checks!$K$420="","",CHAR(10))&amp;"Note: "&amp;Checks!$O$420),"Per note F&amp;B LINEN!B79:C80.","Per the F&amp;B LINEN reference note."),"note F&amp;B LINEN!B79:C80","the F&amp;B LINEN reference note")</f>
        <v>Wide body: Top/Middle &amp; Bottom
Note: Per the F&amp;B LINEN reference note.</v>
      </c>
      <c r="C67" s="115" t="str">
        <f aca="false">Checks!$N$420&amp;CHAR(10)&amp;IF(ISNUMBER(Checks!$R$420),TEXT(Checks!$R$420,"DD-MMM-YY HH:MM"),"")&amp;" "&amp;Checks!$P$420</f>
        <v>Required
12-Oct-26 22:25 KUL</v>
      </c>
      <c r="D67" s="115" t="str">
        <f aca="false">IF(Checks!$U$420="","",Checks!$U$420)&amp;IF(Checks!$AB$420="","",CHAR(10)&amp;"CA: "&amp;Checks!$AB$420)</f>
        <v/>
      </c>
      <c r="E67" s="115" t="str">
        <f aca="false">IF(Checks!$V$420="","",Checks!$V$420)&amp;IF(Checks!$AC$420="","",IF(Checks!$V$420="","",CHAR(10))&amp;"N/A just.: "&amp;Checks!$AC$420)&amp;IF(Checks!$W$420="","",CHAR(10)&amp;"Batch: "&amp;Checks!$W$420)&amp;IF(AND(Checks!$X$420="",Checks!$Y$420=""),"",CHAR(10)&amp;"Exp: "&amp;Checks!$X$420&amp;"  /  Act: "&amp;Checks!$Y$420)</f>
        <v/>
      </c>
      <c r="F67" s="115" t="str">
        <f aca="false">IF(AND(LEFT(Checks!$AH$420,10)="N/A – RULE",TRIM(Checks!$S$420&amp;Checks!$Z$420)=""),"","Type: "&amp;IF(TRIM(Checks!$S$420)="","______________ (see cover list)",Checks!$S$420)&amp;CHAR(10)&amp;"ID: "&amp;IF(TRIM(Checks!$Z$420)="","______________ (see cover list)",Checks!$Z$420))&amp;IF(Checks!$AA$420="","",CHAR(10)&amp;"CA: "&amp;Checks!$AA$420)</f>
        <v>Type: ______________ (see cover list)
ID: ______________ (see cover list)</v>
      </c>
      <c r="G67" s="115" t="str">
        <f aca="false">IF(ISNUMBER(Checks!$AD$420),TEXT(Checks!$AD$420,"DD-MMM-YY HH:MM")&amp;" "&amp;Checks!$P$420,"")&amp;IF(Checks!$AE$420="","",CHAR(10)&amp;"Verifier: "&amp;Checks!$AE$420)&amp;IF(Checks!$T$420="","",CHAR(10)&amp;"PIC: "&amp;Checks!$T$420)</f>
        <v/>
      </c>
      <c r="H67" s="116" t="str">
        <f aca="false">IF(Checks!$AH$420="","",Checks!$AH$420)</f>
        <v>OPEN</v>
      </c>
    </row>
    <row r="68" customFormat="false" ht="114" hidden="false" customHeight="true" outlineLevel="0" collapsed="false">
      <c r="A68" s="115" t="str">
        <f aca="false">Checks!$A$421&amp;CHAR(10)&amp;IF(Checks!$I$421="","",Checks!$I$421&amp;": ")&amp;Checks!$J$421</f>
        <v>F12-UPL-11
F&amp;B Linen: Linen bag - on board</v>
      </c>
      <c r="B68" s="115" t="str">
        <f aca="false">Checks!$K$421&amp;IF(Checks!$O$421="","",IF(Checks!$K$421="","",CHAR(10))&amp;"Note: "&amp;Checks!$O$421)</f>
        <v>Available (ticked in reference)</v>
      </c>
      <c r="C68" s="115" t="str">
        <f aca="false">Checks!$N$421&amp;CHAR(10)&amp;IF(ISNUMBER(Checks!$R$421),TEXT(Checks!$R$421,"DD-MMM-YY HH:MM"),"")&amp;" "&amp;Checks!$P$421</f>
        <v>Required
12-Oct-26 22:25 KUL</v>
      </c>
      <c r="D68" s="115" t="str">
        <f aca="false">IF(Checks!$U$421="","",Checks!$U$421)&amp;IF(Checks!$AB$421="","",CHAR(10)&amp;"CA: "&amp;Checks!$AB$421)</f>
        <v/>
      </c>
      <c r="E68" s="115" t="str">
        <f aca="false">IF(Checks!$V$421="","",Checks!$V$421)&amp;IF(Checks!$AC$421="","",IF(Checks!$V$421="","",CHAR(10))&amp;"N/A just.: "&amp;Checks!$AC$421)&amp;IF(Checks!$W$421="","",CHAR(10)&amp;"Batch: "&amp;Checks!$W$421)&amp;IF(AND(Checks!$X$421="",Checks!$Y$421=""),"",CHAR(10)&amp;"Exp: "&amp;Checks!$X$421&amp;"  /  Act: "&amp;Checks!$Y$421)</f>
        <v/>
      </c>
      <c r="F68" s="115" t="str">
        <f aca="false">IF(AND(LEFT(Checks!$AH$421,10)="N/A – RULE",TRIM(Checks!$S$421&amp;Checks!$Z$421)=""),"","Type: "&amp;IF(TRIM(Checks!$S$421)="","______________ (see cover list)",Checks!$S$421)&amp;CHAR(10)&amp;"ID: "&amp;IF(TRIM(Checks!$Z$421)="","______________ (see cover list)",Checks!$Z$421))&amp;IF(Checks!$AA$421="","",CHAR(10)&amp;"CA: "&amp;Checks!$AA$421)</f>
        <v>Type: ______________ (see cover list)
ID: ______________ (see cover list)</v>
      </c>
      <c r="G68" s="115" t="str">
        <f aca="false">IF(ISNUMBER(Checks!$AD$421),TEXT(Checks!$AD$421,"DD-MMM-YY HH:MM")&amp;" "&amp;Checks!$P$421,"")&amp;IF(Checks!$AE$421="","",CHAR(10)&amp;"Verifier: "&amp;Checks!$AE$421)&amp;IF(Checks!$T$421="","",CHAR(10)&amp;"PIC: "&amp;Checks!$T$421)</f>
        <v/>
      </c>
      <c r="H68" s="116" t="str">
        <f aca="false">IF(Checks!$AH$421="","",Checks!$AH$421)</f>
        <v>OPEN</v>
      </c>
    </row>
    <row r="69" customFormat="false" ht="114" hidden="false" customHeight="true" outlineLevel="0" collapsed="false">
      <c r="A69" s="115" t="str">
        <f aca="false">Checks!$A$422&amp;CHAR(10)&amp;IF(Checks!$I$422="","",Checks!$I$422&amp;": ")&amp;Checks!$J$422</f>
        <v>F12-UPL-12
Seat Linen: Seat pillow (BS &amp; BC) - on board</v>
      </c>
      <c r="B69" s="115" t="str">
        <f aca="false">Checks!$K$422&amp;IF(Checks!$O$422="","",IF(Checks!$K$422="","",CHAR(10))&amp;"Note: "&amp;Checks!$O$422)</f>
        <v>Available 100% (ticked in reference)</v>
      </c>
      <c r="C69" s="115" t="str">
        <f aca="false">Checks!$N$422&amp;CHAR(10)&amp;IF(ISNUMBER(Checks!$R$422),TEXT(Checks!$R$422,"DD-MMM-YY HH:MM"),"")&amp;" "&amp;Checks!$P$422</f>
        <v>Required
12-Oct-26 22:25 KUL</v>
      </c>
      <c r="D69" s="115" t="str">
        <f aca="false">IF(Checks!$U$422="","",Checks!$U$422)&amp;IF(Checks!$AB$422="","",CHAR(10)&amp;"CA: "&amp;Checks!$AB$422)</f>
        <v/>
      </c>
      <c r="E69" s="115" t="str">
        <f aca="false">IF(Checks!$V$422="","",Checks!$V$422)&amp;IF(Checks!$AC$422="","",IF(Checks!$V$422="","",CHAR(10))&amp;"N/A just.: "&amp;Checks!$AC$422)&amp;IF(Checks!$W$422="","",CHAR(10)&amp;"Batch: "&amp;Checks!$W$422)&amp;IF(AND(Checks!$X$422="",Checks!$Y$422=""),"",CHAR(10)&amp;"Exp: "&amp;Checks!$X$422&amp;"  /  Act: "&amp;Checks!$Y$422)</f>
        <v/>
      </c>
      <c r="F69" s="115" t="str">
        <f aca="false">IF(AND(LEFT(Checks!$AH$422,10)="N/A – RULE",TRIM(Checks!$S$422&amp;Checks!$Z$422)=""),"","Type: "&amp;IF(TRIM(Checks!$S$422)="","______________ (see cover list)",Checks!$S$422)&amp;CHAR(10)&amp;"ID: "&amp;IF(TRIM(Checks!$Z$422)="","______________ (see cover list)",Checks!$Z$422))&amp;IF(Checks!$AA$422="","",CHAR(10)&amp;"CA: "&amp;Checks!$AA$422)</f>
        <v>Type: ______________ (see cover list)
ID: ______________ (see cover list)</v>
      </c>
      <c r="G69" s="115" t="str">
        <f aca="false">IF(ISNUMBER(Checks!$AD$422),TEXT(Checks!$AD$422,"DD-MMM-YY HH:MM")&amp;" "&amp;Checks!$P$422,"")&amp;IF(Checks!$AE$422="","",CHAR(10)&amp;"Verifier: "&amp;Checks!$AE$422)&amp;IF(Checks!$T$422="","",CHAR(10)&amp;"PIC: "&amp;Checks!$T$422)</f>
        <v/>
      </c>
      <c r="H69" s="116" t="str">
        <f aca="false">IF(Checks!$AH$422="","",Checks!$AH$422)</f>
        <v>OPEN</v>
      </c>
    </row>
    <row r="70" customFormat="false" ht="114" hidden="false" customHeight="true" outlineLevel="0" collapsed="false">
      <c r="A70" s="115" t="str">
        <f aca="false">Checks!$A$423&amp;CHAR(10)&amp;IF(Checks!$I$423="","",Checks!$I$423&amp;": ")&amp;Checks!$J$423</f>
        <v>F12-UPL-13
Seat Linen: Duvet (BS &amp; BC) - on board</v>
      </c>
      <c r="B70" s="115" t="str">
        <f aca="false">Checks!$K$423&amp;IF(Checks!$O$423="","",IF(Checks!$K$423="","",CHAR(10))&amp;"Note: "&amp;Checks!$O$423)</f>
        <v>Available 100% (ticked in reference)</v>
      </c>
      <c r="C70" s="115" t="str">
        <f aca="false">Checks!$N$423&amp;CHAR(10)&amp;IF(ISNUMBER(Checks!$R$423),TEXT(Checks!$R$423,"DD-MMM-YY HH:MM"),"")&amp;" "&amp;Checks!$P$423</f>
        <v>Required
12-Oct-26 22:25 KUL</v>
      </c>
      <c r="D70" s="115" t="str">
        <f aca="false">IF(Checks!$U$423="","",Checks!$U$423)&amp;IF(Checks!$AB$423="","",CHAR(10)&amp;"CA: "&amp;Checks!$AB$423)</f>
        <v/>
      </c>
      <c r="E70" s="115" t="str">
        <f aca="false">IF(Checks!$V$423="","",Checks!$V$423)&amp;IF(Checks!$AC$423="","",IF(Checks!$V$423="","",CHAR(10))&amp;"N/A just.: "&amp;Checks!$AC$423)&amp;IF(Checks!$W$423="","",CHAR(10)&amp;"Batch: "&amp;Checks!$W$423)&amp;IF(AND(Checks!$X$423="",Checks!$Y$423=""),"",CHAR(10)&amp;"Exp: "&amp;Checks!$X$423&amp;"  /  Act: "&amp;Checks!$Y$423)</f>
        <v/>
      </c>
      <c r="F70" s="115" t="str">
        <f aca="false">IF(AND(LEFT(Checks!$AH$423,10)="N/A – RULE",TRIM(Checks!$S$423&amp;Checks!$Z$423)=""),"","Type: "&amp;IF(TRIM(Checks!$S$423)="","______________ (see cover list)",Checks!$S$423)&amp;CHAR(10)&amp;"ID: "&amp;IF(TRIM(Checks!$Z$423)="","______________ (see cover list)",Checks!$Z$423))&amp;IF(Checks!$AA$423="","",CHAR(10)&amp;"CA: "&amp;Checks!$AA$423)</f>
        <v>Type: ______________ (see cover list)
ID: ______________ (see cover list)</v>
      </c>
      <c r="G70" s="115" t="str">
        <f aca="false">IF(ISNUMBER(Checks!$AD$423),TEXT(Checks!$AD$423,"DD-MMM-YY HH:MM")&amp;" "&amp;Checks!$P$423,"")&amp;IF(Checks!$AE$423="","",CHAR(10)&amp;"Verifier: "&amp;Checks!$AE$423)&amp;IF(Checks!$T$423="","",CHAR(10)&amp;"PIC: "&amp;Checks!$T$423)</f>
        <v/>
      </c>
      <c r="H70" s="116" t="str">
        <f aca="false">IF(Checks!$AH$423="","",Checks!$AH$423)</f>
        <v>OPEN</v>
      </c>
    </row>
    <row r="71" customFormat="false" ht="114" hidden="false" customHeight="true" outlineLevel="0" collapsed="false">
      <c r="A71" s="115" t="str">
        <f aca="false">Checks!$A$424&amp;CHAR(10)&amp;IF(Checks!$I$424="","",Checks!$I$424&amp;": ")&amp;Checks!$J$424</f>
        <v>F12-UPL-14
Seat Linen: Mattress (BS &amp; BC) - on board</v>
      </c>
      <c r="B71" s="115" t="str">
        <f aca="false">Checks!$K$424&amp;IF(Checks!$O$424="","",IF(Checks!$K$424="","",CHAR(10))&amp;"Note: "&amp;Checks!$O$424)</f>
        <v>Available 100% (ticked in reference)</v>
      </c>
      <c r="C71" s="115" t="str">
        <f aca="false">Checks!$N$424&amp;CHAR(10)&amp;IF(ISNUMBER(Checks!$R$424),TEXT(Checks!$R$424,"DD-MMM-YY HH:MM"),"")&amp;" "&amp;Checks!$P$424</f>
        <v>Required
12-Oct-26 22:25 KUL</v>
      </c>
      <c r="D71" s="115" t="str">
        <f aca="false">IF(Checks!$U$424="","",Checks!$U$424)&amp;IF(Checks!$AB$424="","",CHAR(10)&amp;"CA: "&amp;Checks!$AB$424)</f>
        <v/>
      </c>
      <c r="E71" s="115" t="str">
        <f aca="false">IF(Checks!$V$424="","",Checks!$V$424)&amp;IF(Checks!$AC$424="","",IF(Checks!$V$424="","",CHAR(10))&amp;"N/A just.: "&amp;Checks!$AC$424)&amp;IF(Checks!$W$424="","",CHAR(10)&amp;"Batch: "&amp;Checks!$W$424)&amp;IF(AND(Checks!$X$424="",Checks!$Y$424=""),"",CHAR(10)&amp;"Exp: "&amp;Checks!$X$424&amp;"  /  Act: "&amp;Checks!$Y$424)</f>
        <v/>
      </c>
      <c r="F71" s="115" t="str">
        <f aca="false">IF(AND(LEFT(Checks!$AH$424,10)="N/A – RULE",TRIM(Checks!$S$424&amp;Checks!$Z$424)=""),"","Type: "&amp;IF(TRIM(Checks!$S$424)="","______________ (see cover list)",Checks!$S$424)&amp;CHAR(10)&amp;"ID: "&amp;IF(TRIM(Checks!$Z$424)="","______________ (see cover list)",Checks!$Z$424))&amp;IF(Checks!$AA$424="","",CHAR(10)&amp;"CA: "&amp;Checks!$AA$424)</f>
        <v>Type: ______________ (see cover list)
ID: ______________ (see cover list)</v>
      </c>
      <c r="G71" s="115" t="str">
        <f aca="false">IF(ISNUMBER(Checks!$AD$424),TEXT(Checks!$AD$424,"DD-MMM-YY HH:MM")&amp;" "&amp;Checks!$P$424,"")&amp;IF(Checks!$AE$424="","",CHAR(10)&amp;"Verifier: "&amp;Checks!$AE$424)&amp;IF(Checks!$T$424="","",CHAR(10)&amp;"PIC: "&amp;Checks!$T$424)</f>
        <v/>
      </c>
      <c r="H71" s="116" t="str">
        <f aca="false">IF(Checks!$AH$424="","",Checks!$AH$424)</f>
        <v>OPEN</v>
      </c>
    </row>
    <row r="72" customFormat="false" ht="114" hidden="false" customHeight="true" outlineLevel="0" collapsed="false">
      <c r="A72" s="115" t="str">
        <f aca="false">Checks!$A$425&amp;CHAR(10)&amp;IF(Checks!$I$425="","",Checks!$I$425&amp;": ")&amp;Checks!$J$425</f>
        <v>F12-UPL-15
Signature Drinks: Signature drink &amp; garnish (BC) - on board</v>
      </c>
      <c r="B72" s="115" t="str">
        <f aca="false">SUBSTITUTE(Checks!$K$425&amp;IF(Checks!$O$425="","",IF(Checks!$K$425="","",CHAR(10))&amp;"Note: "&amp;Checks!$O$425)," (note D79)","")</f>
        <v>Available (ticked in reference)
Note: Signature drinks &amp; garnish uplifted from KUL.</v>
      </c>
      <c r="C72" s="115" t="str">
        <f aca="false">Checks!$N$425&amp;CHAR(10)&amp;IF(ISNUMBER(Checks!$R$425),TEXT(Checks!$R$425,"DD-MMM-YY HH:MM"),"")&amp;" "&amp;Checks!$P$425</f>
        <v>Required
12-Oct-26 22:25 KUL</v>
      </c>
      <c r="D72" s="115" t="str">
        <f aca="false">IF(Checks!$U$425="","",Checks!$U$425)&amp;IF(Checks!$AB$425="","",CHAR(10)&amp;"CA: "&amp;Checks!$AB$425)</f>
        <v/>
      </c>
      <c r="E72" s="115" t="str">
        <f aca="false">IF(Checks!$V$425="","",Checks!$V$425)&amp;IF(Checks!$AC$425="","",IF(Checks!$V$425="","",CHAR(10))&amp;"N/A just.: "&amp;Checks!$AC$425)&amp;IF(Checks!$W$425="","",CHAR(10)&amp;"Batch: "&amp;Checks!$W$425)&amp;IF(AND(Checks!$X$425="",Checks!$Y$425=""),"",CHAR(10)&amp;"Exp: "&amp;Checks!$X$425&amp;"  /  Act: "&amp;Checks!$Y$425)</f>
        <v/>
      </c>
      <c r="F72" s="115" t="str">
        <f aca="false">IF(AND(LEFT(Checks!$AH$425,10)="N/A – RULE",TRIM(Checks!$S$425&amp;Checks!$Z$425)=""),"","Type: "&amp;IF(TRIM(Checks!$S$425)="","______________ (see cover list)",Checks!$S$425)&amp;CHAR(10)&amp;"ID: "&amp;IF(TRIM(Checks!$Z$425)="","______________ (see cover list)",Checks!$Z$425))&amp;IF(Checks!$AA$425="","",CHAR(10)&amp;"CA: "&amp;Checks!$AA$425)</f>
        <v>Type: ______________ (see cover list)
ID: ______________ (see cover list)</v>
      </c>
      <c r="G72" s="115" t="str">
        <f aca="false">IF(ISNUMBER(Checks!$AD$425),TEXT(Checks!$AD$425,"DD-MMM-YY HH:MM")&amp;" "&amp;Checks!$P$425,"")&amp;IF(Checks!$AE$425="","",CHAR(10)&amp;"Verifier: "&amp;Checks!$AE$425)&amp;IF(Checks!$T$425="","",CHAR(10)&amp;"PIC: "&amp;Checks!$T$425)</f>
        <v/>
      </c>
      <c r="H72" s="116" t="str">
        <f aca="false">IF(Checks!$AH$425="","",Checks!$AH$425)</f>
        <v>OPEN</v>
      </c>
    </row>
    <row r="73" customFormat="false" ht="114" hidden="false" customHeight="true" outlineLevel="0" collapsed="false">
      <c r="A73" s="115" t="str">
        <f aca="false">Checks!$A$426&amp;CHAR(10)&amp;IF(Checks!$I$426="","",Checks!$I$426&amp;": ")&amp;Checks!$J$426</f>
        <v>F12-UPL-16
Sales Cart: Sales cart (caterer PASB) - on board</v>
      </c>
      <c r="B73" s="115" t="str">
        <f aca="false">Checks!$K$426&amp;IF(Checks!$O$426="","",IF(Checks!$K$426="","",CHAR(10))&amp;"Note: "&amp;Checks!$O$426)</f>
        <v>Location 241 &amp; 947 (A339)
Note: Block 7.08 h &gt;= 4 h.</v>
      </c>
      <c r="C73" s="115" t="str">
        <f aca="false">Checks!$N$426&amp;CHAR(10)&amp;IF(ISNUMBER(Checks!$R$426),TEXT(Checks!$R$426,"DD-MMM-YY HH:MM"),"")&amp;" "&amp;Checks!$P$426</f>
        <v>Required
12-Oct-26 22:25 KUL</v>
      </c>
      <c r="D73" s="115" t="str">
        <f aca="false">IF(Checks!$U$426="","",Checks!$U$426)&amp;IF(Checks!$AB$426="","",CHAR(10)&amp;"CA: "&amp;Checks!$AB$426)</f>
        <v/>
      </c>
      <c r="E73" s="115" t="str">
        <f aca="false">IF(Checks!$V$426="","",Checks!$V$426)&amp;IF(Checks!$AC$426="","",IF(Checks!$V$426="","",CHAR(10))&amp;"N/A just.: "&amp;Checks!$AC$426)&amp;IF(Checks!$W$426="","",CHAR(10)&amp;"Batch: "&amp;Checks!$W$426)&amp;IF(AND(Checks!$X$426="",Checks!$Y$426=""),"",CHAR(10)&amp;"Exp: "&amp;Checks!$X$426&amp;"  /  Act: "&amp;Checks!$Y$426)</f>
        <v/>
      </c>
      <c r="F73" s="115" t="str">
        <f aca="false">IF(AND(LEFT(Checks!$AH$426,10)="N/A – RULE",TRIM(Checks!$S$426&amp;Checks!$Z$426)=""),"","Type: "&amp;IF(TRIM(Checks!$S$426)="","______________ (see cover list)",Checks!$S$426)&amp;CHAR(10)&amp;"ID: "&amp;IF(TRIM(Checks!$Z$426)="","______________ (see cover list)",Checks!$Z$426))&amp;IF(Checks!$AA$426="","",CHAR(10)&amp;"CA: "&amp;Checks!$AA$426)</f>
        <v>Type: ______________ (see cover list)
ID: ______________ (see cover list)</v>
      </c>
      <c r="G73" s="115" t="str">
        <f aca="false">IF(ISNUMBER(Checks!$AD$426),TEXT(Checks!$AD$426,"DD-MMM-YY HH:MM")&amp;" "&amp;Checks!$P$426,"")&amp;IF(Checks!$AE$426="","",CHAR(10)&amp;"Verifier: "&amp;Checks!$AE$426)&amp;IF(Checks!$T$426="","",CHAR(10)&amp;"PIC: "&amp;Checks!$T$426)</f>
        <v/>
      </c>
      <c r="H73" s="116" t="str">
        <f aca="false">IF(Checks!$AH$426="","",Checks!$AH$426)</f>
        <v>OPEN</v>
      </c>
    </row>
    <row r="75" customFormat="false" ht="24" hidden="false" customHeight="true" outlineLevel="0" collapsed="false">
      <c r="A75" s="117" t="s">
        <v>3480</v>
      </c>
      <c r="B75" s="117"/>
      <c r="C75" s="117"/>
      <c r="D75" s="117"/>
      <c r="E75" s="117" t="s">
        <v>3481</v>
      </c>
      <c r="F75" s="117"/>
      <c r="G75" s="117"/>
      <c r="H75" s="117"/>
    </row>
    <row r="76" customFormat="false" ht="21.75" hidden="false" customHeight="true" outlineLevel="0" collapsed="false">
      <c r="A76" s="118"/>
      <c r="B76" s="118"/>
      <c r="C76" s="118"/>
      <c r="D76" s="118"/>
      <c r="E76" s="118"/>
      <c r="F76" s="118"/>
      <c r="G76" s="118"/>
      <c r="H76" s="118"/>
    </row>
    <row r="77" customFormat="false" ht="21.75" hidden="false" customHeight="true" outlineLevel="0" collapsed="false">
      <c r="A77" s="118"/>
      <c r="B77" s="118"/>
      <c r="C77" s="118"/>
      <c r="D77" s="118"/>
      <c r="E77" s="118"/>
      <c r="F77" s="118"/>
      <c r="G77" s="118"/>
      <c r="H77" s="118"/>
    </row>
    <row r="78" customFormat="false" ht="21.75" hidden="false" customHeight="true" outlineLevel="0" collapsed="false">
      <c r="A78" s="118"/>
      <c r="B78" s="118"/>
      <c r="C78" s="118"/>
      <c r="D78" s="118"/>
      <c r="E78" s="118"/>
      <c r="F78" s="118"/>
      <c r="G78" s="118"/>
      <c r="H78" s="118"/>
    </row>
    <row r="79" customFormat="false" ht="21.75" hidden="false" customHeight="true" outlineLevel="0" collapsed="false">
      <c r="A79" s="118"/>
      <c r="B79" s="118"/>
      <c r="C79" s="118"/>
      <c r="D79" s="118"/>
      <c r="E79" s="118"/>
      <c r="F79" s="118"/>
      <c r="G79" s="118"/>
      <c r="H79" s="118"/>
    </row>
    <row r="80" customFormat="false" ht="21.75" hidden="false" customHeight="true" outlineLevel="0" collapsed="false">
      <c r="A80" s="118"/>
      <c r="B80" s="118"/>
      <c r="C80" s="118"/>
      <c r="D80" s="118"/>
      <c r="E80" s="118"/>
      <c r="F80" s="118"/>
      <c r="G80" s="118"/>
      <c r="H80" s="118"/>
    </row>
    <row r="81" customFormat="false" ht="21.75" hidden="false" customHeight="true" outlineLevel="0" collapsed="false">
      <c r="A81" s="118"/>
      <c r="B81" s="118"/>
      <c r="C81" s="118"/>
      <c r="D81" s="118"/>
      <c r="E81" s="118"/>
      <c r="F81" s="118"/>
      <c r="G81" s="118"/>
      <c r="H81" s="118"/>
    </row>
    <row r="82" customFormat="false" ht="21.75" hidden="false" customHeight="true" outlineLevel="0" collapsed="false">
      <c r="A82" s="118"/>
      <c r="B82" s="118"/>
      <c r="C82" s="118"/>
      <c r="D82" s="118"/>
      <c r="E82" s="118"/>
      <c r="F82" s="118"/>
      <c r="G82" s="118"/>
      <c r="H82" s="118"/>
    </row>
    <row r="83" customFormat="false" ht="21.75" hidden="false" customHeight="true" outlineLevel="0" collapsed="false">
      <c r="A83" s="118"/>
      <c r="B83" s="118"/>
      <c r="C83" s="118"/>
      <c r="D83" s="118"/>
      <c r="E83" s="118"/>
      <c r="F83" s="118"/>
      <c r="G83" s="118"/>
      <c r="H83" s="118"/>
    </row>
    <row r="84" customFormat="false" ht="21.75" hidden="false" customHeight="true" outlineLevel="0" collapsed="false">
      <c r="A84" s="118"/>
      <c r="B84" s="118"/>
      <c r="C84" s="118"/>
      <c r="D84" s="118"/>
      <c r="E84" s="118"/>
      <c r="F84" s="118"/>
      <c r="G84" s="118"/>
      <c r="H84" s="118"/>
    </row>
    <row r="85" customFormat="false" ht="21.75" hidden="false" customHeight="true" outlineLevel="0" collapsed="false">
      <c r="A85" s="118"/>
      <c r="B85" s="118"/>
      <c r="C85" s="118"/>
      <c r="D85" s="118"/>
      <c r="E85" s="118"/>
      <c r="F85" s="118"/>
      <c r="G85" s="118"/>
      <c r="H85"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57:H57"/>
    <mergeCell ref="A75:D75"/>
    <mergeCell ref="E75:H75"/>
    <mergeCell ref="A76:D85"/>
    <mergeCell ref="E76:H8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3">
    <cfRule type="expression" priority="18" aboveAverage="0" equalAverage="0" bottom="0" percent="0" rank="0" text="" dxfId="35">
      <formula>LEFT($H24,3)="N/A"</formula>
    </cfRule>
  </conditionalFormatting>
  <conditionalFormatting sqref="D24:D7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1" man="true" max="16383" min="0"/>
    <brk id="27" man="true" max="16383" min="0"/>
    <brk id="31" man="true" max="16383" min="0"/>
    <brk id="36" man="true" max="16383" min="0"/>
    <brk id="40" man="true" max="16383" min="0"/>
    <brk id="43" man="true" max="16383" min="0"/>
    <brk id="47" man="true" max="16383" min="0"/>
    <brk id="51" man="true" max="16383" min="0"/>
    <brk id="55" man="true" max="16383" min="0"/>
    <brk id="60" man="true" max="16383" min="0"/>
    <brk id="64" man="true" max="16383" min="0"/>
    <brk id="68" man="true" max="16383" min="0"/>
    <brk id="72"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3435</v>
      </c>
      <c r="B2" s="94" t="str">
        <f aca="false">Flights!$F$17&amp;"   "&amp;TEXT(Flights!$D$17,"DD-MMM-YY")&amp;" ("&amp;Flights!$E$17&amp;")"</f>
        <v>MH0138   14-Oct-26 (WED)</v>
      </c>
      <c r="C2" s="94"/>
      <c r="D2" s="94"/>
      <c r="E2" s="95" t="s">
        <v>3436</v>
      </c>
      <c r="F2" s="96" t="str">
        <f aca="false">Flights!$AT$17</f>
        <v>NOT READY – DOCUMENTS</v>
      </c>
      <c r="G2" s="96"/>
      <c r="H2" s="96"/>
    </row>
    <row r="3" customFormat="false" ht="24" hidden="false" customHeight="true" outlineLevel="0" collapsed="false">
      <c r="A3" s="93" t="s">
        <v>3437</v>
      </c>
      <c r="B3" s="94" t="str">
        <f aca="false">Flights!$G$17&amp;" → "&amp;Flights!$H$17&amp;"   Class "&amp;Flights!$K$17&amp;"   Seat "&amp;Flights!$O$17</f>
        <v>ADL → KUL   Class EY   Seat 11K</v>
      </c>
      <c r="C3" s="94"/>
      <c r="D3" s="94"/>
      <c r="E3" s="95" t="s">
        <v>73</v>
      </c>
      <c r="F3" s="95" t="s">
        <v>3438</v>
      </c>
      <c r="G3" s="95" t="s">
        <v>3439</v>
      </c>
      <c r="H3" s="95"/>
    </row>
    <row r="4" customFormat="false" ht="24" hidden="false" customHeight="true" outlineLevel="0" collapsed="false">
      <c r="A4" s="93" t="s">
        <v>3440</v>
      </c>
      <c r="B4" s="94" t="str">
        <f aca="false">IF(ISNUMBER(Flights!$I$17),TEXT(Flights!$I$17,"DD-MMM-YY HH:MM"),"")&amp;" "&amp;Flights!$G$17&amp;"  →  "&amp;IF(ISNUMBER(Flights!$J$17),TEXT(Flights!$J$17,"DD-MMM-YY HH:MM"),"")&amp;" "&amp;Flights!$H$17</f>
        <v>14-Oct-26 10:45 ADL  →  14-Oct-26 16:00 KUL</v>
      </c>
      <c r="C4" s="94"/>
      <c r="D4" s="94"/>
      <c r="E4" s="93" t="s">
        <v>3441</v>
      </c>
      <c r="F4" s="97" t="str">
        <f aca="false">IF(ISNUMBER(Flights!$AG$17),TEXT(Flights!$AG$17,"DD-MMM-YY HH:MM"),"")&amp;" "&amp;Flights!$V$17</f>
        <v>07-Oct-26 10:45 ADL</v>
      </c>
      <c r="G4" s="98" t="n">
        <f aca="false">Flights!$AJ$17</f>
        <v>0</v>
      </c>
      <c r="H4" s="98"/>
    </row>
    <row r="5" customFormat="false" ht="24" hidden="false" customHeight="true" outlineLevel="0" collapsed="false">
      <c r="A5" s="93" t="s">
        <v>3442</v>
      </c>
      <c r="B5" s="94" t="str">
        <f aca="false">Flights!$L$17&amp;" – "&amp;Flights!$M$17</f>
        <v>A339 – A330-900 (A339)</v>
      </c>
      <c r="C5" s="94"/>
      <c r="D5" s="94"/>
      <c r="E5" s="93" t="s">
        <v>3443</v>
      </c>
      <c r="F5" s="97" t="str">
        <f aca="false">IF(ISNUMBER(Flights!$AH$17),TEXT(Flights!$AH$17,"DD-MMM-YY HH:MM"),"")&amp;" "&amp;Flights!$V$17</f>
        <v>13-Oct-26 10:45 ADL</v>
      </c>
      <c r="G5" s="98" t="n">
        <f aca="false">Flights!$AK$17</f>
        <v>0</v>
      </c>
      <c r="H5" s="98"/>
    </row>
    <row r="6" customFormat="false" ht="24" hidden="false" customHeight="true" outlineLevel="0" collapsed="false">
      <c r="A6" s="93" t="s">
        <v>3444</v>
      </c>
      <c r="B6" s="94" t="str">
        <f aca="false">IF(TRIM(Flights!$N$17)="","__________________",Flights!$N$17)</f>
        <v>__________________</v>
      </c>
      <c r="C6" s="94"/>
      <c r="D6" s="94"/>
      <c r="E6" s="93" t="s">
        <v>3445</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3446</v>
      </c>
      <c r="B7" s="94" t="str">
        <f aca="false">Flights!$T$17</f>
        <v>1.5 Meal (Meal)</v>
      </c>
      <c r="C7" s="94"/>
      <c r="D7" s="94"/>
      <c r="E7" s="93" t="s">
        <v>3447</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155</v>
      </c>
      <c r="B8" s="94" t="str">
        <f aca="false">Flights!$V$17&amp;"   (reference uplift stns: "&amp;Flights!$U$17&amp;")"</f>
        <v>ADL   (reference uplift stns: KUL/ADL)</v>
      </c>
      <c r="C8" s="94"/>
      <c r="D8" s="94"/>
      <c r="E8" s="93" t="s">
        <v>3448</v>
      </c>
      <c r="F8" s="99" t="s">
        <v>3449</v>
      </c>
      <c r="G8" s="98" t="n">
        <f aca="false">Flights!$AN$17</f>
        <v>0</v>
      </c>
      <c r="H8" s="98"/>
    </row>
    <row r="9" customFormat="false" ht="12.75" hidden="false" customHeight="true" outlineLevel="0" collapsed="false">
      <c r="A9" s="93" t="s">
        <v>3450</v>
      </c>
      <c r="B9" s="94" t="str">
        <f aca="false">TRIM(Flights!$P$17&amp;"  "&amp;Flights!$Q$17)</f>
        <v>- Overnight KUL</v>
      </c>
      <c r="C9" s="94"/>
      <c r="D9" s="94"/>
      <c r="E9" s="93" t="s">
        <v>3451</v>
      </c>
      <c r="F9" s="100" t="n">
        <f aca="false">Flights!$AP$17</f>
        <v>0</v>
      </c>
      <c r="G9" s="100" t="n">
        <f aca="false">Flights!$AQ$17</f>
        <v>0</v>
      </c>
      <c r="H9" s="100" t="n">
        <f aca="false">Flights!$AU$17</f>
        <v>0</v>
      </c>
    </row>
    <row r="10" customFormat="false" ht="24" hidden="false" customHeight="true" outlineLevel="0" collapsed="false">
      <c r="A10" s="93" t="s">
        <v>3452</v>
      </c>
      <c r="B10" s="94" t="str">
        <f aca="false">IF(TRIM(Flights!$X$17)="","__________________",Flights!$X$17)</f>
        <v>__________________</v>
      </c>
      <c r="C10" s="94"/>
      <c r="D10" s="94"/>
      <c r="E10" s="93" t="s">
        <v>3453</v>
      </c>
      <c r="F10" s="100" t="n">
        <f aca="false">Flights!$AO$17</f>
        <v>29</v>
      </c>
      <c r="G10" s="100" t="n">
        <f aca="false">Flights!$AS$17</f>
        <v>3</v>
      </c>
      <c r="H10" s="100" t="n">
        <f aca="false">Flights!$AR$17</f>
        <v>2</v>
      </c>
    </row>
    <row r="11" customFormat="false" ht="21" hidden="false" customHeight="true" outlineLevel="0" collapsed="false">
      <c r="A11" s="93" t="s">
        <v>3454</v>
      </c>
      <c r="B11" s="94" t="str">
        <f aca="false">IF(TRIM(Flights!$Y$17)="","__________________",Flights!$Y$17)</f>
        <v>__________________</v>
      </c>
      <c r="C11" s="94"/>
      <c r="D11" s="94"/>
      <c r="E11" s="93" t="s">
        <v>3455</v>
      </c>
      <c r="F11" s="100" t="str">
        <f aca="false">Flights!$AV$17&amp;" / "&amp;Flights!$AW$17</f>
        <v>0 / 29</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66.75" hidden="false" customHeight="true" outlineLevel="0" collapsed="false">
      <c r="A14" s="119"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AX)"))&amp;IF(ISNUMBER(Flights!$AX$17),"",CHAR(10)&amp;"ENTER THE ACTUAL CARRYING FLIGHT ON FLIGHTS AX: until then its timing is assumed (agenda candidate, or latest possible) and on-board (UPLIFT) checks timed before the assumed arrival show INVALID – before uplift window.")</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
ENTER THE ACTUAL CARRYING FLIGHT ON FLIGHTS AX: until then its timing is assumed (agenda candidate, or latest possible) and on-board (UPLIFT) checks timed before the assumed arrival show INVALID – before uplift window.</v>
      </c>
      <c r="B14" s="119"/>
      <c r="C14" s="119"/>
      <c r="D14" s="119"/>
      <c r="E14" s="119"/>
      <c r="F14" s="119"/>
      <c r="G14" s="119"/>
      <c r="H14" s="119"/>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IF(Documents!$F$17="","",Documents!$F$17)</f>
        <v/>
      </c>
      <c r="C16" s="99" t="str">
        <f aca="false">IF(Documents!$G$17="","",Documents!$G$17)&amp;IF(ISNUMBER(Documents!$H$17),"  "&amp;TEXT(Documents!$H$17,"DD-MMM-YY"),"")</f>
        <v/>
      </c>
      <c r="D16" s="99"/>
      <c r="E16" s="108" t="str">
        <f aca="false">IF(Documents!$J$17="OUTSTANDING","OUTSTANDING – attach before T-7D (due "&amp;IF(ISNUMBER(Flights!$AG$17),TEXT(Flights!$AG$17,"DD-MMM-YY HH:MM"),"")&amp;" "&amp;Flights!$V$17&amp;")",IF(Documents!$J$17="","Status not recorded",Documents!$J$17))</f>
        <v>OUTSTANDING – attach before T-7D (due 07-Oct-26 10:45 ADL)</v>
      </c>
      <c r="F16" s="109" t="str">
        <f aca="false">"Staple behind this sheet as page A1."&amp;IF(Documents!$I$17="",""," Location: "&amp;Documents!$I$17)</f>
        <v>Staple behind this sheet as page A1.</v>
      </c>
      <c r="G16" s="109"/>
      <c r="H16" s="109"/>
    </row>
    <row r="17" customFormat="false" ht="36" hidden="false" customHeight="true" outlineLevel="0" collapsed="false">
      <c r="A17" s="93" t="s">
        <v>3466</v>
      </c>
      <c r="B17" s="94" t="str">
        <f aca="false">IF(Documents!$K$17="","",Documents!$K$17)</f>
        <v/>
      </c>
      <c r="C17" s="99" t="str">
        <f aca="false">IF(Documents!$L$17="","",Documents!$L$17)&amp;IF(ISNUMBER(Documents!$M$17),"  "&amp;TEXT(Documents!$M$17,"DD-MMM-YY"),"")</f>
        <v/>
      </c>
      <c r="D17" s="99"/>
      <c r="E17" s="108" t="str">
        <f aca="false">IF(Documents!$O$17="OUTSTANDING","OUTSTANDING – attach before T-7D (due "&amp;IF(ISNUMBER(Flights!$AG$17),TEXT(Flights!$AG$17,"DD-MMM-YY HH:MM"),"")&amp;" "&amp;Flights!$V$17&amp;")",IF(Documents!$O$17="","Status not recorded",Documents!$O$17))</f>
        <v>OUTSTANDING – attach before T-7D (due 07-Oct-26 10:45 ADL)</v>
      </c>
      <c r="F17" s="109" t="str">
        <f aca="false">"Staple behind this sheet as page A2."&amp;IF(Documents!$N$17="",""," Location: "&amp;Documents!$N$17)</f>
        <v>Staple behind this sheet as page A2.</v>
      </c>
      <c r="G17" s="109"/>
      <c r="H17" s="109"/>
    </row>
    <row r="18" customFormat="false" ht="22.5" hidden="false" customHeight="true" outlineLevel="0" collapsed="false">
      <c r="A18" s="93" t="s">
        <v>3467</v>
      </c>
      <c r="B18" s="110" t="str">
        <f aca="false">IF(Documents!$Q$17="","",Documents!$Q$17)</f>
        <v>Not supplied with brief – obtain from caterer / MAGCS.</v>
      </c>
      <c r="C18" s="110"/>
      <c r="D18" s="110"/>
      <c r="E18" s="110"/>
      <c r="F18" s="110"/>
      <c r="G18" s="110"/>
      <c r="H18" s="110"/>
    </row>
    <row r="19" customFormat="false" ht="13.5" hidden="false" customHeight="true" outlineLevel="0" collapsed="false">
      <c r="A19" s="111" t="s">
        <v>3468</v>
      </c>
      <c r="B19" s="111"/>
      <c r="C19" s="111" t="s">
        <v>3469</v>
      </c>
      <c r="D19" s="111"/>
      <c r="E19" s="111"/>
      <c r="F19" s="111" t="s">
        <v>3470</v>
      </c>
      <c r="G19" s="111"/>
      <c r="H19" s="111"/>
    </row>
    <row r="20" customFormat="false" ht="18" hidden="false" customHeight="true" outlineLevel="0" collapsed="false">
      <c r="A20" s="94" t="str">
        <f aca="false">"Name: "&amp;IF(TRIM(Flights!$Y$17)="","__________________",Flights!$Y$17)</f>
        <v>Name: __________________</v>
      </c>
      <c r="B20" s="94"/>
      <c r="C20" s="94" t="str">
        <f aca="false">"Name: __________________"</f>
        <v>Name: __________________</v>
      </c>
      <c r="D20" s="94"/>
      <c r="E20" s="94"/>
      <c r="F20" s="94" t="str">
        <f aca="false">"Name: __________________"&amp;"   Station: "&amp;Flights!$V$17</f>
        <v>Name: __________________   Station: ADL</v>
      </c>
      <c r="G20" s="94"/>
      <c r="H20" s="94"/>
    </row>
    <row r="21" customFormat="false" ht="30" hidden="false" customHeight="true" outlineLevel="0" collapsed="false">
      <c r="A21" s="112" t="s">
        <v>3471</v>
      </c>
      <c r="B21" s="112"/>
      <c r="C21" s="112" t="s">
        <v>3471</v>
      </c>
      <c r="D21" s="112"/>
      <c r="E21" s="112"/>
      <c r="F21" s="112" t="s">
        <v>3471</v>
      </c>
      <c r="G21" s="112"/>
      <c r="H21" s="112"/>
    </row>
    <row r="22" customFormat="false" ht="13.5" hidden="false" customHeight="true" outlineLevel="0" collapsed="false">
      <c r="A22" s="113" t="s">
        <v>3472</v>
      </c>
      <c r="B22" s="113"/>
      <c r="C22" s="113"/>
      <c r="D22" s="113"/>
      <c r="E22" s="113"/>
      <c r="F22" s="113"/>
      <c r="G22" s="113"/>
      <c r="H22" s="113"/>
    </row>
    <row r="23" customFormat="false" ht="24" hidden="false" customHeight="true" outlineLevel="0" collapsed="false">
      <c r="A23" s="95" t="s">
        <v>3473</v>
      </c>
      <c r="B23" s="95" t="s">
        <v>3474</v>
      </c>
      <c r="C23" s="95" t="s">
        <v>3475</v>
      </c>
      <c r="D23" s="95" t="s">
        <v>3476</v>
      </c>
      <c r="E23" s="95" t="s">
        <v>3477</v>
      </c>
      <c r="F23" s="95" t="s">
        <v>3478</v>
      </c>
      <c r="G23" s="95" t="s">
        <v>3479</v>
      </c>
      <c r="H23" s="95" t="s">
        <v>126</v>
      </c>
    </row>
    <row r="24" customFormat="false" ht="25.5" hidden="false" customHeight="true" outlineLevel="0" collapsed="false">
      <c r="A24" s="114"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4" s="114"/>
      <c r="C24" s="114"/>
      <c r="D24" s="114"/>
      <c r="E24" s="114"/>
      <c r="F24" s="114"/>
      <c r="G24" s="114"/>
      <c r="H24" s="114"/>
    </row>
    <row r="25" customFormat="false" ht="114" hidden="false" customHeight="true" outlineLevel="0" collapsed="false">
      <c r="A25" s="115" t="str">
        <f aca="false">Checks!$A$427&amp;CHAR(10)&amp;IF(Checks!$I$427="","",Checks!$I$427&amp;": ")&amp;Checks!$J$427</f>
        <v>F13-T7-01
Meal: Meal sensory testing completed for this flight's menu cycle (assessed class)</v>
      </c>
      <c r="B25" s="115" t="str">
        <f aca="false">Checks!$K$427&amp;IF(Checks!$O$427="","",IF(Checks!$K$427="","",CHAR(10))&amp;"Note: "&amp;Checks!$O$427)</f>
        <v>Record panel result / score in Result</v>
      </c>
      <c r="C25" s="115" t="str">
        <f aca="false">Checks!$N$427&amp;CHAR(10)&amp;IF(ISNUMBER(Checks!$R$427),TEXT(Checks!$R$427,"DD-MMM-YY HH:MM"),"")&amp;" "&amp;Checks!$P$427</f>
        <v>Required
07-Oct-26 10:45 ADL</v>
      </c>
      <c r="D25" s="115" t="str">
        <f aca="false">IF(Checks!$U$427="","",Checks!$U$427)&amp;IF(Checks!$AB$427="","",CHAR(10)&amp;"CA: "&amp;Checks!$AB$427)</f>
        <v/>
      </c>
      <c r="E25" s="115" t="str">
        <f aca="false">IF(Checks!$V$427="","",Checks!$V$427)&amp;IF(Checks!$AC$427="","",IF(Checks!$V$427="","",CHAR(10))&amp;"N/A just.: "&amp;Checks!$AC$427)&amp;IF(Checks!$W$427="","",CHAR(10)&amp;"Batch: "&amp;Checks!$W$427)&amp;IF(AND(Checks!$X$427="",Checks!$Y$427=""),"",CHAR(10)&amp;"Exp: "&amp;Checks!$X$427&amp;"  /  Act: "&amp;Checks!$Y$427)</f>
        <v/>
      </c>
      <c r="F25" s="115" t="str">
        <f aca="false">IF(AND(LEFT(Checks!$AH$427,10)="N/A – RULE",TRIM(Checks!$S$427&amp;Checks!$Z$427)=""),"","Type: "&amp;IF(TRIM(Checks!$S$427)="","______________ (see cover list)",Checks!$S$427)&amp;CHAR(10)&amp;"ID: "&amp;IF(TRIM(Checks!$Z$427)="","______________ (see cover list)",Checks!$Z$427))&amp;IF(Checks!$AA$427="","",CHAR(10)&amp;"CA: "&amp;Checks!$AA$427)</f>
        <v>Type: ______________ (see cover list)
ID: ______________ (see cover list)</v>
      </c>
      <c r="G25" s="115" t="str">
        <f aca="false">IF(ISNUMBER(Checks!$AD$427),TEXT(Checks!$AD$427,"DD-MMM-YY HH:MM")&amp;" "&amp;Checks!$P$427,"")&amp;IF(Checks!$AE$427="","",CHAR(10)&amp;"Verifier: "&amp;Checks!$AE$427)&amp;IF(Checks!$T$427="","",CHAR(10)&amp;"PIC: "&amp;Checks!$T$427)</f>
        <v/>
      </c>
      <c r="H25" s="116" t="str">
        <f aca="false">IF(Checks!$AH$427="","",Checks!$AH$427)</f>
        <v>OPEN</v>
      </c>
    </row>
    <row r="26" customFormat="false" ht="114" hidden="false" customHeight="true" outlineLevel="0" collapsed="false">
      <c r="A26" s="115" t="str">
        <f aca="false">Checks!$A$428&amp;CHAR(10)&amp;IF(Checks!$I$428="","",Checks!$I$428&amp;": ")&amp;Checks!$J$428</f>
        <v>F13-T7-02
Menu: Printed menu cards confirmed (content, cycle, language, quantity)</v>
      </c>
      <c r="B26" s="115" t="str">
        <f aca="false">Checks!$K$428&amp;IF(Checks!$O$428="","",IF(Checks!$K$428="","",CHAR(10))&amp;"Note: "&amp;Checks!$O$428)</f>
        <v>Menu card matches approved menu for this flight</v>
      </c>
      <c r="C26" s="115" t="str">
        <f aca="false">Checks!$N$428&amp;CHAR(10)&amp;IF(ISNUMBER(Checks!$R$428),TEXT(Checks!$R$428,"DD-MMM-YY HH:MM"),"")&amp;" "&amp;Checks!$P$428</f>
        <v>Required
07-Oct-26 10:45 ADL</v>
      </c>
      <c r="D26" s="115" t="str">
        <f aca="false">IF(Checks!$U$428="","",Checks!$U$428)&amp;IF(Checks!$AB$428="","",CHAR(10)&amp;"CA: "&amp;Checks!$AB$428)</f>
        <v/>
      </c>
      <c r="E26" s="115" t="str">
        <f aca="false">IF(Checks!$V$428="","",Checks!$V$428)&amp;IF(Checks!$AC$428="","",IF(Checks!$V$428="","",CHAR(10))&amp;"N/A just.: "&amp;Checks!$AC$428)&amp;IF(Checks!$W$428="","",CHAR(10)&amp;"Batch: "&amp;Checks!$W$428)&amp;IF(AND(Checks!$X$428="",Checks!$Y$428=""),"",CHAR(10)&amp;"Exp: "&amp;Checks!$X$428&amp;"  /  Act: "&amp;Checks!$Y$428)</f>
        <v/>
      </c>
      <c r="F26" s="115" t="str">
        <f aca="false">IF(AND(LEFT(Checks!$AH$428,10)="N/A – RULE",TRIM(Checks!$S$428&amp;Checks!$Z$428)=""),"","Type: "&amp;IF(TRIM(Checks!$S$428)="","______________ (see cover list)",Checks!$S$428)&amp;CHAR(10)&amp;"ID: "&amp;IF(TRIM(Checks!$Z$428)="","______________ (see cover list)",Checks!$Z$428))&amp;IF(Checks!$AA$428="","",CHAR(10)&amp;"CA: "&amp;Checks!$AA$428)</f>
        <v>Type: ______________ (see cover list)
ID: ______________ (see cover list)</v>
      </c>
      <c r="G26" s="115" t="str">
        <f aca="false">IF(ISNUMBER(Checks!$AD$428),TEXT(Checks!$AD$428,"DD-MMM-YY HH:MM")&amp;" "&amp;Checks!$P$428,"")&amp;IF(Checks!$AE$428="","",CHAR(10)&amp;"Verifier: "&amp;Checks!$AE$428)&amp;IF(Checks!$T$428="","",CHAR(10)&amp;"PIC: "&amp;Checks!$T$428)</f>
        <v/>
      </c>
      <c r="H26" s="116" t="str">
        <f aca="false">IF(Checks!$AH$428="","",Checks!$AH$428)</f>
        <v>OPEN</v>
      </c>
    </row>
    <row r="27" customFormat="false" ht="114" hidden="false" customHeight="true" outlineLevel="0" collapsed="false">
      <c r="A27" s="115" t="str">
        <f aca="false">Checks!$A$429&amp;CHAR(10)&amp;IF(Checks!$I$429="","",Checks!$I$429&amp;": ")&amp;Checks!$J$429</f>
        <v>F13-T7-03
IFE: Digital menu in IFE confirmed (A339 only)</v>
      </c>
      <c r="B27" s="115" t="str">
        <f aca="false">Checks!$K$429&amp;IF(Checks!$O$429="","",IF(Checks!$K$429="","",CHAR(10))&amp;"Note: "&amp;Checks!$O$429)</f>
        <v>Applies when fleet = A339
Note: Digital IFE menu applies to A339 only (user brief). Applicability follows the Fleet cell on Flights.</v>
      </c>
      <c r="C27" s="115" t="str">
        <f aca="false">Checks!$N$429&amp;CHAR(10)&amp;IF(ISNUMBER(Checks!$R$429),TEXT(Checks!$R$429,"DD-MMM-YY HH:MM"),"")&amp;" "&amp;Checks!$P$429</f>
        <v>Required
07-Oct-26 10:45 ADL</v>
      </c>
      <c r="D27" s="115" t="str">
        <f aca="false">IF(Checks!$U$429="","",Checks!$U$429)&amp;IF(Checks!$AB$429="","",CHAR(10)&amp;"CA: "&amp;Checks!$AB$429)</f>
        <v/>
      </c>
      <c r="E27" s="115" t="str">
        <f aca="false">IF(Checks!$V$429="","",Checks!$V$429)&amp;IF(Checks!$AC$429="","",IF(Checks!$V$429="","",CHAR(10))&amp;"N/A just.: "&amp;Checks!$AC$429)&amp;IF(Checks!$W$429="","",CHAR(10)&amp;"Batch: "&amp;Checks!$W$429)&amp;IF(AND(Checks!$X$429="",Checks!$Y$429=""),"",CHAR(10)&amp;"Exp: "&amp;Checks!$X$429&amp;"  /  Act: "&amp;Checks!$Y$429)</f>
        <v/>
      </c>
      <c r="F27" s="115" t="str">
        <f aca="false">IF(AND(LEFT(Checks!$AH$429,10)="N/A – RULE",TRIM(Checks!$S$429&amp;Checks!$Z$429)=""),"","Type: "&amp;IF(TRIM(Checks!$S$429)="","______________ (see cover list)",Checks!$S$429)&amp;CHAR(10)&amp;"ID: "&amp;IF(TRIM(Checks!$Z$429)="","______________ (see cover list)",Checks!$Z$429))&amp;IF(Checks!$AA$429="","",CHAR(10)&amp;"CA: "&amp;Checks!$AA$429)</f>
        <v>Type: ______________ (see cover list)
ID: ______________ (see cover list)</v>
      </c>
      <c r="G27" s="115" t="str">
        <f aca="false">IF(ISNUMBER(Checks!$AD$429),TEXT(Checks!$AD$429,"DD-MMM-YY HH:MM")&amp;" "&amp;Checks!$P$429,"")&amp;IF(Checks!$AE$429="","",CHAR(10)&amp;"Verifier: "&amp;Checks!$AE$429)&amp;IF(Checks!$T$429="","",CHAR(10)&amp;"PIC: "&amp;Checks!$T$429)</f>
        <v/>
      </c>
      <c r="H27" s="116" t="str">
        <f aca="false">IF(Checks!$AH$429="","",Checks!$AH$429)</f>
        <v>OPEN</v>
      </c>
    </row>
    <row r="28" customFormat="false" ht="114" hidden="false" customHeight="true" outlineLevel="0" collapsed="false">
      <c r="A28" s="115" t="str">
        <f aca="false">Checks!$A$430&amp;CHAR(10)&amp;IF(Checks!$I$430="","",Checks!$I$430&amp;": ")&amp;Checks!$J$430</f>
        <v>F13-T7-04
Staffing: Experienced catering officer assigned to this flight</v>
      </c>
      <c r="B28" s="115" t="str">
        <f aca="false">Checks!$K$430&amp;IF(Checks!$O$430="","",IF(Checks!$K$430="","",CHAR(10))&amp;"Note: "&amp;Checks!$O$430)</f>
        <v>Record officer name in Result</v>
      </c>
      <c r="C28" s="115" t="str">
        <f aca="false">Checks!$N$430&amp;CHAR(10)&amp;IF(ISNUMBER(Checks!$R$430),TEXT(Checks!$R$430,"DD-MMM-YY HH:MM"),"")&amp;" "&amp;Checks!$P$430</f>
        <v>Required
07-Oct-26 10:45 ADL</v>
      </c>
      <c r="D28" s="115" t="str">
        <f aca="false">IF(Checks!$U$430="","",Checks!$U$430)&amp;IF(Checks!$AB$430="","",CHAR(10)&amp;"CA: "&amp;Checks!$AB$430)</f>
        <v/>
      </c>
      <c r="E28" s="115" t="str">
        <f aca="false">IF(Checks!$V$430="","",Checks!$V$430)&amp;IF(Checks!$AC$430="","",IF(Checks!$V$430="","",CHAR(10))&amp;"N/A just.: "&amp;Checks!$AC$430)&amp;IF(Checks!$W$430="","",CHAR(10)&amp;"Batch: "&amp;Checks!$W$430)&amp;IF(AND(Checks!$X$430="",Checks!$Y$430=""),"",CHAR(10)&amp;"Exp: "&amp;Checks!$X$430&amp;"  /  Act: "&amp;Checks!$Y$430)</f>
        <v/>
      </c>
      <c r="F28" s="115" t="str">
        <f aca="false">IF(AND(LEFT(Checks!$AH$430,10)="N/A – RULE",TRIM(Checks!$S$430&amp;Checks!$Z$430)=""),"","Type: "&amp;IF(TRIM(Checks!$S$430)="","______________ (see cover list)",Checks!$S$430)&amp;CHAR(10)&amp;"ID: "&amp;IF(TRIM(Checks!$Z$430)="","______________ (see cover list)",Checks!$Z$430))&amp;IF(Checks!$AA$430="","",CHAR(10)&amp;"CA: "&amp;Checks!$AA$430)</f>
        <v>Type: ______________ (see cover list)
ID: ______________ (see cover list)</v>
      </c>
      <c r="G28" s="115" t="str">
        <f aca="false">IF(ISNUMBER(Checks!$AD$430),TEXT(Checks!$AD$430,"DD-MMM-YY HH:MM")&amp;" "&amp;Checks!$P$430,"")&amp;IF(Checks!$AE$430="","",CHAR(10)&amp;"Verifier: "&amp;Checks!$AE$430)&amp;IF(Checks!$T$430="","",CHAR(10)&amp;"PIC: "&amp;Checks!$T$430)</f>
        <v/>
      </c>
      <c r="H28" s="116" t="str">
        <f aca="false">IF(Checks!$AH$430="","",Checks!$AH$430)</f>
        <v>OPEN</v>
      </c>
    </row>
    <row r="29" customFormat="false" ht="114" hidden="false" customHeight="true" outlineLevel="0" collapsed="false">
      <c r="A29" s="115" t="str">
        <f aca="false">Checks!$A$431&amp;CHAR(10)&amp;IF(Checks!$I$431="","",Checks!$I$431&amp;": ")&amp;Checks!$J$431</f>
        <v>F13-T7-05
ISOP: All latest applicable ISOP revisions communicated to caterer</v>
      </c>
      <c r="B29" s="115" t="str">
        <f aca="false">Checks!$K$431&amp;IF(Checks!$O$431="","",IF(Checks!$K$431="","",CHAR(10))&amp;"Note: "&amp;Checks!$O$431)</f>
        <v>List revision numbers in Result (see ISOP register)</v>
      </c>
      <c r="C29" s="115" t="str">
        <f aca="false">Checks!$N$431&amp;CHAR(10)&amp;IF(ISNUMBER(Checks!$R$431),TEXT(Checks!$R$431,"DD-MMM-YY HH:MM"),"")&amp;" "&amp;Checks!$P$431</f>
        <v>Required
07-Oct-26 10:45 ADL</v>
      </c>
      <c r="D29" s="115" t="str">
        <f aca="false">IF(Checks!$U$431="","",Checks!$U$431)&amp;IF(Checks!$AB$431="","",CHAR(10)&amp;"CA: "&amp;Checks!$AB$431)</f>
        <v/>
      </c>
      <c r="E29" s="115" t="str">
        <f aca="false">IF(Checks!$V$431="","",Checks!$V$431)&amp;IF(Checks!$AC$431="","",IF(Checks!$V$431="","",CHAR(10))&amp;"N/A just.: "&amp;Checks!$AC$431)&amp;IF(Checks!$W$431="","",CHAR(10)&amp;"Batch: "&amp;Checks!$W$431)&amp;IF(AND(Checks!$X$431="",Checks!$Y$431=""),"",CHAR(10)&amp;"Exp: "&amp;Checks!$X$431&amp;"  /  Act: "&amp;Checks!$Y$431)</f>
        <v/>
      </c>
      <c r="F29" s="115" t="str">
        <f aca="false">IF(AND(LEFT(Checks!$AH$431,10)="N/A – RULE",TRIM(Checks!$S$431&amp;Checks!$Z$431)=""),"","Type: "&amp;IF(TRIM(Checks!$S$431)="","______________ (see cover list)",Checks!$S$431)&amp;CHAR(10)&amp;"ID: "&amp;IF(TRIM(Checks!$Z$431)="","______________ (see cover list)",Checks!$Z$431))&amp;IF(Checks!$AA$431="","",CHAR(10)&amp;"CA: "&amp;Checks!$AA$431)</f>
        <v>Type: ______________ (see cover list)
ID: ______________ (see cover list)</v>
      </c>
      <c r="G29" s="115" t="str">
        <f aca="false">IF(ISNUMBER(Checks!$AD$431),TEXT(Checks!$AD$431,"DD-MMM-YY HH:MM")&amp;" "&amp;Checks!$P$431,"")&amp;IF(Checks!$AE$431="","",CHAR(10)&amp;"Verifier: "&amp;Checks!$AE$431)&amp;IF(Checks!$T$431="","",CHAR(10)&amp;"PIC: "&amp;Checks!$T$431)</f>
        <v/>
      </c>
      <c r="H29" s="116" t="str">
        <f aca="false">IF(Checks!$AH$431="","",Checks!$AH$431)</f>
        <v>OPEN</v>
      </c>
    </row>
    <row r="30" customFormat="false" ht="114" hidden="false" customHeight="true" outlineLevel="0" collapsed="false">
      <c r="A30" s="115" t="str">
        <f aca="false">Checks!$A$432&amp;CHAR(10)&amp;IF(Checks!$I$432="","",Checks!$I$432&amp;": ")&amp;Checks!$J$432</f>
        <v>F13-T7-06
ISOP: Caterer acknowledgement of ISOP revisions recorded</v>
      </c>
      <c r="B30" s="115" t="str">
        <f aca="false">Checks!$K$432&amp;IF(Checks!$O$432="","",IF(Checks!$K$432="","",CHAR(10))&amp;"Note: "&amp;Checks!$O$432)</f>
        <v>Record acknowledgement ref in Evidence</v>
      </c>
      <c r="C30" s="115" t="str">
        <f aca="false">Checks!$N$432&amp;CHAR(10)&amp;IF(ISNUMBER(Checks!$R$432),TEXT(Checks!$R$432,"DD-MMM-YY HH:MM"),"")&amp;" "&amp;Checks!$P$432</f>
        <v>Required
07-Oct-26 10:45 ADL</v>
      </c>
      <c r="D30" s="115" t="str">
        <f aca="false">IF(Checks!$U$432="","",Checks!$U$432)&amp;IF(Checks!$AB$432="","",CHAR(10)&amp;"CA: "&amp;Checks!$AB$432)</f>
        <v/>
      </c>
      <c r="E30" s="115" t="str">
        <f aca="false">IF(Checks!$V$432="","",Checks!$V$432)&amp;IF(Checks!$AC$432="","",IF(Checks!$V$432="","",CHAR(10))&amp;"N/A just.: "&amp;Checks!$AC$432)&amp;IF(Checks!$W$432="","",CHAR(10)&amp;"Batch: "&amp;Checks!$W$432)&amp;IF(AND(Checks!$X$432="",Checks!$Y$432=""),"",CHAR(10)&amp;"Exp: "&amp;Checks!$X$432&amp;"  /  Act: "&amp;Checks!$Y$432)</f>
        <v/>
      </c>
      <c r="F30" s="115" t="str">
        <f aca="false">IF(AND(LEFT(Checks!$AH$432,10)="N/A – RULE",TRIM(Checks!$S$432&amp;Checks!$Z$432)=""),"","Type: "&amp;IF(TRIM(Checks!$S$432)="","______________ (see cover list)",Checks!$S$432)&amp;CHAR(10)&amp;"ID: "&amp;IF(TRIM(Checks!$Z$432)="","______________ (see cover list)",Checks!$Z$432))&amp;IF(Checks!$AA$432="","",CHAR(10)&amp;"CA: "&amp;Checks!$AA$432)</f>
        <v>Type: ______________ (see cover list)
ID: ______________ (see cover list)</v>
      </c>
      <c r="G30" s="115" t="str">
        <f aca="false">IF(ISNUMBER(Checks!$AD$432),TEXT(Checks!$AD$432,"DD-MMM-YY HH:MM")&amp;" "&amp;Checks!$P$432,"")&amp;IF(Checks!$AE$432="","",CHAR(10)&amp;"Verifier: "&amp;Checks!$AE$432)&amp;IF(Checks!$T$432="","",CHAR(10)&amp;"PIC: "&amp;Checks!$T$432)</f>
        <v/>
      </c>
      <c r="H30" s="116" t="str">
        <f aca="false">IF(Checks!$AH$432="","",Checks!$AH$432)</f>
        <v>OPEN</v>
      </c>
    </row>
    <row r="31" customFormat="false" ht="114" hidden="false" customHeight="true" outlineLevel="0" collapsed="false">
      <c r="A31" s="115" t="str">
        <f aca="false">Checks!$A$433&amp;CHAR(10)&amp;IF(Checks!$I$433="","",Checks!$I$433&amp;": ")&amp;Checks!$J$433</f>
        <v>F13-T7-07
Documents: Galley loading diagram (GLD) received, revision recorded &amp; attached</v>
      </c>
      <c r="B31" s="115" t="str">
        <f aca="false">Checks!$K$433&amp;IF(Checks!$O$433="","",IF(Checks!$K$433="","",CHAR(10))&amp;"Note: "&amp;Checks!$O$433)</f>
        <v>Documents sheet row complete</v>
      </c>
      <c r="C31" s="115" t="str">
        <f aca="false">Checks!$N$433&amp;CHAR(10)&amp;IF(ISNUMBER(Checks!$R$433),TEXT(Checks!$R$433,"DD-MMM-YY HH:MM"),"")&amp;" "&amp;Checks!$P$433</f>
        <v>Required
07-Oct-26 10:45 ADL</v>
      </c>
      <c r="D31" s="115" t="str">
        <f aca="false">IF(Checks!$U$433="","",Checks!$U$433)&amp;IF(Checks!$AB$433="","",CHAR(10)&amp;"CA: "&amp;Checks!$AB$433)</f>
        <v/>
      </c>
      <c r="E31" s="115" t="str">
        <f aca="false">IF(Checks!$V$433="","",Checks!$V$433)&amp;IF(Checks!$AC$433="","",IF(Checks!$V$433="","",CHAR(10))&amp;"N/A just.: "&amp;Checks!$AC$433)&amp;IF(Checks!$W$433="","",CHAR(10)&amp;"Batch: "&amp;Checks!$W$433)&amp;IF(AND(Checks!$X$433="",Checks!$Y$433=""),"",CHAR(10)&amp;"Exp: "&amp;Checks!$X$433&amp;"  /  Act: "&amp;Checks!$Y$433)</f>
        <v/>
      </c>
      <c r="F31" s="115" t="str">
        <f aca="false">IF(AND(LEFT(Checks!$AH$433,10)="N/A – RULE",TRIM(Checks!$S$433&amp;Checks!$Z$433)=""),"","Type: "&amp;IF(TRIM(Checks!$S$433)="","______________ (see cover list)",Checks!$S$433)&amp;CHAR(10)&amp;"ID: "&amp;IF(TRIM(Checks!$Z$433)="","______________ (see cover list)",Checks!$Z$433))&amp;IF(Checks!$AA$433="","",CHAR(10)&amp;"CA: "&amp;Checks!$AA$433)</f>
        <v>Type: ______________ (see cover list)
ID: ______________ (see cover list)</v>
      </c>
      <c r="G31" s="115" t="str">
        <f aca="false">IF(ISNUMBER(Checks!$AD$433),TEXT(Checks!$AD$433,"DD-MMM-YY HH:MM")&amp;" "&amp;Checks!$P$433,"")&amp;IF(Checks!$AE$433="","",CHAR(10)&amp;"Verifier: "&amp;Checks!$AE$433)&amp;IF(Checks!$T$433="","",CHAR(10)&amp;"PIC: "&amp;Checks!$T$433)</f>
        <v/>
      </c>
      <c r="H31" s="116" t="str">
        <f aca="false">IF(Checks!$AH$433="","",Checks!$AH$433)</f>
        <v>OPEN</v>
      </c>
    </row>
    <row r="32" customFormat="false" ht="114" hidden="false" customHeight="true" outlineLevel="0" collapsed="false">
      <c r="A32" s="115" t="str">
        <f aca="false">Checks!$A$434&amp;CHAR(10)&amp;IF(Checks!$I$434="","",Checks!$I$434&amp;": ")&amp;Checks!$J$434</f>
        <v>F13-T7-08
Documents: Menu checklist received, revision recorded &amp; attached</v>
      </c>
      <c r="B32" s="115" t="str">
        <f aca="false">Checks!$K$434&amp;IF(Checks!$O$434="","",IF(Checks!$K$434="","",CHAR(10))&amp;"Note: "&amp;Checks!$O$434)</f>
        <v>Documents sheet row complete</v>
      </c>
      <c r="C32" s="115" t="str">
        <f aca="false">Checks!$N$434&amp;CHAR(10)&amp;IF(ISNUMBER(Checks!$R$434),TEXT(Checks!$R$434,"DD-MMM-YY HH:MM"),"")&amp;" "&amp;Checks!$P$434</f>
        <v>Required
07-Oct-26 10:45 ADL</v>
      </c>
      <c r="D32" s="115" t="str">
        <f aca="false">IF(Checks!$U$434="","",Checks!$U$434)&amp;IF(Checks!$AB$434="","",CHAR(10)&amp;"CA: "&amp;Checks!$AB$434)</f>
        <v/>
      </c>
      <c r="E32" s="115" t="str">
        <f aca="false">IF(Checks!$V$434="","",Checks!$V$434)&amp;IF(Checks!$AC$434="","",IF(Checks!$V$434="","",CHAR(10))&amp;"N/A just.: "&amp;Checks!$AC$434)&amp;IF(Checks!$W$434="","",CHAR(10)&amp;"Batch: "&amp;Checks!$W$434)&amp;IF(AND(Checks!$X$434="",Checks!$Y$434=""),"",CHAR(10)&amp;"Exp: "&amp;Checks!$X$434&amp;"  /  Act: "&amp;Checks!$Y$434)</f>
        <v/>
      </c>
      <c r="F32" s="115" t="str">
        <f aca="false">IF(AND(LEFT(Checks!$AH$434,10)="N/A – RULE",TRIM(Checks!$S$434&amp;Checks!$Z$434)=""),"","Type: "&amp;IF(TRIM(Checks!$S$434)="","______________ (see cover list)",Checks!$S$434)&amp;CHAR(10)&amp;"ID: "&amp;IF(TRIM(Checks!$Z$434)="","______________ (see cover list)",Checks!$Z$434))&amp;IF(Checks!$AA$434="","",CHAR(10)&amp;"CA: "&amp;Checks!$AA$434)</f>
        <v>Type: ______________ (see cover list)
ID: ______________ (see cover list)</v>
      </c>
      <c r="G32" s="115" t="str">
        <f aca="false">IF(ISNUMBER(Checks!$AD$434),TEXT(Checks!$AD$434,"DD-MMM-YY HH:MM")&amp;" "&amp;Checks!$P$434,"")&amp;IF(Checks!$AE$434="","",CHAR(10)&amp;"Verifier: "&amp;Checks!$AE$434)&amp;IF(Checks!$T$434="","",CHAR(10)&amp;"PIC: "&amp;Checks!$T$434)</f>
        <v/>
      </c>
      <c r="H32" s="116" t="str">
        <f aca="false">IF(Checks!$AH$434="","",Checks!$AH$434)</f>
        <v>OPEN</v>
      </c>
    </row>
    <row r="33" customFormat="false" ht="114" hidden="false" customHeight="true" outlineLevel="0" collapsed="false">
      <c r="A33" s="115" t="str">
        <f aca="false">Checks!$A$435&amp;CHAR(10)&amp;IF(Checks!$I$435="","",Checks!$I$435&amp;": ")&amp;Checks!$J$435</f>
        <v>F13-T7-09
Uplift plan: Uplift plan confirmed with caterer vs STD Uplift Information</v>
      </c>
      <c r="B33" s="115" t="str">
        <f aca="false">Checks!$K$435&amp;IF(Checks!$O$435="","",IF(Checks!$K$435="","",CHAR(10))&amp;"Note: "&amp;Checks!$O$435)</f>
        <v>Service: 1.5 Meal (Meal); meal uplift stn ADL (ref lists KUL/ADL)</v>
      </c>
      <c r="C33" s="115" t="str">
        <f aca="false">Checks!$N$435&amp;CHAR(10)&amp;IF(ISNUMBER(Checks!$R$435),TEXT(Checks!$R$435,"DD-MMM-YY HH:MM"),"")&amp;" "&amp;Checks!$P$435</f>
        <v>Required
07-Oct-26 10:45 ADL</v>
      </c>
      <c r="D33" s="115" t="str">
        <f aca="false">IF(Checks!$U$435="","",Checks!$U$435)&amp;IF(Checks!$AB$435="","",CHAR(10)&amp;"CA: "&amp;Checks!$AB$435)</f>
        <v/>
      </c>
      <c r="E33" s="115" t="str">
        <f aca="false">IF(Checks!$V$435="","",Checks!$V$435)&amp;IF(Checks!$AC$435="","",IF(Checks!$V$435="","",CHAR(10))&amp;"N/A just.: "&amp;Checks!$AC$435)&amp;IF(Checks!$W$435="","",CHAR(10)&amp;"Batch: "&amp;Checks!$W$435)&amp;IF(AND(Checks!$X$435="",Checks!$Y$435=""),"",CHAR(10)&amp;"Exp: "&amp;Checks!$X$435&amp;"  /  Act: "&amp;Checks!$Y$435)</f>
        <v/>
      </c>
      <c r="F33" s="115" t="str">
        <f aca="false">IF(AND(LEFT(Checks!$AH$435,10)="N/A – RULE",TRIM(Checks!$S$435&amp;Checks!$Z$435)=""),"","Type: "&amp;IF(TRIM(Checks!$S$435)="","______________ (see cover list)",Checks!$S$435)&amp;CHAR(10)&amp;"ID: "&amp;IF(TRIM(Checks!$Z$435)="","______________ (see cover list)",Checks!$Z$435))&amp;IF(Checks!$AA$435="","",CHAR(10)&amp;"CA: "&amp;Checks!$AA$435)</f>
        <v>Type: ______________ (see cover list)
ID: ______________ (see cover list)</v>
      </c>
      <c r="G33" s="115" t="str">
        <f aca="false">IF(ISNUMBER(Checks!$AD$435),TEXT(Checks!$AD$435,"DD-MMM-YY HH:MM")&amp;" "&amp;Checks!$P$435,"")&amp;IF(Checks!$AE$435="","",CHAR(10)&amp;"Verifier: "&amp;Checks!$AE$435)&amp;IF(Checks!$T$435="","",CHAR(10)&amp;"PIC: "&amp;Checks!$T$435)</f>
        <v/>
      </c>
      <c r="H33" s="116" t="str">
        <f aca="false">IF(Checks!$AH$435="","",Checks!$AH$435)</f>
        <v>OPEN</v>
      </c>
    </row>
    <row r="34" customFormat="false" ht="256.5" hidden="false" customHeight="true" outlineLevel="0" collapsed="false">
      <c r="A34" s="115" t="str">
        <f aca="false">Checks!$A$436&amp;CHAR(10)&amp;IF(Checks!$I$436="","",Checks!$I$436&amp;": ")&amp;Checks!$J$436</f>
        <v>F13-T7-10
Uplift plan: Inbound KUL-ADL flight carrying KUL-sourced items identified and its KUL departure (UTC) entered on Flights col AX</v>
      </c>
      <c r="B34" s="115"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4" s="115" t="str">
        <f aca="false">Checks!$N$436&amp;CHAR(10)&amp;IF(ISNUMBER(Checks!$R$436),TEXT(Checks!$R$436,"DD-MMM-YY HH:MM"),"")&amp;" "&amp;Checks!$P$436</f>
        <v>Clarification required
07-Oct-26 08:15 KUL</v>
      </c>
      <c r="D34" s="115" t="str">
        <f aca="false">IF(Checks!$U$436="","",Checks!$U$436)&amp;IF(Checks!$AB$436="","",CHAR(10)&amp;"CA: "&amp;Checks!$AB$436)</f>
        <v/>
      </c>
      <c r="E34" s="115" t="str">
        <f aca="false">IF(Checks!$V$436="","",Checks!$V$436)&amp;IF(Checks!$AC$436="","",IF(Checks!$V$436="","",CHAR(10))&amp;"N/A just.: "&amp;Checks!$AC$436)&amp;IF(Checks!$W$436="","",CHAR(10)&amp;"Batch: "&amp;Checks!$W$436)&amp;IF(AND(Checks!$X$436="",Checks!$Y$436=""),"",CHAR(10)&amp;"Exp: "&amp;Checks!$X$436&amp;"  /  Act: "&amp;Checks!$Y$436)</f>
        <v/>
      </c>
      <c r="F34" s="115" t="str">
        <f aca="false">IF(AND(LEFT(Checks!$AH$436,10)="N/A – RULE",TRIM(Checks!$S$436&amp;Checks!$Z$436)=""),"","Type: "&amp;IF(TRIM(Checks!$S$436)="","______________ (see cover list)",Checks!$S$436)&amp;CHAR(10)&amp;"ID: "&amp;IF(TRIM(Checks!$Z$436)="","______________ (see cover list)",Checks!$Z$436))&amp;IF(Checks!$AA$436="","",CHAR(10)&amp;"CA: "&amp;Checks!$AA$436)</f>
        <v>Type: ______________ (see cover list)
ID: ______________ (see cover list)</v>
      </c>
      <c r="G34" s="115" t="str">
        <f aca="false">IF(ISNUMBER(Checks!$AD$436),TEXT(Checks!$AD$436,"DD-MMM-YY HH:MM")&amp;" "&amp;Checks!$P$436,"")&amp;IF(Checks!$AE$436="","",CHAR(10)&amp;"Verifier: "&amp;Checks!$AE$436)&amp;IF(Checks!$T$436="","",CHAR(10)&amp;"PIC: "&amp;Checks!$T$436)</f>
        <v/>
      </c>
      <c r="H34" s="116" t="str">
        <f aca="false">IF(Checks!$AH$436="","",Checks!$AH$436)</f>
        <v>OPEN – CLARIFICATION</v>
      </c>
    </row>
    <row r="35" customFormat="false" ht="25.5" hidden="false" customHeight="true" outlineLevel="0" collapsed="false">
      <c r="A35" s="114"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5" s="114"/>
      <c r="C35" s="114"/>
      <c r="D35" s="114"/>
      <c r="E35" s="114"/>
      <c r="F35" s="114"/>
      <c r="G35" s="114"/>
      <c r="H35" s="114"/>
    </row>
    <row r="36" customFormat="false" ht="114" hidden="false" customHeight="true" outlineLevel="0" collapsed="false">
      <c r="A36" s="115" t="str">
        <f aca="false">Checks!$A$437&amp;CHAR(10)&amp;IF(Checks!$I$437="","",Checks!$I$437&amp;": ")&amp;Checks!$J$437</f>
        <v>F13-T24-01
Meal: Sensory test repeated on ACTUAL production batch for this flight</v>
      </c>
      <c r="B36" s="115" t="str">
        <f aca="false">Checks!$K$437&amp;IF(Checks!$O$437="","",IF(Checks!$K$437="","",CHAR(10))&amp;"Note: "&amp;Checks!$O$437)</f>
        <v>Batch ID, result, CA and acceptance mandatory</v>
      </c>
      <c r="C36" s="115" t="str">
        <f aca="false">Checks!$N$437&amp;CHAR(10)&amp;IF(ISNUMBER(Checks!$R$437),TEXT(Checks!$R$437,"DD-MMM-YY HH:MM"),"")&amp;" "&amp;Checks!$P$437</f>
        <v>Required
13-Oct-26 10:45 ADL</v>
      </c>
      <c r="D36" s="115" t="str">
        <f aca="false">IF(Checks!$U$437="","",Checks!$U$437)&amp;IF(Checks!$AB$437="","",CHAR(10)&amp;"CA: "&amp;Checks!$AB$437)</f>
        <v/>
      </c>
      <c r="E36" s="115" t="str">
        <f aca="false">IF(Checks!$V$437="","",Checks!$V$437)&amp;IF(Checks!$AC$437="","",IF(Checks!$V$437="","",CHAR(10))&amp;"N/A just.: "&amp;Checks!$AC$437)&amp;IF(Checks!$W$437="","",CHAR(10)&amp;"Batch: "&amp;Checks!$W$437)&amp;IF(AND(Checks!$X$437="",Checks!$Y$437=""),"",CHAR(10)&amp;"Exp: "&amp;Checks!$X$437&amp;"  /  Act: "&amp;Checks!$Y$437)</f>
        <v/>
      </c>
      <c r="F36" s="115" t="str">
        <f aca="false">IF(AND(LEFT(Checks!$AH$437,10)="N/A – RULE",TRIM(Checks!$S$437&amp;Checks!$Z$437)=""),"","Type: "&amp;IF(TRIM(Checks!$S$437)="","______________ (see cover list)",Checks!$S$437)&amp;CHAR(10)&amp;"ID: "&amp;IF(TRIM(Checks!$Z$437)="","______________ (see cover list)",Checks!$Z$437))&amp;IF(Checks!$AA$437="","",CHAR(10)&amp;"CA: "&amp;Checks!$AA$437)</f>
        <v>Type: ______________ (see cover list)
ID: ______________ (see cover list)</v>
      </c>
      <c r="G36" s="115" t="str">
        <f aca="false">IF(ISNUMBER(Checks!$AD$437),TEXT(Checks!$AD$437,"DD-MMM-YY HH:MM")&amp;" "&amp;Checks!$P$437,"")&amp;IF(Checks!$AE$437="","",CHAR(10)&amp;"Verifier: "&amp;Checks!$AE$437)&amp;IF(Checks!$T$437="","",CHAR(10)&amp;"PIC: "&amp;Checks!$T$437)</f>
        <v/>
      </c>
      <c r="H36" s="116" t="str">
        <f aca="false">IF(Checks!$AH$437="","",Checks!$AH$437)</f>
        <v>OPEN</v>
      </c>
    </row>
    <row r="37" customFormat="false" ht="25.5" hidden="false" customHeight="true" outlineLevel="0" collapsed="false">
      <c r="A37" s="114"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7" s="114"/>
      <c r="C37" s="114"/>
      <c r="D37" s="114"/>
      <c r="E37" s="114"/>
      <c r="F37" s="114"/>
      <c r="G37" s="114"/>
      <c r="H37" s="114"/>
    </row>
    <row r="38" customFormat="false" ht="114" hidden="false" customHeight="true" outlineLevel="0" collapsed="false">
      <c r="A38" s="115" t="str">
        <f aca="false">Checks!$A$438&amp;CHAR(10)&amp;IF(Checks!$I$438="","",Checks!$I$438&amp;": ")&amp;Checks!$J$438</f>
        <v>F13-T12-01
Meal: Meal quality vs menu checklist</v>
      </c>
      <c r="B38" s="115" t="str">
        <f aca="false">Checks!$K$438&amp;IF(Checks!$O$438="","",IF(Checks!$K$438="","",CHAR(10))&amp;"Note: "&amp;Checks!$O$438)</f>
        <v>Note: Preparation check at caterer - does NOT confirm loading.</v>
      </c>
      <c r="C38" s="115" t="str">
        <f aca="false">Checks!$N$438&amp;CHAR(10)&amp;IF(ISNUMBER(Checks!$R$438),TEXT(Checks!$R$438,"DD-MMM-YY HH:MM"),"")&amp;" "&amp;Checks!$P$438</f>
        <v>Required
13-Oct-26 22:45 ADL</v>
      </c>
      <c r="D38" s="115" t="str">
        <f aca="false">IF(Checks!$U$438="","",Checks!$U$438)&amp;IF(Checks!$AB$438="","",CHAR(10)&amp;"CA: "&amp;Checks!$AB$438)</f>
        <v/>
      </c>
      <c r="E38" s="115" t="str">
        <f aca="false">IF(Checks!$V$438="","",Checks!$V$438)&amp;IF(Checks!$AC$438="","",IF(Checks!$V$438="","",CHAR(10))&amp;"N/A just.: "&amp;Checks!$AC$438)&amp;IF(Checks!$W$438="","",CHAR(10)&amp;"Batch: "&amp;Checks!$W$438)&amp;IF(AND(Checks!$X$438="",Checks!$Y$438=""),"",CHAR(10)&amp;"Exp: "&amp;Checks!$X$438&amp;"  /  Act: "&amp;Checks!$Y$438)</f>
        <v/>
      </c>
      <c r="F38" s="115" t="str">
        <f aca="false">IF(AND(LEFT(Checks!$AH$438,10)="N/A – RULE",TRIM(Checks!$S$438&amp;Checks!$Z$438)=""),"","Type: "&amp;IF(TRIM(Checks!$S$438)="","______________ (see cover list)",Checks!$S$438)&amp;CHAR(10)&amp;"ID: "&amp;IF(TRIM(Checks!$Z$438)="","______________ (see cover list)",Checks!$Z$438))&amp;IF(Checks!$AA$438="","",CHAR(10)&amp;"CA: "&amp;Checks!$AA$438)</f>
        <v>Type: ______________ (see cover list)
ID: ______________ (see cover list)</v>
      </c>
      <c r="G38" s="115" t="str">
        <f aca="false">IF(ISNUMBER(Checks!$AD$438),TEXT(Checks!$AD$438,"DD-MMM-YY HH:MM")&amp;" "&amp;Checks!$P$438,"")&amp;IF(Checks!$AE$438="","",CHAR(10)&amp;"Verifier: "&amp;Checks!$AE$438)&amp;IF(Checks!$T$438="","",CHAR(10)&amp;"PIC: "&amp;Checks!$T$438)</f>
        <v/>
      </c>
      <c r="H38" s="116" t="str">
        <f aca="false">IF(Checks!$AH$438="","",Checks!$AH$438)</f>
        <v>OPEN</v>
      </c>
    </row>
    <row r="39" customFormat="false" ht="114" hidden="false" customHeight="true" outlineLevel="0" collapsed="false">
      <c r="A39" s="115" t="str">
        <f aca="false">Checks!$A$439&amp;CHAR(10)&amp;IF(Checks!$I$439="","",Checks!$I$439&amp;": ")&amp;Checks!$J$439</f>
        <v>F13-T12-02
Meal: Meal quantities vs menu checklist</v>
      </c>
      <c r="B39" s="115" t="str">
        <f aca="false">Checks!$K$439&amp;IF(Checks!$O$439="","",IF(Checks!$K$439="","",CHAR(10))&amp;"Note: "&amp;Checks!$O$439)</f>
        <v>Enter expected &amp; actual
Note: Preparation check at caterer - does NOT confirm loading.</v>
      </c>
      <c r="C39" s="115" t="str">
        <f aca="false">Checks!$N$439&amp;CHAR(10)&amp;IF(ISNUMBER(Checks!$R$439),TEXT(Checks!$R$439,"DD-MMM-YY HH:MM"),"")&amp;" "&amp;Checks!$P$439</f>
        <v>Required
13-Oct-26 22:45 ADL</v>
      </c>
      <c r="D39" s="115" t="str">
        <f aca="false">IF(Checks!$U$439="","",Checks!$U$439)&amp;IF(Checks!$AB$439="","",CHAR(10)&amp;"CA: "&amp;Checks!$AB$439)</f>
        <v/>
      </c>
      <c r="E39" s="115" t="str">
        <f aca="false">IF(Checks!$V$439="","",Checks!$V$439)&amp;IF(Checks!$AC$439="","",IF(Checks!$V$439="","",CHAR(10))&amp;"N/A just.: "&amp;Checks!$AC$439)&amp;IF(Checks!$W$439="","",CHAR(10)&amp;"Batch: "&amp;Checks!$W$439)&amp;IF(AND(Checks!$X$439="",Checks!$Y$439=""),"",CHAR(10)&amp;"Exp: "&amp;Checks!$X$439&amp;"  /  Act: "&amp;Checks!$Y$439)</f>
        <v/>
      </c>
      <c r="F39" s="115" t="str">
        <f aca="false">IF(AND(LEFT(Checks!$AH$439,10)="N/A – RULE",TRIM(Checks!$S$439&amp;Checks!$Z$439)=""),"","Type: "&amp;IF(TRIM(Checks!$S$439)="","______________ (see cover list)",Checks!$S$439)&amp;CHAR(10)&amp;"ID: "&amp;IF(TRIM(Checks!$Z$439)="","______________ (see cover list)",Checks!$Z$439))&amp;IF(Checks!$AA$439="","",CHAR(10)&amp;"CA: "&amp;Checks!$AA$439)</f>
        <v>Type: ______________ (see cover list)
ID: ______________ (see cover list)</v>
      </c>
      <c r="G39" s="115" t="str">
        <f aca="false">IF(ISNUMBER(Checks!$AD$439),TEXT(Checks!$AD$439,"DD-MMM-YY HH:MM")&amp;" "&amp;Checks!$P$439,"")&amp;IF(Checks!$AE$439="","",CHAR(10)&amp;"Verifier: "&amp;Checks!$AE$439)&amp;IF(Checks!$T$439="","",CHAR(10)&amp;"PIC: "&amp;Checks!$T$439)</f>
        <v/>
      </c>
      <c r="H39" s="116" t="str">
        <f aca="false">IF(Checks!$AH$439="","",Checks!$AH$439)</f>
        <v>OPEN</v>
      </c>
    </row>
    <row r="40" customFormat="false" ht="114" hidden="false" customHeight="true" outlineLevel="0" collapsed="false">
      <c r="A40" s="115" t="str">
        <f aca="false">Checks!$A$440&amp;CHAR(10)&amp;IF(Checks!$I$440="","",Checks!$I$440&amp;": ")&amp;Checks!$J$440</f>
        <v>F13-T12-03
Equipment: Equipment cleanliness vs GLD</v>
      </c>
      <c r="B40" s="115" t="str">
        <f aca="false">Checks!$K$440&amp;IF(Checks!$O$440="","",IF(Checks!$K$440="","",CHAR(10))&amp;"Note: "&amp;Checks!$O$440)</f>
        <v>Note: Preparation check at caterer - does NOT confirm loading.</v>
      </c>
      <c r="C40" s="115" t="str">
        <f aca="false">Checks!$N$440&amp;CHAR(10)&amp;IF(ISNUMBER(Checks!$R$440),TEXT(Checks!$R$440,"DD-MMM-YY HH:MM"),"")&amp;" "&amp;Checks!$P$440</f>
        <v>Required
13-Oct-26 22:45 ADL</v>
      </c>
      <c r="D40" s="115" t="str">
        <f aca="false">IF(Checks!$U$440="","",Checks!$U$440)&amp;IF(Checks!$AB$440="","",CHAR(10)&amp;"CA: "&amp;Checks!$AB$440)</f>
        <v/>
      </c>
      <c r="E40" s="115" t="str">
        <f aca="false">IF(Checks!$V$440="","",Checks!$V$440)&amp;IF(Checks!$AC$440="","",IF(Checks!$V$440="","",CHAR(10))&amp;"N/A just.: "&amp;Checks!$AC$440)&amp;IF(Checks!$W$440="","",CHAR(10)&amp;"Batch: "&amp;Checks!$W$440)&amp;IF(AND(Checks!$X$440="",Checks!$Y$440=""),"",CHAR(10)&amp;"Exp: "&amp;Checks!$X$440&amp;"  /  Act: "&amp;Checks!$Y$440)</f>
        <v/>
      </c>
      <c r="F40" s="115" t="str">
        <f aca="false">IF(AND(LEFT(Checks!$AH$440,10)="N/A – RULE",TRIM(Checks!$S$440&amp;Checks!$Z$440)=""),"","Type: "&amp;IF(TRIM(Checks!$S$440)="","______________ (see cover list)",Checks!$S$440)&amp;CHAR(10)&amp;"ID: "&amp;IF(TRIM(Checks!$Z$440)="","______________ (see cover list)",Checks!$Z$440))&amp;IF(Checks!$AA$440="","",CHAR(10)&amp;"CA: "&amp;Checks!$AA$440)</f>
        <v>Type: ______________ (see cover list)
ID: ______________ (see cover list)</v>
      </c>
      <c r="G40" s="115" t="str">
        <f aca="false">IF(ISNUMBER(Checks!$AD$440),TEXT(Checks!$AD$440,"DD-MMM-YY HH:MM")&amp;" "&amp;Checks!$P$440,"")&amp;IF(Checks!$AE$440="","",CHAR(10)&amp;"Verifier: "&amp;Checks!$AE$440)&amp;IF(Checks!$T$440="","",CHAR(10)&amp;"PIC: "&amp;Checks!$T$440)</f>
        <v/>
      </c>
      <c r="H40" s="116" t="str">
        <f aca="false">IF(Checks!$AH$440="","",Checks!$AH$440)</f>
        <v>OPEN</v>
      </c>
    </row>
    <row r="41" customFormat="false" ht="114" hidden="false" customHeight="true" outlineLevel="0" collapsed="false">
      <c r="A41" s="115" t="str">
        <f aca="false">Checks!$A$441&amp;CHAR(10)&amp;IF(Checks!$I$441="","",Checks!$I$441&amp;": ")&amp;Checks!$J$441</f>
        <v>F13-T12-04
Equipment: Equipment presentation vs GLD</v>
      </c>
      <c r="B41" s="115" t="str">
        <f aca="false">Checks!$K$441&amp;IF(Checks!$O$441="","",IF(Checks!$K$441="","",CHAR(10))&amp;"Note: "&amp;Checks!$O$441)</f>
        <v>Note: Preparation check at caterer - does NOT confirm loading.</v>
      </c>
      <c r="C41" s="115" t="str">
        <f aca="false">Checks!$N$441&amp;CHAR(10)&amp;IF(ISNUMBER(Checks!$R$441),TEXT(Checks!$R$441,"DD-MMM-YY HH:MM"),"")&amp;" "&amp;Checks!$P$441</f>
        <v>Required
13-Oct-26 22:45 ADL</v>
      </c>
      <c r="D41" s="115" t="str">
        <f aca="false">IF(Checks!$U$441="","",Checks!$U$441)&amp;IF(Checks!$AB$441="","",CHAR(10)&amp;"CA: "&amp;Checks!$AB$441)</f>
        <v/>
      </c>
      <c r="E41" s="115" t="str">
        <f aca="false">IF(Checks!$V$441="","",Checks!$V$441)&amp;IF(Checks!$AC$441="","",IF(Checks!$V$441="","",CHAR(10))&amp;"N/A just.: "&amp;Checks!$AC$441)&amp;IF(Checks!$W$441="","",CHAR(10)&amp;"Batch: "&amp;Checks!$W$441)&amp;IF(AND(Checks!$X$441="",Checks!$Y$441=""),"",CHAR(10)&amp;"Exp: "&amp;Checks!$X$441&amp;"  /  Act: "&amp;Checks!$Y$441)</f>
        <v/>
      </c>
      <c r="F41" s="115" t="str">
        <f aca="false">IF(AND(LEFT(Checks!$AH$441,10)="N/A – RULE",TRIM(Checks!$S$441&amp;Checks!$Z$441)=""),"","Type: "&amp;IF(TRIM(Checks!$S$441)="","______________ (see cover list)",Checks!$S$441)&amp;CHAR(10)&amp;"ID: "&amp;IF(TRIM(Checks!$Z$441)="","______________ (see cover list)",Checks!$Z$441))&amp;IF(Checks!$AA$441="","",CHAR(10)&amp;"CA: "&amp;Checks!$AA$441)</f>
        <v>Type: ______________ (see cover list)
ID: ______________ (see cover list)</v>
      </c>
      <c r="G41" s="115" t="str">
        <f aca="false">IF(ISNUMBER(Checks!$AD$441),TEXT(Checks!$AD$441,"DD-MMM-YY HH:MM")&amp;" "&amp;Checks!$P$441,"")&amp;IF(Checks!$AE$441="","",CHAR(10)&amp;"Verifier: "&amp;Checks!$AE$441)&amp;IF(Checks!$T$441="","",CHAR(10)&amp;"PIC: "&amp;Checks!$T$441)</f>
        <v/>
      </c>
      <c r="H41" s="116" t="str">
        <f aca="false">IF(Checks!$AH$441="","",Checks!$AH$441)</f>
        <v>OPEN</v>
      </c>
    </row>
    <row r="42" customFormat="false" ht="114" hidden="false" customHeight="true" outlineLevel="0" collapsed="false">
      <c r="A42" s="115" t="str">
        <f aca="false">Checks!$A$442&amp;CHAR(10)&amp;IF(Checks!$I$442="","",Checks!$I$442&amp;": ")&amp;Checks!$J$442</f>
        <v>F13-T12-05
Equipment: Equipment serviceability vs GLD</v>
      </c>
      <c r="B42" s="115" t="str">
        <f aca="false">Checks!$K$442&amp;IF(Checks!$O$442="","",IF(Checks!$K$442="","",CHAR(10))&amp;"Note: "&amp;Checks!$O$442)</f>
        <v>Note: Preparation check at caterer - does NOT confirm loading.</v>
      </c>
      <c r="C42" s="115" t="str">
        <f aca="false">Checks!$N$442&amp;CHAR(10)&amp;IF(ISNUMBER(Checks!$R$442),TEXT(Checks!$R$442,"DD-MMM-YY HH:MM"),"")&amp;" "&amp;Checks!$P$442</f>
        <v>Required
13-Oct-26 22:45 ADL</v>
      </c>
      <c r="D42" s="115" t="str">
        <f aca="false">IF(Checks!$U$442="","",Checks!$U$442)&amp;IF(Checks!$AB$442="","",CHAR(10)&amp;"CA: "&amp;Checks!$AB$442)</f>
        <v/>
      </c>
      <c r="E42" s="115" t="str">
        <f aca="false">IF(Checks!$V$442="","",Checks!$V$442)&amp;IF(Checks!$AC$442="","",IF(Checks!$V$442="","",CHAR(10))&amp;"N/A just.: "&amp;Checks!$AC$442)&amp;IF(Checks!$W$442="","",CHAR(10)&amp;"Batch: "&amp;Checks!$W$442)&amp;IF(AND(Checks!$X$442="",Checks!$Y$442=""),"",CHAR(10)&amp;"Exp: "&amp;Checks!$X$442&amp;"  /  Act: "&amp;Checks!$Y$442)</f>
        <v/>
      </c>
      <c r="F42" s="115" t="str">
        <f aca="false">IF(AND(LEFT(Checks!$AH$442,10)="N/A – RULE",TRIM(Checks!$S$442&amp;Checks!$Z$442)=""),"","Type: "&amp;IF(TRIM(Checks!$S$442)="","______________ (see cover list)",Checks!$S$442)&amp;CHAR(10)&amp;"ID: "&amp;IF(TRIM(Checks!$Z$442)="","______________ (see cover list)",Checks!$Z$442))&amp;IF(Checks!$AA$442="","",CHAR(10)&amp;"CA: "&amp;Checks!$AA$442)</f>
        <v>Type: ______________ (see cover list)
ID: ______________ (see cover list)</v>
      </c>
      <c r="G42" s="115" t="str">
        <f aca="false">IF(ISNUMBER(Checks!$AD$442),TEXT(Checks!$AD$442,"DD-MMM-YY HH:MM")&amp;" "&amp;Checks!$P$442,"")&amp;IF(Checks!$AE$442="","",CHAR(10)&amp;"Verifier: "&amp;Checks!$AE$442)&amp;IF(Checks!$T$442="","",CHAR(10)&amp;"PIC: "&amp;Checks!$T$442)</f>
        <v/>
      </c>
      <c r="H42" s="116" t="str">
        <f aca="false">IF(Checks!$AH$442="","",Checks!$AH$442)</f>
        <v>OPEN</v>
      </c>
    </row>
    <row r="43" customFormat="false" ht="190.5" hidden="false" customHeight="true" outlineLevel="0" collapsed="false">
      <c r="A43" s="115" t="str">
        <f aca="false">Checks!$A$443&amp;CHAR(10)&amp;IF(Checks!$I$443="","",Checks!$I$443&amp;": ")&amp;Checks!$J$443</f>
        <v>F13-T12-06
Equipment: Equipment quantities vs GLD</v>
      </c>
      <c r="B43" s="115" t="str">
        <f aca="false">SUBSTITUTE(SUBSTITUTE(Checks!$K$443&amp;IF(Checks!$O$443="","",IF(Checks!$K$443="","",CHAR(10))&amp;"Note: "&amp;Checks!$O$443)," (AIRCRAFT TYPE!C8:R8)","")," -"," n/a")</f>
        <v>Enter expected &amp; actual. Aircraft galley data: A330-900 (A339): carts 43.5, SU 111, ovens 13, warming ovens 4, fridges 2, water heaters 6, beverage makers n/a, espresso 1, folding trolleys 4, headsets BC: Dual Pin/ EY: Single Pin
Note: Preparation check at caterer n/a does NOT confirm loading.</v>
      </c>
      <c r="C43" s="115" t="str">
        <f aca="false">Checks!$N$443&amp;CHAR(10)&amp;IF(ISNUMBER(Checks!$R$443),TEXT(Checks!$R$443,"DD-MMM-YY HH:MM"),"")&amp;" "&amp;Checks!$P$443</f>
        <v>Required
13-Oct-26 22:45 ADL</v>
      </c>
      <c r="D43" s="115" t="str">
        <f aca="false">IF(Checks!$U$443="","",Checks!$U$443)&amp;IF(Checks!$AB$443="","",CHAR(10)&amp;"CA: "&amp;Checks!$AB$443)</f>
        <v/>
      </c>
      <c r="E43" s="115" t="str">
        <f aca="false">IF(Checks!$V$443="","",Checks!$V$443)&amp;IF(Checks!$AC$443="","",IF(Checks!$V$443="","",CHAR(10))&amp;"N/A just.: "&amp;Checks!$AC$443)&amp;IF(Checks!$W$443="","",CHAR(10)&amp;"Batch: "&amp;Checks!$W$443)&amp;IF(AND(Checks!$X$443="",Checks!$Y$443=""),"",CHAR(10)&amp;"Exp: "&amp;Checks!$X$443&amp;"  /  Act: "&amp;Checks!$Y$443)</f>
        <v/>
      </c>
      <c r="F43" s="115" t="str">
        <f aca="false">IF(AND(LEFT(Checks!$AH$443,10)="N/A – RULE",TRIM(Checks!$S$443&amp;Checks!$Z$443)=""),"","Type: "&amp;IF(TRIM(Checks!$S$443)="","______________ (see cover list)",Checks!$S$443)&amp;CHAR(10)&amp;"ID: "&amp;IF(TRIM(Checks!$Z$443)="","______________ (see cover list)",Checks!$Z$443))&amp;IF(Checks!$AA$443="","",CHAR(10)&amp;"CA: "&amp;Checks!$AA$443)</f>
        <v>Type: ______________ (see cover list)
ID: ______________ (see cover list)</v>
      </c>
      <c r="G43" s="115" t="str">
        <f aca="false">IF(ISNUMBER(Checks!$AD$443),TEXT(Checks!$AD$443,"DD-MMM-YY HH:MM")&amp;" "&amp;Checks!$P$443,"")&amp;IF(Checks!$AE$443="","",CHAR(10)&amp;"Verifier: "&amp;Checks!$AE$443)&amp;IF(Checks!$T$443="","",CHAR(10)&amp;"PIC: "&amp;Checks!$T$443)</f>
        <v/>
      </c>
      <c r="H43" s="116" t="str">
        <f aca="false">IF(Checks!$AH$443="","",Checks!$AH$443)</f>
        <v>OPEN</v>
      </c>
    </row>
    <row r="44" customFormat="false" ht="114" hidden="false" customHeight="true" outlineLevel="0" collapsed="false">
      <c r="A44" s="115" t="str">
        <f aca="false">Checks!$A$444&amp;CHAR(10)&amp;IF(Checks!$I$444="","",Checks!$I$444&amp;": ")&amp;Checks!$J$444</f>
        <v>F13-T12-07
Equipment: Loading positions planned vs GLD</v>
      </c>
      <c r="B44" s="115" t="str">
        <f aca="false">Checks!$K$444&amp;IF(Checks!$O$444="","",IF(Checks!$K$444="","",CHAR(10))&amp;"Note: "&amp;Checks!$O$444)</f>
        <v>Note: Preparation check at caterer - does NOT confirm loading.</v>
      </c>
      <c r="C44" s="115" t="str">
        <f aca="false">Checks!$N$444&amp;CHAR(10)&amp;IF(ISNUMBER(Checks!$R$444),TEXT(Checks!$R$444,"DD-MMM-YY HH:MM"),"")&amp;" "&amp;Checks!$P$444</f>
        <v>Required
13-Oct-26 22:45 ADL</v>
      </c>
      <c r="D44" s="115" t="str">
        <f aca="false">IF(Checks!$U$444="","",Checks!$U$444)&amp;IF(Checks!$AB$444="","",CHAR(10)&amp;"CA: "&amp;Checks!$AB$444)</f>
        <v/>
      </c>
      <c r="E44" s="115" t="str">
        <f aca="false">IF(Checks!$V$444="","",Checks!$V$444)&amp;IF(Checks!$AC$444="","",IF(Checks!$V$444="","",CHAR(10))&amp;"N/A just.: "&amp;Checks!$AC$444)&amp;IF(Checks!$W$444="","",CHAR(10)&amp;"Batch: "&amp;Checks!$W$444)&amp;IF(AND(Checks!$X$444="",Checks!$Y$444=""),"",CHAR(10)&amp;"Exp: "&amp;Checks!$X$444&amp;"  /  Act: "&amp;Checks!$Y$444)</f>
        <v/>
      </c>
      <c r="F44" s="115" t="str">
        <f aca="false">IF(AND(LEFT(Checks!$AH$444,10)="N/A – RULE",TRIM(Checks!$S$444&amp;Checks!$Z$444)=""),"","Type: "&amp;IF(TRIM(Checks!$S$444)="","______________ (see cover list)",Checks!$S$444)&amp;CHAR(10)&amp;"ID: "&amp;IF(TRIM(Checks!$Z$444)="","______________ (see cover list)",Checks!$Z$444))&amp;IF(Checks!$AA$444="","",CHAR(10)&amp;"CA: "&amp;Checks!$AA$444)</f>
        <v>Type: ______________ (see cover list)
ID: ______________ (see cover list)</v>
      </c>
      <c r="G44" s="115" t="str">
        <f aca="false">IF(ISNUMBER(Checks!$AD$444),TEXT(Checks!$AD$444,"DD-MMM-YY HH:MM")&amp;" "&amp;Checks!$P$444,"")&amp;IF(Checks!$AE$444="","",CHAR(10)&amp;"Verifier: "&amp;Checks!$AE$444)&amp;IF(Checks!$T$444="","",CHAR(10)&amp;"PIC: "&amp;Checks!$T$444)</f>
        <v/>
      </c>
      <c r="H44" s="116" t="str">
        <f aca="false">IF(Checks!$AH$444="","",Checks!$AH$444)</f>
        <v>OPEN</v>
      </c>
    </row>
    <row r="45" customFormat="false" ht="213" hidden="false" customHeight="true" outlineLevel="0" collapsed="false">
      <c r="A45" s="115" t="str">
        <f aca="false">Checks!$A$445&amp;CHAR(10)&amp;IF(Checks!$I$445="","",Checks!$I$445&amp;": ")&amp;Checks!$J$445</f>
        <v>F13-T12-08
Amenities: Toiletry kits - prepared</v>
      </c>
      <c r="B45" s="115"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5" s="115" t="str">
        <f aca="false">Checks!$N$445&amp;CHAR(10)&amp;IF(ISNUMBER(Checks!$R$445),TEXT(Checks!$R$445,"DD-MMM-YY HH:MM"),"")&amp;" "&amp;Checks!$P$445</f>
        <v>Clarification required
12-Oct-26 16:25 KUL</v>
      </c>
      <c r="D45" s="115" t="str">
        <f aca="false">IF(Checks!$U$445="","",Checks!$U$445)&amp;IF(Checks!$AB$445="","",CHAR(10)&amp;"CA: "&amp;Checks!$AB$445)</f>
        <v/>
      </c>
      <c r="E45" s="115" t="str">
        <f aca="false">IF(Checks!$V$445="","",Checks!$V$445)&amp;IF(Checks!$AC$445="","",IF(Checks!$V$445="","",CHAR(10))&amp;"N/A just.: "&amp;Checks!$AC$445)&amp;IF(Checks!$W$445="","",CHAR(10)&amp;"Batch: "&amp;Checks!$W$445)&amp;IF(AND(Checks!$X$445="",Checks!$Y$445=""),"",CHAR(10)&amp;"Exp: "&amp;Checks!$X$445&amp;"  /  Act: "&amp;Checks!$Y$445)</f>
        <v/>
      </c>
      <c r="F45" s="115" t="str">
        <f aca="false">IF(AND(LEFT(Checks!$AH$445,10)="N/A – RULE",TRIM(Checks!$S$445&amp;Checks!$Z$445)=""),"","Type: "&amp;IF(TRIM(Checks!$S$445)="","______________ (see cover list)",Checks!$S$445)&amp;CHAR(10)&amp;"ID: "&amp;IF(TRIM(Checks!$Z$445)="","______________ (see cover list)",Checks!$Z$445))&amp;IF(Checks!$AA$445="","",CHAR(10)&amp;"CA: "&amp;Checks!$AA$445)</f>
        <v>Type: ______________ (see cover list)
ID: ______________ (see cover list)</v>
      </c>
      <c r="G45" s="115" t="str">
        <f aca="false">IF(ISNUMBER(Checks!$AD$445),TEXT(Checks!$AD$445,"DD-MMM-YY HH:MM")&amp;" "&amp;Checks!$P$445,"")&amp;IF(Checks!$AE$445="","",CHAR(10)&amp;"Verifier: "&amp;Checks!$AE$445)&amp;IF(Checks!$T$445="","",CHAR(10)&amp;"PIC: "&amp;Checks!$T$445)</f>
        <v/>
      </c>
      <c r="H45" s="116" t="str">
        <f aca="false">IF(Checks!$AH$445="","",Checks!$AH$445)</f>
        <v>OPEN – CLARIFICATION</v>
      </c>
    </row>
    <row r="46" customFormat="false" ht="114" hidden="false" customHeight="true" outlineLevel="0" collapsed="false">
      <c r="A46" s="115" t="str">
        <f aca="false">Checks!$A$446&amp;CHAR(10)&amp;IF(Checks!$I$446="","",Checks!$I$446&amp;": ")&amp;Checks!$J$446</f>
        <v>F13-T12-09
Seat Linen: Seat pillow (EY) - prepared</v>
      </c>
      <c r="B46" s="115" t="str">
        <f aca="false">Checks!$K$446&amp;IF(Checks!$O$446="","",IF(Checks!$K$446="","",CHAR(10))&amp;"Note: "&amp;Checks!$O$446)</f>
        <v>Available 100% (ticked in reference)
Note: Reference gives no uplift stn for this item: preparation checked at the meal uplift stn (ADL) - confirm with caterer.</v>
      </c>
      <c r="C46" s="115" t="str">
        <f aca="false">Checks!$N$446&amp;CHAR(10)&amp;IF(ISNUMBER(Checks!$R$446),TEXT(Checks!$R$446,"DD-MMM-YY HH:MM"),"")&amp;" "&amp;Checks!$P$446</f>
        <v>Required
13-Oct-26 22:45 ADL</v>
      </c>
      <c r="D46" s="115" t="str">
        <f aca="false">IF(Checks!$U$446="","",Checks!$U$446)&amp;IF(Checks!$AB$446="","",CHAR(10)&amp;"CA: "&amp;Checks!$AB$446)</f>
        <v/>
      </c>
      <c r="E46" s="115" t="str">
        <f aca="false">IF(Checks!$V$446="","",Checks!$V$446)&amp;IF(Checks!$AC$446="","",IF(Checks!$V$446="","",CHAR(10))&amp;"N/A just.: "&amp;Checks!$AC$446)&amp;IF(Checks!$W$446="","",CHAR(10)&amp;"Batch: "&amp;Checks!$W$446)&amp;IF(AND(Checks!$X$446="",Checks!$Y$446=""),"",CHAR(10)&amp;"Exp: "&amp;Checks!$X$446&amp;"  /  Act: "&amp;Checks!$Y$446)</f>
        <v/>
      </c>
      <c r="F46" s="115" t="str">
        <f aca="false">IF(AND(LEFT(Checks!$AH$446,10)="N/A – RULE",TRIM(Checks!$S$446&amp;Checks!$Z$446)=""),"","Type: "&amp;IF(TRIM(Checks!$S$446)="","______________ (see cover list)",Checks!$S$446)&amp;CHAR(10)&amp;"ID: "&amp;IF(TRIM(Checks!$Z$446)="","______________ (see cover list)",Checks!$Z$446))&amp;IF(Checks!$AA$446="","",CHAR(10)&amp;"CA: "&amp;Checks!$AA$446)</f>
        <v>Type: ______________ (see cover list)
ID: ______________ (see cover list)</v>
      </c>
      <c r="G46" s="115" t="str">
        <f aca="false">IF(ISNUMBER(Checks!$AD$446),TEXT(Checks!$AD$446,"DD-MMM-YY HH:MM")&amp;" "&amp;Checks!$P$446,"")&amp;IF(Checks!$AE$446="","",CHAR(10)&amp;"Verifier: "&amp;Checks!$AE$446)&amp;IF(Checks!$T$446="","",CHAR(10)&amp;"PIC: "&amp;Checks!$T$446)</f>
        <v/>
      </c>
      <c r="H46" s="116" t="str">
        <f aca="false">IF(Checks!$AH$446="","",Checks!$AH$446)</f>
        <v>OPEN</v>
      </c>
    </row>
    <row r="47" customFormat="false" ht="180" hidden="false" customHeight="true" outlineLevel="0" collapsed="false">
      <c r="A47" s="115" t="str">
        <f aca="false">Checks!$A$447&amp;CHAR(10)&amp;IF(Checks!$I$447="","",Checks!$I$447&amp;": ")&amp;Checks!$J$447</f>
        <v>F13-T12-10
Seat Linen: Blanket (EY) - prepared</v>
      </c>
      <c r="B47" s="115" t="str">
        <f aca="false">SUBSTITUTE(SUBSTITUTE(Checks!$K$447&amp;IF(Checks!$O$447="","",IF(Checks!$K$447="","",CHAR(10))&amp;"Note: "&amp;Checks!$O$447)," (SEAT LINEN!B74:C74)","")," (SEAT LINEN!B75:C75)","")</f>
        <v>Available 100% (ticked in reference); qty 280
Note: EY blanket: flight above 3 hours excl. Regional; block 7.75 h. Qty 280 pcs (14 bundles) for A332/A333/A339. Reference gives no uplift stn for this item: preparation checked at the meal uplift stn (ADL) - confirm with caterer.</v>
      </c>
      <c r="C47" s="115" t="str">
        <f aca="false">Checks!$N$447&amp;CHAR(10)&amp;IF(ISNUMBER(Checks!$R$447),TEXT(Checks!$R$447,"DD-MMM-YY HH:MM"),"")&amp;" "&amp;Checks!$P$447</f>
        <v>Required
13-Oct-26 22:45 ADL</v>
      </c>
      <c r="D47" s="115" t="str">
        <f aca="false">IF(Checks!$U$447="","",Checks!$U$447)&amp;IF(Checks!$AB$447="","",CHAR(10)&amp;"CA: "&amp;Checks!$AB$447)</f>
        <v/>
      </c>
      <c r="E47" s="115" t="str">
        <f aca="false">IF(Checks!$V$447="","",Checks!$V$447)&amp;IF(Checks!$AC$447="","",IF(Checks!$V$447="","",CHAR(10))&amp;"N/A just.: "&amp;Checks!$AC$447)&amp;IF(Checks!$W$447="","",CHAR(10)&amp;"Batch: "&amp;Checks!$W$447)&amp;IF(AND(Checks!$X$447="",Checks!$Y$447=""),"",CHAR(10)&amp;"Exp: "&amp;Checks!$X$447&amp;"  /  Act: "&amp;Checks!$Y$447)</f>
        <v>
Exp: 280  /  Act: </v>
      </c>
      <c r="F47" s="115" t="str">
        <f aca="false">IF(AND(LEFT(Checks!$AH$447,10)="N/A – RULE",TRIM(Checks!$S$447&amp;Checks!$Z$447)=""),"","Type: "&amp;IF(TRIM(Checks!$S$447)="","______________ (see cover list)",Checks!$S$447)&amp;CHAR(10)&amp;"ID: "&amp;IF(TRIM(Checks!$Z$447)="","______________ (see cover list)",Checks!$Z$447))&amp;IF(Checks!$AA$447="","",CHAR(10)&amp;"CA: "&amp;Checks!$AA$447)</f>
        <v>Type: ______________ (see cover list)
ID: ______________ (see cover list)</v>
      </c>
      <c r="G47" s="115" t="str">
        <f aca="false">IF(ISNUMBER(Checks!$AD$447),TEXT(Checks!$AD$447,"DD-MMM-YY HH:MM")&amp;" "&amp;Checks!$P$447,"")&amp;IF(Checks!$AE$447="","",CHAR(10)&amp;"Verifier: "&amp;Checks!$AE$447)&amp;IF(Checks!$T$447="","",CHAR(10)&amp;"PIC: "&amp;Checks!$T$447)</f>
        <v/>
      </c>
      <c r="H47" s="116" t="str">
        <f aca="false">IF(Checks!$AH$447="","",Checks!$AH$447)</f>
        <v>OPEN</v>
      </c>
    </row>
    <row r="48" customFormat="false" ht="201.75" hidden="false" customHeight="true" outlineLevel="0" collapsed="false">
      <c r="A48" s="115" t="str">
        <f aca="false">Checks!$A$448&amp;CHAR(10)&amp;IF(Checks!$I$448="","",Checks!$I$448&amp;": ")&amp;Checks!$J$448</f>
        <v>F13-T12-11
Sales Cart: Sales cart (caterer PASB) - prepared</v>
      </c>
      <c r="B48" s="115"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8" s="115" t="str">
        <f aca="false">Checks!$N$448&amp;CHAR(10)&amp;IF(ISNUMBER(Checks!$R$448),TEXT(Checks!$R$448,"DD-MMM-YY HH:MM"),"")&amp;" "&amp;Checks!$P$448</f>
        <v>Clarification required
13-Oct-26 22:45 ADL</v>
      </c>
      <c r="D48" s="115" t="str">
        <f aca="false">IF(Checks!$U$448="","",Checks!$U$448)&amp;IF(Checks!$AB$448="","",CHAR(10)&amp;"CA: "&amp;Checks!$AB$448)</f>
        <v/>
      </c>
      <c r="E48" s="115" t="str">
        <f aca="false">IF(Checks!$V$448="","",Checks!$V$448)&amp;IF(Checks!$AC$448="","",IF(Checks!$V$448="","",CHAR(10))&amp;"N/A just.: "&amp;Checks!$AC$448)&amp;IF(Checks!$W$448="","",CHAR(10)&amp;"Batch: "&amp;Checks!$W$448)&amp;IF(AND(Checks!$X$448="",Checks!$Y$448=""),"",CHAR(10)&amp;"Exp: "&amp;Checks!$X$448&amp;"  /  Act: "&amp;Checks!$Y$448)</f>
        <v/>
      </c>
      <c r="F48" s="115" t="str">
        <f aca="false">IF(AND(LEFT(Checks!$AH$448,10)="N/A – RULE",TRIM(Checks!$S$448&amp;Checks!$Z$448)=""),"","Type: "&amp;IF(TRIM(Checks!$S$448)="","______________ (see cover list)",Checks!$S$448)&amp;CHAR(10)&amp;"ID: "&amp;IF(TRIM(Checks!$Z$448)="","______________ (see cover list)",Checks!$Z$448))&amp;IF(Checks!$AA$448="","",CHAR(10)&amp;"CA: "&amp;Checks!$AA$448)</f>
        <v>Type: ______________ (see cover list)
ID: ______________ (see cover list)</v>
      </c>
      <c r="G48" s="115" t="str">
        <f aca="false">IF(ISNUMBER(Checks!$AD$448),TEXT(Checks!$AD$448,"DD-MMM-YY HH:MM")&amp;" "&amp;Checks!$P$448,"")&amp;IF(Checks!$AE$448="","",CHAR(10)&amp;"Verifier: "&amp;Checks!$AE$448)&amp;IF(Checks!$T$448="","",CHAR(10)&amp;"PIC: "&amp;Checks!$T$448)</f>
        <v/>
      </c>
      <c r="H48" s="116" t="str">
        <f aca="false">IF(Checks!$AH$448="","",Checks!$AH$448)</f>
        <v>OPEN – CLARIFICATION</v>
      </c>
    </row>
    <row r="49" customFormat="false" ht="25.5" hidden="false" customHeight="true" outlineLevel="0" collapsed="false">
      <c r="A49" s="114"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9" s="114"/>
      <c r="C49" s="114"/>
      <c r="D49" s="114"/>
      <c r="E49" s="114"/>
      <c r="F49" s="114"/>
      <c r="G49" s="114"/>
      <c r="H49" s="114"/>
    </row>
    <row r="50" customFormat="false" ht="114" hidden="false" customHeight="true" outlineLevel="0" collapsed="false">
      <c r="A50" s="115" t="str">
        <f aca="false">Checks!$A$449&amp;CHAR(10)&amp;IF(Checks!$I$449="","",Checks!$I$449&amp;": ")&amp;Checks!$J$449</f>
        <v>F13-UPL-01
Meal: Meals physically uplifted on board - quantity vs menu checklist</v>
      </c>
      <c r="B50" s="115" t="str">
        <f aca="false">Checks!$K$449&amp;IF(Checks!$O$449="","",IF(Checks!$K$449="","",CHAR(10))&amp;"Note: "&amp;Checks!$O$449)</f>
        <v>Enter expected &amp; actual
Note: Confirm on board before departure; completion time must fall inside the uplift window.</v>
      </c>
      <c r="C50" s="115" t="str">
        <f aca="false">Checks!$N$449&amp;CHAR(10)&amp;IF(ISNUMBER(Checks!$R$449),TEXT(Checks!$R$449,"DD-MMM-YY HH:MM"),"")&amp;" "&amp;Checks!$P$449</f>
        <v>Required
14-Oct-26 10:45 ADL</v>
      </c>
      <c r="D50" s="115" t="str">
        <f aca="false">IF(Checks!$U$449="","",Checks!$U$449)&amp;IF(Checks!$AB$449="","",CHAR(10)&amp;"CA: "&amp;Checks!$AB$449)</f>
        <v/>
      </c>
      <c r="E50" s="115" t="str">
        <f aca="false">IF(Checks!$V$449="","",Checks!$V$449)&amp;IF(Checks!$AC$449="","",IF(Checks!$V$449="","",CHAR(10))&amp;"N/A just.: "&amp;Checks!$AC$449)&amp;IF(Checks!$W$449="","",CHAR(10)&amp;"Batch: "&amp;Checks!$W$449)&amp;IF(AND(Checks!$X$449="",Checks!$Y$449=""),"",CHAR(10)&amp;"Exp: "&amp;Checks!$X$449&amp;"  /  Act: "&amp;Checks!$Y$449)</f>
        <v/>
      </c>
      <c r="F50" s="115" t="str">
        <f aca="false">IF(AND(LEFT(Checks!$AH$449,10)="N/A – RULE",TRIM(Checks!$S$449&amp;Checks!$Z$449)=""),"","Type: "&amp;IF(TRIM(Checks!$S$449)="","______________ (see cover list)",Checks!$S$449)&amp;CHAR(10)&amp;"ID: "&amp;IF(TRIM(Checks!$Z$449)="","______________ (see cover list)",Checks!$Z$449))&amp;IF(Checks!$AA$449="","",CHAR(10)&amp;"CA: "&amp;Checks!$AA$449)</f>
        <v>Type: ______________ (see cover list)
ID: ______________ (see cover list)</v>
      </c>
      <c r="G50" s="115" t="str">
        <f aca="false">IF(ISNUMBER(Checks!$AD$449),TEXT(Checks!$AD$449,"DD-MMM-YY HH:MM")&amp;" "&amp;Checks!$P$449,"")&amp;IF(Checks!$AE$449="","",CHAR(10)&amp;"Verifier: "&amp;Checks!$AE$449)&amp;IF(Checks!$T$449="","",CHAR(10)&amp;"PIC: "&amp;Checks!$T$449)</f>
        <v/>
      </c>
      <c r="H50" s="116" t="str">
        <f aca="false">IF(Checks!$AH$449="","",Checks!$AH$449)</f>
        <v>OPEN</v>
      </c>
    </row>
    <row r="51" customFormat="false" ht="114" hidden="false" customHeight="true" outlineLevel="0" collapsed="false">
      <c r="A51" s="115" t="str">
        <f aca="false">Checks!$A$450&amp;CHAR(10)&amp;IF(Checks!$I$450="","",Checks!$I$450&amp;": ")&amp;Checks!$J$450</f>
        <v>F13-UPL-02
Equipment: Equipment physically loaded at GLD positions - quantity &amp; positions</v>
      </c>
      <c r="B51" s="115" t="str">
        <f aca="false">Checks!$K$450&amp;IF(Checks!$O$450="","",IF(Checks!$K$450="","",CHAR(10))&amp;"Note: "&amp;Checks!$O$450)</f>
        <v>Enter expected &amp; actual
Note: Confirm on board before departure; completion time must fall inside the uplift window.</v>
      </c>
      <c r="C51" s="115" t="str">
        <f aca="false">Checks!$N$450&amp;CHAR(10)&amp;IF(ISNUMBER(Checks!$R$450),TEXT(Checks!$R$450,"DD-MMM-YY HH:MM"),"")&amp;" "&amp;Checks!$P$450</f>
        <v>Required
14-Oct-26 10:45 ADL</v>
      </c>
      <c r="D51" s="115" t="str">
        <f aca="false">IF(Checks!$U$450="","",Checks!$U$450)&amp;IF(Checks!$AB$450="","",CHAR(10)&amp;"CA: "&amp;Checks!$AB$450)</f>
        <v/>
      </c>
      <c r="E51" s="115" t="str">
        <f aca="false">IF(Checks!$V$450="","",Checks!$V$450)&amp;IF(Checks!$AC$450="","",IF(Checks!$V$450="","",CHAR(10))&amp;"N/A just.: "&amp;Checks!$AC$450)&amp;IF(Checks!$W$450="","",CHAR(10)&amp;"Batch: "&amp;Checks!$W$450)&amp;IF(AND(Checks!$X$450="",Checks!$Y$450=""),"",CHAR(10)&amp;"Exp: "&amp;Checks!$X$450&amp;"  /  Act: "&amp;Checks!$Y$450)</f>
        <v/>
      </c>
      <c r="F51" s="115" t="str">
        <f aca="false">IF(AND(LEFT(Checks!$AH$450,10)="N/A – RULE",TRIM(Checks!$S$450&amp;Checks!$Z$450)=""),"","Type: "&amp;IF(TRIM(Checks!$S$450)="","______________ (see cover list)",Checks!$S$450)&amp;CHAR(10)&amp;"ID: "&amp;IF(TRIM(Checks!$Z$450)="","______________ (see cover list)",Checks!$Z$450))&amp;IF(Checks!$AA$450="","",CHAR(10)&amp;"CA: "&amp;Checks!$AA$450)</f>
        <v>Type: ______________ (see cover list)
ID: ______________ (see cover list)</v>
      </c>
      <c r="G51" s="115" t="str">
        <f aca="false">IF(ISNUMBER(Checks!$AD$450),TEXT(Checks!$AD$450,"DD-MMM-YY HH:MM")&amp;" "&amp;Checks!$P$450,"")&amp;IF(Checks!$AE$450="","",CHAR(10)&amp;"Verifier: "&amp;Checks!$AE$450)&amp;IF(Checks!$T$450="","",CHAR(10)&amp;"PIC: "&amp;Checks!$T$450)</f>
        <v/>
      </c>
      <c r="H51" s="116" t="str">
        <f aca="false">IF(Checks!$AH$450="","",Checks!$AH$450)</f>
        <v>OPEN</v>
      </c>
    </row>
    <row r="52" customFormat="false" ht="114" hidden="false" customHeight="true" outlineLevel="0" collapsed="false">
      <c r="A52" s="115" t="str">
        <f aca="false">Checks!$A$451&amp;CHAR(10)&amp;IF(Checks!$I$451="","",Checks!$I$451&amp;": ")&amp;Checks!$J$451</f>
        <v>F13-UPL-03
Uplift plan: KUL-sourced items physically loaded at KUL on the inbound KUL-ADL flight</v>
      </c>
      <c r="B52" s="115" t="str">
        <f aca="false">Checks!$K$451&amp;IF(Checks!$O$451="","",IF(Checks!$K$451="","",CHAR(10))&amp;"Note: "&amp;Checks!$O$451)</f>
        <v>Items: Toiletry kits. Quantities as per Requirements
Note: Confirmed at KUL inside the uplift window before the carrying flight's KUL departure (Flights AX).</v>
      </c>
      <c r="C52" s="115" t="str">
        <f aca="false">Checks!$N$451&amp;CHAR(10)&amp;IF(ISNUMBER(Checks!$R$451),TEXT(Checks!$R$451,"DD-MMM-YY HH:MM"),"")&amp;" "&amp;Checks!$P$451</f>
        <v>Required
12-Oct-26 22:25 KUL</v>
      </c>
      <c r="D52" s="115" t="str">
        <f aca="false">IF(Checks!$U$451="","",Checks!$U$451)&amp;IF(Checks!$AB$451="","",CHAR(10)&amp;"CA: "&amp;Checks!$AB$451)</f>
        <v/>
      </c>
      <c r="E52" s="115" t="str">
        <f aca="false">IF(Checks!$V$451="","",Checks!$V$451)&amp;IF(Checks!$AC$451="","",IF(Checks!$V$451="","",CHAR(10))&amp;"N/A just.: "&amp;Checks!$AC$451)&amp;IF(Checks!$W$451="","",CHAR(10)&amp;"Batch: "&amp;Checks!$W$451)&amp;IF(AND(Checks!$X$451="",Checks!$Y$451=""),"",CHAR(10)&amp;"Exp: "&amp;Checks!$X$451&amp;"  /  Act: "&amp;Checks!$Y$451)</f>
        <v/>
      </c>
      <c r="F52" s="115" t="str">
        <f aca="false">IF(AND(LEFT(Checks!$AH$451,10)="N/A – RULE",TRIM(Checks!$S$451&amp;Checks!$Z$451)=""),"","Type: "&amp;IF(TRIM(Checks!$S$451)="","______________ (see cover list)",Checks!$S$451)&amp;CHAR(10)&amp;"ID: "&amp;IF(TRIM(Checks!$Z$451)="","______________ (see cover list)",Checks!$Z$451))&amp;IF(Checks!$AA$451="","",CHAR(10)&amp;"CA: "&amp;Checks!$AA$451)</f>
        <v>Type: ______________ (see cover list)
ID: ______________ (see cover list)</v>
      </c>
      <c r="G52" s="115" t="str">
        <f aca="false">IF(ISNUMBER(Checks!$AD$451),TEXT(Checks!$AD$451,"DD-MMM-YY HH:MM")&amp;" "&amp;Checks!$P$451,"")&amp;IF(Checks!$AE$451="","",CHAR(10)&amp;"Verifier: "&amp;Checks!$AE$451)&amp;IF(Checks!$T$451="","",CHAR(10)&amp;"PIC: "&amp;Checks!$T$451)</f>
        <v/>
      </c>
      <c r="H52" s="116" t="str">
        <f aca="false">IF(Checks!$AH$451="","",Checks!$AH$451)</f>
        <v>OPEN</v>
      </c>
    </row>
    <row r="53" customFormat="false" ht="135.75" hidden="false" customHeight="true" outlineLevel="0" collapsed="false">
      <c r="A53" s="115" t="str">
        <f aca="false">Checks!$A$452&amp;CHAR(10)&amp;IF(Checks!$I$452="","",Checks!$I$452&amp;": ")&amp;Checks!$J$452</f>
        <v>F13-UPL-04
Amenities: Toiletry kits - on board</v>
      </c>
      <c r="B53" s="115"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3" s="115" t="str">
        <f aca="false">Checks!$N$452&amp;CHAR(10)&amp;IF(ISNUMBER(Checks!$R$452),TEXT(Checks!$R$452,"DD-MMM-YY HH:MM"),"")&amp;" "&amp;Checks!$P$452</f>
        <v>Clarification required
14-Oct-26 10:45 ADL</v>
      </c>
      <c r="D53" s="115" t="str">
        <f aca="false">IF(Checks!$U$452="","",Checks!$U$452)&amp;IF(Checks!$AB$452="","",CHAR(10)&amp;"CA: "&amp;Checks!$AB$452)</f>
        <v/>
      </c>
      <c r="E53" s="115" t="str">
        <f aca="false">IF(Checks!$V$452="","",Checks!$V$452)&amp;IF(Checks!$AC$452="","",IF(Checks!$V$452="","",CHAR(10))&amp;"N/A just.: "&amp;Checks!$AC$452)&amp;IF(Checks!$W$452="","",CHAR(10)&amp;"Batch: "&amp;Checks!$W$452)&amp;IF(AND(Checks!$X$452="",Checks!$Y$452=""),"",CHAR(10)&amp;"Exp: "&amp;Checks!$X$452&amp;"  /  Act: "&amp;Checks!$Y$452)</f>
        <v/>
      </c>
      <c r="F53" s="115" t="str">
        <f aca="false">IF(AND(LEFT(Checks!$AH$452,10)="N/A – RULE",TRIM(Checks!$S$452&amp;Checks!$Z$452)=""),"","Type: "&amp;IF(TRIM(Checks!$S$452)="","______________ (see cover list)",Checks!$S$452)&amp;CHAR(10)&amp;"ID: "&amp;IF(TRIM(Checks!$Z$452)="","______________ (see cover list)",Checks!$Z$452))&amp;IF(Checks!$AA$452="","",CHAR(10)&amp;"CA: "&amp;Checks!$AA$452)</f>
        <v>Type: ______________ (see cover list)
ID: ______________ (see cover list)</v>
      </c>
      <c r="G53" s="115" t="str">
        <f aca="false">IF(ISNUMBER(Checks!$AD$452),TEXT(Checks!$AD$452,"DD-MMM-YY HH:MM")&amp;" "&amp;Checks!$P$452,"")&amp;IF(Checks!$AE$452="","",CHAR(10)&amp;"Verifier: "&amp;Checks!$AE$452)&amp;IF(Checks!$T$452="","",CHAR(10)&amp;"PIC: "&amp;Checks!$T$452)</f>
        <v/>
      </c>
      <c r="H53" s="116" t="str">
        <f aca="false">IF(Checks!$AH$452="","",Checks!$AH$452)</f>
        <v>OPEN – CLARIFICATION</v>
      </c>
    </row>
    <row r="54" customFormat="false" ht="114" hidden="false" customHeight="true" outlineLevel="0" collapsed="false">
      <c r="A54" s="115" t="str">
        <f aca="false">Checks!$A$453&amp;CHAR(10)&amp;IF(Checks!$I$453="","",Checks!$I$453&amp;": ")&amp;Checks!$J$453</f>
        <v>F13-UPL-05
Seat Linen: Seat pillow (EY) - on board</v>
      </c>
      <c r="B54" s="115" t="str">
        <f aca="false">Checks!$K$453&amp;IF(Checks!$O$453="","",IF(Checks!$K$453="","",CHAR(10))&amp;"Note: "&amp;Checks!$O$453)</f>
        <v>Available 100% (ticked in reference)</v>
      </c>
      <c r="C54" s="115" t="str">
        <f aca="false">Checks!$N$453&amp;CHAR(10)&amp;IF(ISNUMBER(Checks!$R$453),TEXT(Checks!$R$453,"DD-MMM-YY HH:MM"),"")&amp;" "&amp;Checks!$P$453</f>
        <v>Required
14-Oct-26 10:45 ADL</v>
      </c>
      <c r="D54" s="115" t="str">
        <f aca="false">IF(Checks!$U$453="","",Checks!$U$453)&amp;IF(Checks!$AB$453="","",CHAR(10)&amp;"CA: "&amp;Checks!$AB$453)</f>
        <v/>
      </c>
      <c r="E54" s="115" t="str">
        <f aca="false">IF(Checks!$V$453="","",Checks!$V$453)&amp;IF(Checks!$AC$453="","",IF(Checks!$V$453="","",CHAR(10))&amp;"N/A just.: "&amp;Checks!$AC$453)&amp;IF(Checks!$W$453="","",CHAR(10)&amp;"Batch: "&amp;Checks!$W$453)&amp;IF(AND(Checks!$X$453="",Checks!$Y$453=""),"",CHAR(10)&amp;"Exp: "&amp;Checks!$X$453&amp;"  /  Act: "&amp;Checks!$Y$453)</f>
        <v/>
      </c>
      <c r="F54" s="115" t="str">
        <f aca="false">IF(AND(LEFT(Checks!$AH$453,10)="N/A – RULE",TRIM(Checks!$S$453&amp;Checks!$Z$453)=""),"","Type: "&amp;IF(TRIM(Checks!$S$453)="","______________ (see cover list)",Checks!$S$453)&amp;CHAR(10)&amp;"ID: "&amp;IF(TRIM(Checks!$Z$453)="","______________ (see cover list)",Checks!$Z$453))&amp;IF(Checks!$AA$453="","",CHAR(10)&amp;"CA: "&amp;Checks!$AA$453)</f>
        <v>Type: ______________ (see cover list)
ID: ______________ (see cover list)</v>
      </c>
      <c r="G54" s="115" t="str">
        <f aca="false">IF(ISNUMBER(Checks!$AD$453),TEXT(Checks!$AD$453,"DD-MMM-YY HH:MM")&amp;" "&amp;Checks!$P$453,"")&amp;IF(Checks!$AE$453="","",CHAR(10)&amp;"Verifier: "&amp;Checks!$AE$453)&amp;IF(Checks!$T$453="","",CHAR(10)&amp;"PIC: "&amp;Checks!$T$453)</f>
        <v/>
      </c>
      <c r="H54" s="116" t="str">
        <f aca="false">IF(Checks!$AH$453="","",Checks!$AH$453)</f>
        <v>OPEN</v>
      </c>
    </row>
    <row r="55" customFormat="false" ht="114" hidden="false" customHeight="true" outlineLevel="0" collapsed="false">
      <c r="A55" s="115" t="str">
        <f aca="false">Checks!$A$454&amp;CHAR(10)&amp;IF(Checks!$I$454="","",Checks!$I$454&amp;": ")&amp;Checks!$J$454</f>
        <v>F13-UPL-06
Seat Linen: Blanket (EY) - on board</v>
      </c>
      <c r="B55" s="115" t="str">
        <f aca="false">SUBSTITUTE(SUBSTITUTE(Checks!$K$454&amp;IF(Checks!$O$454="","",IF(Checks!$K$454="","",CHAR(10))&amp;"Note: "&amp;Checks!$O$454)," (SEAT LINEN!B74:C74)","")," (SEAT LINEN!B75:C75)","")</f>
        <v>Available 100% (ticked in reference); qty 280
Note: EY blanket: flight above 3 hours excl. Regional; block 7.75 h. Qty 280 pcs (14 bundles) for A332/A333/A339.</v>
      </c>
      <c r="C55" s="115" t="str">
        <f aca="false">Checks!$N$454&amp;CHAR(10)&amp;IF(ISNUMBER(Checks!$R$454),TEXT(Checks!$R$454,"DD-MMM-YY HH:MM"),"")&amp;" "&amp;Checks!$P$454</f>
        <v>Required
14-Oct-26 10:45 ADL</v>
      </c>
      <c r="D55" s="115" t="str">
        <f aca="false">IF(Checks!$U$454="","",Checks!$U$454)&amp;IF(Checks!$AB$454="","",CHAR(10)&amp;"CA: "&amp;Checks!$AB$454)</f>
        <v/>
      </c>
      <c r="E55" s="115" t="str">
        <f aca="false">IF(Checks!$V$454="","",Checks!$V$454)&amp;IF(Checks!$AC$454="","",IF(Checks!$V$454="","",CHAR(10))&amp;"N/A just.: "&amp;Checks!$AC$454)&amp;IF(Checks!$W$454="","",CHAR(10)&amp;"Batch: "&amp;Checks!$W$454)&amp;IF(AND(Checks!$X$454="",Checks!$Y$454=""),"",CHAR(10)&amp;"Exp: "&amp;Checks!$X$454&amp;"  /  Act: "&amp;Checks!$Y$454)</f>
        <v>
Exp: 280  /  Act: </v>
      </c>
      <c r="F55" s="115" t="str">
        <f aca="false">IF(AND(LEFT(Checks!$AH$454,10)="N/A – RULE",TRIM(Checks!$S$454&amp;Checks!$Z$454)=""),"","Type: "&amp;IF(TRIM(Checks!$S$454)="","______________ (see cover list)",Checks!$S$454)&amp;CHAR(10)&amp;"ID: "&amp;IF(TRIM(Checks!$Z$454)="","______________ (see cover list)",Checks!$Z$454))&amp;IF(Checks!$AA$454="","",CHAR(10)&amp;"CA: "&amp;Checks!$AA$454)</f>
        <v>Type: ______________ (see cover list)
ID: ______________ (see cover list)</v>
      </c>
      <c r="G55" s="115" t="str">
        <f aca="false">IF(ISNUMBER(Checks!$AD$454),TEXT(Checks!$AD$454,"DD-MMM-YY HH:MM")&amp;" "&amp;Checks!$P$454,"")&amp;IF(Checks!$AE$454="","",CHAR(10)&amp;"Verifier: "&amp;Checks!$AE$454)&amp;IF(Checks!$T$454="","",CHAR(10)&amp;"PIC: "&amp;Checks!$T$454)</f>
        <v/>
      </c>
      <c r="H55" s="116" t="str">
        <f aca="false">IF(Checks!$AH$454="","",Checks!$AH$454)</f>
        <v>OPEN</v>
      </c>
    </row>
    <row r="56" customFormat="false" ht="135.75" hidden="false" customHeight="true" outlineLevel="0" collapsed="false">
      <c r="A56" s="115" t="str">
        <f aca="false">Checks!$A$455&amp;CHAR(10)&amp;IF(Checks!$I$455="","",Checks!$I$455&amp;": ")&amp;Checks!$J$455</f>
        <v>F13-UPL-07
Sales Cart: Sales cart (caterer PASB) - on board</v>
      </c>
      <c r="B56" s="115"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6" s="115" t="str">
        <f aca="false">Checks!$N$455&amp;CHAR(10)&amp;IF(ISNUMBER(Checks!$R$455),TEXT(Checks!$R$455,"DD-MMM-YY HH:MM"),"")&amp;" "&amp;Checks!$P$455</f>
        <v>Clarification required
14-Oct-26 10:45 ADL</v>
      </c>
      <c r="D56" s="115" t="str">
        <f aca="false">IF(Checks!$U$455="","",Checks!$U$455)&amp;IF(Checks!$AB$455="","",CHAR(10)&amp;"CA: "&amp;Checks!$AB$455)</f>
        <v/>
      </c>
      <c r="E56" s="115" t="str">
        <f aca="false">IF(Checks!$V$455="","",Checks!$V$455)&amp;IF(Checks!$AC$455="","",IF(Checks!$V$455="","",CHAR(10))&amp;"N/A just.: "&amp;Checks!$AC$455)&amp;IF(Checks!$W$455="","",CHAR(10)&amp;"Batch: "&amp;Checks!$W$455)&amp;IF(AND(Checks!$X$455="",Checks!$Y$455=""),"",CHAR(10)&amp;"Exp: "&amp;Checks!$X$455&amp;"  /  Act: "&amp;Checks!$Y$455)</f>
        <v/>
      </c>
      <c r="F56" s="115" t="str">
        <f aca="false">IF(AND(LEFT(Checks!$AH$455,10)="N/A – RULE",TRIM(Checks!$S$455&amp;Checks!$Z$455)=""),"","Type: "&amp;IF(TRIM(Checks!$S$455)="","______________ (see cover list)",Checks!$S$455)&amp;CHAR(10)&amp;"ID: "&amp;IF(TRIM(Checks!$Z$455)="","______________ (see cover list)",Checks!$Z$455))&amp;IF(Checks!$AA$455="","",CHAR(10)&amp;"CA: "&amp;Checks!$AA$455)</f>
        <v>Type: ______________ (see cover list)
ID: ______________ (see cover list)</v>
      </c>
      <c r="G56" s="115" t="str">
        <f aca="false">IF(ISNUMBER(Checks!$AD$455),TEXT(Checks!$AD$455,"DD-MMM-YY HH:MM")&amp;" "&amp;Checks!$P$455,"")&amp;IF(Checks!$AE$455="","",CHAR(10)&amp;"Verifier: "&amp;Checks!$AE$455)&amp;IF(Checks!$T$455="","",CHAR(10)&amp;"PIC: "&amp;Checks!$T$455)</f>
        <v/>
      </c>
      <c r="H56" s="116" t="str">
        <f aca="false">IF(Checks!$AH$455="","",Checks!$AH$455)</f>
        <v>OPEN – CLARIFICATION</v>
      </c>
    </row>
    <row r="58" customFormat="false" ht="24" hidden="false" customHeight="true" outlineLevel="0" collapsed="false">
      <c r="A58" s="117" t="s">
        <v>3480</v>
      </c>
      <c r="B58" s="117"/>
      <c r="C58" s="117"/>
      <c r="D58" s="117"/>
      <c r="E58" s="117" t="s">
        <v>3481</v>
      </c>
      <c r="F58" s="117"/>
      <c r="G58" s="117"/>
      <c r="H58" s="117"/>
    </row>
    <row r="59" customFormat="false" ht="21.75" hidden="false" customHeight="true" outlineLevel="0" collapsed="false">
      <c r="A59" s="118"/>
      <c r="B59" s="118"/>
      <c r="C59" s="118"/>
      <c r="D59" s="118"/>
      <c r="E59" s="118"/>
      <c r="F59" s="118"/>
      <c r="G59" s="118"/>
      <c r="H59" s="118"/>
    </row>
    <row r="60" customFormat="false" ht="21.75" hidden="false" customHeight="true" outlineLevel="0" collapsed="false">
      <c r="A60" s="118"/>
      <c r="B60" s="118"/>
      <c r="C60" s="118"/>
      <c r="D60" s="118"/>
      <c r="E60" s="118"/>
      <c r="F60" s="118"/>
      <c r="G60" s="118"/>
      <c r="H60" s="118"/>
    </row>
    <row r="61" customFormat="false" ht="21.75" hidden="false" customHeight="true" outlineLevel="0" collapsed="false">
      <c r="A61" s="118"/>
      <c r="B61" s="118"/>
      <c r="C61" s="118"/>
      <c r="D61" s="118"/>
      <c r="E61" s="118"/>
      <c r="F61" s="118"/>
      <c r="G61" s="118"/>
      <c r="H61" s="118"/>
    </row>
    <row r="62" customFormat="false" ht="21.75" hidden="false" customHeight="true" outlineLevel="0" collapsed="false">
      <c r="A62" s="118"/>
      <c r="B62" s="118"/>
      <c r="C62" s="118"/>
      <c r="D62" s="118"/>
      <c r="E62" s="118"/>
      <c r="F62" s="118"/>
      <c r="G62" s="118"/>
      <c r="H62" s="118"/>
    </row>
    <row r="63" customFormat="false" ht="21.75" hidden="false" customHeight="true" outlineLevel="0" collapsed="false">
      <c r="A63" s="118"/>
      <c r="B63" s="118"/>
      <c r="C63" s="118"/>
      <c r="D63" s="118"/>
      <c r="E63" s="118"/>
      <c r="F63" s="118"/>
      <c r="G63" s="118"/>
      <c r="H63" s="118"/>
    </row>
    <row r="64" customFormat="false" ht="21.75" hidden="false" customHeight="true" outlineLevel="0" collapsed="false">
      <c r="A64" s="118"/>
      <c r="B64" s="118"/>
      <c r="C64" s="118"/>
      <c r="D64" s="118"/>
      <c r="E64" s="118"/>
      <c r="F64" s="118"/>
      <c r="G64" s="118"/>
      <c r="H64" s="118"/>
    </row>
    <row r="65" customFormat="false" ht="21.75" hidden="false" customHeight="true" outlineLevel="0" collapsed="false">
      <c r="A65" s="118"/>
      <c r="B65" s="118"/>
      <c r="C65" s="118"/>
      <c r="D65" s="118"/>
      <c r="E65" s="118"/>
      <c r="F65" s="118"/>
      <c r="G65" s="118"/>
      <c r="H65" s="118"/>
    </row>
    <row r="66" customFormat="false" ht="21.75" hidden="false" customHeight="true" outlineLevel="0" collapsed="false">
      <c r="A66" s="118"/>
      <c r="B66" s="118"/>
      <c r="C66" s="118"/>
      <c r="D66" s="118"/>
      <c r="E66" s="118"/>
      <c r="F66" s="118"/>
      <c r="G66" s="118"/>
      <c r="H66" s="118"/>
    </row>
    <row r="67" customFormat="false" ht="21.75" hidden="false" customHeight="true" outlineLevel="0" collapsed="false">
      <c r="A67" s="118"/>
      <c r="B67" s="118"/>
      <c r="C67" s="118"/>
      <c r="D67" s="118"/>
      <c r="E67" s="118"/>
      <c r="F67" s="118"/>
      <c r="G67" s="118"/>
      <c r="H67" s="118"/>
    </row>
    <row r="68" customFormat="false" ht="21.75" hidden="false" customHeight="true" outlineLevel="0" collapsed="false">
      <c r="A68" s="118"/>
      <c r="B68" s="118"/>
      <c r="C68" s="118"/>
      <c r="D68" s="118"/>
      <c r="E68" s="118"/>
      <c r="F68" s="118"/>
      <c r="G68" s="118"/>
      <c r="H68" s="118"/>
    </row>
  </sheetData>
  <sheetProtection sheet="true" formatCells="false" formatColumns="false" formatRows="false" autoFilter="false"/>
  <mergeCells count="47">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2:H22"/>
    <mergeCell ref="A24:H24"/>
    <mergeCell ref="A35:H35"/>
    <mergeCell ref="A37:H37"/>
    <mergeCell ref="A49:H49"/>
    <mergeCell ref="A58:D58"/>
    <mergeCell ref="E58:H58"/>
    <mergeCell ref="A59:D68"/>
    <mergeCell ref="E59:H6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5:H56">
    <cfRule type="expression" priority="13" aboveAverage="0" equalAverage="0" bottom="0" percent="0" rank="0" text="" dxfId="31">
      <formula>ISNUMBER(SEARCH("CHECK WORDING",$H25))</formula>
    </cfRule>
    <cfRule type="expression" priority="14" aboveAverage="0" equalAverage="0" bottom="0" percent="0" rank="0" text="" dxfId="32">
      <formula>LEFT($H25,8)="COMPLETE"</formula>
    </cfRule>
    <cfRule type="expression" priority="15" aboveAverage="0" equalAverage="0" bottom="0" percent="0" rank="0" text="" dxfId="28">
      <formula>OR(LEFT($H25,7)="OVERDUE",LEFT($H25,4)="FAIL",LEFT($H25,7)="INVALID")</formula>
    </cfRule>
    <cfRule type="expression" priority="16" aboveAverage="0" equalAverage="0" bottom="0" percent="0" rank="0" text="" dxfId="33">
      <formula>LEFT($H25,4)="OPEN"</formula>
    </cfRule>
    <cfRule type="expression" priority="17" aboveAverage="0" equalAverage="0" bottom="0" percent="0" rank="0" text="" dxfId="34">
      <formula>LEFT($H25,3)="N/A"</formula>
    </cfRule>
  </conditionalFormatting>
  <conditionalFormatting sqref="A25:G56">
    <cfRule type="expression" priority="18" aboveAverage="0" equalAverage="0" bottom="0" percent="0" rank="0" text="" dxfId="35">
      <formula>LEFT($H25,3)="N/A"</formula>
    </cfRule>
  </conditionalFormatting>
  <conditionalFormatting sqref="D25:D56">
    <cfRule type="expression" priority="19" aboveAverage="0" equalAverage="0" bottom="0" percent="0" rank="0" text="" dxfId="28">
      <formula>LEFT($D25,4)="Fail"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2" man="true" max="16383" min="0"/>
    <brk id="28" man="true" max="16383" min="0"/>
    <brk id="32" man="true" max="16383" min="0"/>
    <brk id="34" man="true" max="16383" min="0"/>
    <brk id="39" man="true" max="16383" min="0"/>
    <brk id="42" man="true" max="16383" min="0"/>
    <brk id="44" man="true" max="16383" min="0"/>
    <brk id="46" man="true" max="16383" min="0"/>
    <brk id="48" man="true" max="16383" min="0"/>
    <brk id="52" man="true" max="16383" min="0"/>
    <brk id="55"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3435</v>
      </c>
      <c r="B2" s="94" t="str">
        <f aca="false">Flights!$F$18&amp;"   "&amp;TEXT(Flights!$D$18,"DD-MMM-YY")&amp;" ("&amp;Flights!$E$18&amp;")"</f>
        <v>MH0004   15-Oct-26 (THU)</v>
      </c>
      <c r="C2" s="94"/>
      <c r="D2" s="94"/>
      <c r="E2" s="95" t="s">
        <v>3436</v>
      </c>
      <c r="F2" s="96" t="str">
        <f aca="false">Flights!$AT$18</f>
        <v>NOT READY – DOCUMENTS</v>
      </c>
      <c r="G2" s="96"/>
      <c r="H2" s="96"/>
    </row>
    <row r="3" customFormat="false" ht="24" hidden="false" customHeight="true" outlineLevel="0" collapsed="false">
      <c r="A3" s="93" t="s">
        <v>3437</v>
      </c>
      <c r="B3" s="94" t="str">
        <f aca="false">Flights!$G$18&amp;" → "&amp;Flights!$H$18&amp;"   Class "&amp;Flights!$K$18&amp;"   Seat "&amp;Flights!$O$18</f>
        <v>KUL → LHR   Class EY   Seat 14C</v>
      </c>
      <c r="C3" s="94"/>
      <c r="D3" s="94"/>
      <c r="E3" s="95" t="s">
        <v>73</v>
      </c>
      <c r="F3" s="95" t="s">
        <v>3438</v>
      </c>
      <c r="G3" s="95" t="s">
        <v>3439</v>
      </c>
      <c r="H3" s="95"/>
    </row>
    <row r="4" customFormat="false" ht="24" hidden="false" customHeight="true" outlineLevel="0" collapsed="false">
      <c r="A4" s="93" t="s">
        <v>3440</v>
      </c>
      <c r="B4" s="94" t="str">
        <f aca="false">IF(ISNUMBER(Flights!$I$18),TEXT(Flights!$I$18,"DD-MMM-YY HH:MM"),"")&amp;" "&amp;Flights!$G$18&amp;"  →  "&amp;IF(ISNUMBER(Flights!$J$18),TEXT(Flights!$J$18,"DD-MMM-YY HH:MM"),"")&amp;" "&amp;Flights!$H$18</f>
        <v>15-Oct-26 09:50 KUL  →  15-Oct-26 16:35 LHR</v>
      </c>
      <c r="C4" s="94"/>
      <c r="D4" s="94"/>
      <c r="E4" s="93" t="s">
        <v>3441</v>
      </c>
      <c r="F4" s="97" t="str">
        <f aca="false">IF(ISNUMBER(Flights!$AG$18),TEXT(Flights!$AG$18,"DD-MMM-YY HH:MM"),"")&amp;" "&amp;Flights!$V$18</f>
        <v>08-Oct-26 09:50 KUL</v>
      </c>
      <c r="G4" s="98" t="n">
        <f aca="false">Flights!$AJ$18</f>
        <v>0</v>
      </c>
      <c r="H4" s="98"/>
    </row>
    <row r="5" customFormat="false" ht="24" hidden="false" customHeight="true" outlineLevel="0" collapsed="false">
      <c r="A5" s="93" t="s">
        <v>3442</v>
      </c>
      <c r="B5" s="94" t="str">
        <f aca="false">Flights!$L$18&amp;" – "&amp;Flights!$M$18</f>
        <v>A350 – A350-900: A359 (9M-MAB..MAG, row 6) or A350 9M-MAH (row 7) - tail to confirm</v>
      </c>
      <c r="C5" s="94"/>
      <c r="D5" s="94"/>
      <c r="E5" s="93" t="s">
        <v>3443</v>
      </c>
      <c r="F5" s="97" t="str">
        <f aca="false">IF(ISNUMBER(Flights!$AH$18),TEXT(Flights!$AH$18,"DD-MMM-YY HH:MM"),"")&amp;" "&amp;Flights!$V$18</f>
        <v>14-Oct-26 09:50 KUL</v>
      </c>
      <c r="G5" s="98" t="n">
        <f aca="false">Flights!$AK$18</f>
        <v>0</v>
      </c>
      <c r="H5" s="98"/>
    </row>
    <row r="6" customFormat="false" ht="24" hidden="false" customHeight="true" outlineLevel="0" collapsed="false">
      <c r="A6" s="93" t="s">
        <v>3444</v>
      </c>
      <c r="B6" s="94" t="str">
        <f aca="false">IF(TRIM(Flights!$N$18)="","__________________",Flights!$N$18)</f>
        <v>__________________</v>
      </c>
      <c r="C6" s="94"/>
      <c r="D6" s="94"/>
      <c r="E6" s="93" t="s">
        <v>3445</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3446</v>
      </c>
      <c r="B7" s="94" t="str">
        <f aca="false">Flights!$T$18</f>
        <v>2.5 Meal (Meal)</v>
      </c>
      <c r="C7" s="94"/>
      <c r="D7" s="94"/>
      <c r="E7" s="93" t="s">
        <v>3447</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155</v>
      </c>
      <c r="B8" s="94" t="str">
        <f aca="false">Flights!$V$18&amp;"   (reference uplift stns: "&amp;Flights!$U$18&amp;")"</f>
        <v>KUL   (reference uplift stns: KUL/LHR)</v>
      </c>
      <c r="C8" s="94"/>
      <c r="D8" s="94"/>
      <c r="E8" s="93" t="s">
        <v>3448</v>
      </c>
      <c r="F8" s="99" t="s">
        <v>3449</v>
      </c>
      <c r="G8" s="98" t="n">
        <f aca="false">Flights!$AN$18</f>
        <v>0</v>
      </c>
      <c r="H8" s="98"/>
    </row>
    <row r="9" customFormat="false" ht="12.75" hidden="false" customHeight="true" outlineLevel="0" collapsed="false">
      <c r="A9" s="93" t="s">
        <v>3450</v>
      </c>
      <c r="B9" s="94" t="str">
        <f aca="false">TRIM(Flights!$P$18&amp;"  "&amp;Flights!$Q$18)</f>
        <v>-</v>
      </c>
      <c r="C9" s="94"/>
      <c r="D9" s="94"/>
      <c r="E9" s="93" t="s">
        <v>3451</v>
      </c>
      <c r="F9" s="100" t="n">
        <f aca="false">Flights!$AP$18</f>
        <v>0</v>
      </c>
      <c r="G9" s="100" t="n">
        <f aca="false">Flights!$AQ$18</f>
        <v>0</v>
      </c>
      <c r="H9" s="100" t="n">
        <f aca="false">Flights!$AU$18</f>
        <v>0</v>
      </c>
    </row>
    <row r="10" customFormat="false" ht="24" hidden="false" customHeight="true" outlineLevel="0" collapsed="false">
      <c r="A10" s="93" t="s">
        <v>3452</v>
      </c>
      <c r="B10" s="94" t="str">
        <f aca="false">IF(TRIM(Flights!$X$18)="","__________________",Flights!$X$18)</f>
        <v>__________________</v>
      </c>
      <c r="C10" s="94"/>
      <c r="D10" s="94"/>
      <c r="E10" s="93" t="s">
        <v>3453</v>
      </c>
      <c r="F10" s="100" t="n">
        <f aca="false">Flights!$AO$18</f>
        <v>24</v>
      </c>
      <c r="G10" s="100" t="n">
        <f aca="false">Flights!$AS$18</f>
        <v>1</v>
      </c>
      <c r="H10" s="100" t="n">
        <f aca="false">Flights!$AR$18</f>
        <v>2</v>
      </c>
    </row>
    <row r="11" customFormat="false" ht="21" hidden="false" customHeight="true" outlineLevel="0" collapsed="false">
      <c r="A11" s="93" t="s">
        <v>3454</v>
      </c>
      <c r="B11" s="94" t="str">
        <f aca="false">IF(TRIM(Flights!$Y$18)="","__________________",Flights!$Y$18)</f>
        <v>__________________</v>
      </c>
      <c r="C11" s="94"/>
      <c r="D11" s="94"/>
      <c r="E11" s="93" t="s">
        <v>3455</v>
      </c>
      <c r="F11" s="100" t="str">
        <f aca="false">Flights!$AV$18&amp;" / "&amp;Flights!$AW$18</f>
        <v>0 / 24</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IF(Documents!$F$18="","",Documents!$F$18)</f>
        <v/>
      </c>
      <c r="C15" s="99" t="str">
        <f aca="false">IF(Documents!$G$18="","",Documents!$G$18)&amp;IF(ISNUMBER(Documents!$H$18),"  "&amp;TEXT(Documents!$H$18,"DD-MMM-YY"),"")</f>
        <v/>
      </c>
      <c r="D15" s="99"/>
      <c r="E15" s="108" t="str">
        <f aca="false">IF(Documents!$J$18="OUTSTANDING","OUTSTANDING – attach before T-7D (due "&amp;IF(ISNUMBER(Flights!$AG$18),TEXT(Flights!$AG$18,"DD-MMM-YY HH:MM"),"")&amp;" "&amp;Flights!$V$18&amp;")",IF(Documents!$J$18="","Status not recorded",Documents!$J$18))</f>
        <v>OUTSTANDING – attach before T-7D (due 08-Oct-26 09:50 KUL)</v>
      </c>
      <c r="F15" s="109" t="str">
        <f aca="false">"Staple behind this sheet as page A1."&amp;IF(Documents!$I$18="",""," Location: "&amp;Documents!$I$18)</f>
        <v>Staple behind this sheet as page A1.</v>
      </c>
      <c r="G15" s="109"/>
      <c r="H15" s="109"/>
    </row>
    <row r="16" customFormat="false" ht="36" hidden="false" customHeight="true" outlineLevel="0" collapsed="false">
      <c r="A16" s="93" t="s">
        <v>3466</v>
      </c>
      <c r="B16" s="94" t="str">
        <f aca="false">IF(Documents!$K$18="","",Documents!$K$18)</f>
        <v/>
      </c>
      <c r="C16" s="99" t="str">
        <f aca="false">IF(Documents!$L$18="","",Documents!$L$18)&amp;IF(ISNUMBER(Documents!$M$18),"  "&amp;TEXT(Documents!$M$18,"DD-MMM-YY"),"")</f>
        <v/>
      </c>
      <c r="D16" s="99"/>
      <c r="E16" s="108" t="str">
        <f aca="false">IF(Documents!$O$18="OUTSTANDING","OUTSTANDING – attach before T-7D (due "&amp;IF(ISNUMBER(Flights!$AG$18),TEXT(Flights!$AG$18,"DD-MMM-YY HH:MM"),"")&amp;" "&amp;Flights!$V$18&amp;")",IF(Documents!$O$18="","Status not recorded",Documents!$O$18))</f>
        <v>OUTSTANDING – attach before T-7D (due 08-Oct-26 09:50 KUL)</v>
      </c>
      <c r="F16" s="109" t="str">
        <f aca="false">"Staple behind this sheet as page A2."&amp;IF(Documents!$N$18="",""," Location: "&amp;Documents!$N$18)</f>
        <v>Staple behind this sheet as page A2.</v>
      </c>
      <c r="G16" s="109"/>
      <c r="H16" s="109"/>
    </row>
    <row r="17" customFormat="false" ht="22.5" hidden="false" customHeight="true" outlineLevel="0" collapsed="false">
      <c r="A17" s="93" t="s">
        <v>3467</v>
      </c>
      <c r="B17" s="110" t="str">
        <f aca="false">IF(Documents!$Q$18="","",Documents!$Q$18)</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"&amp;IF(TRIM(Flights!$Y$18)="","__________________",Flights!$Y$18)</f>
        <v>Name: __________________</v>
      </c>
      <c r="B19" s="94"/>
      <c r="C19" s="94" t="str">
        <f aca="false">"Name: __________________"</f>
        <v>Name: __________________</v>
      </c>
      <c r="D19" s="94"/>
      <c r="E19" s="94"/>
      <c r="F19" s="94" t="str">
        <f aca="false">"Name: __________________"&amp;"   Station: "&amp;Flights!$V$18</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Checks!$A$456&amp;CHAR(10)&amp;IF(Checks!$I$456="","",Checks!$I$456&amp;": ")&amp;Checks!$J$456</f>
        <v>F14-T7-01
Meal: Meal sensory testing completed for this flight's menu cycle (assessed class)</v>
      </c>
      <c r="B24" s="115" t="str">
        <f aca="false">Checks!$K$456&amp;IF(Checks!$O$456="","",IF(Checks!$K$456="","",CHAR(10))&amp;"Note: "&amp;Checks!$O$456)</f>
        <v>Record panel result / score in Result</v>
      </c>
      <c r="C24" s="115" t="str">
        <f aca="false">Checks!$N$456&amp;CHAR(10)&amp;IF(ISNUMBER(Checks!$R$456),TEXT(Checks!$R$456,"DD-MMM-YY HH:MM"),"")&amp;" "&amp;Checks!$P$456</f>
        <v>Required
08-Oct-26 09:50 KUL</v>
      </c>
      <c r="D24" s="115" t="str">
        <f aca="false">IF(Checks!$U$456="","",Checks!$U$456)&amp;IF(Checks!$AB$456="","",CHAR(10)&amp;"CA: "&amp;Checks!$AB$456)</f>
        <v/>
      </c>
      <c r="E24" s="115" t="str">
        <f aca="false">IF(Checks!$V$456="","",Checks!$V$456)&amp;IF(Checks!$AC$456="","",IF(Checks!$V$456="","",CHAR(10))&amp;"N/A just.: "&amp;Checks!$AC$456)&amp;IF(Checks!$W$456="","",CHAR(10)&amp;"Batch: "&amp;Checks!$W$456)&amp;IF(AND(Checks!$X$456="",Checks!$Y$456=""),"",CHAR(10)&amp;"Exp: "&amp;Checks!$X$456&amp;"  /  Act: "&amp;Checks!$Y$456)</f>
        <v/>
      </c>
      <c r="F24" s="115" t="str">
        <f aca="false">IF(AND(LEFT(Checks!$AH$456,10)="N/A – RULE",TRIM(Checks!$S$456&amp;Checks!$Z$456)=""),"","Type: "&amp;IF(TRIM(Checks!$S$456)="","______________ (see cover list)",Checks!$S$456)&amp;CHAR(10)&amp;"ID: "&amp;IF(TRIM(Checks!$Z$456)="","______________ (see cover list)",Checks!$Z$456))&amp;IF(Checks!$AA$456="","",CHAR(10)&amp;"CA: "&amp;Checks!$AA$456)</f>
        <v>Type: ______________ (see cover list)
ID: ______________ (see cover list)</v>
      </c>
      <c r="G24" s="115" t="str">
        <f aca="false">IF(ISNUMBER(Checks!$AD$456),TEXT(Checks!$AD$456,"DD-MMM-YY HH:MM")&amp;" "&amp;Checks!$P$456,"")&amp;IF(Checks!$AE$456="","",CHAR(10)&amp;"Verifier: "&amp;Checks!$AE$456)&amp;IF(Checks!$T$456="","",CHAR(10)&amp;"PIC: "&amp;Checks!$T$456)</f>
        <v/>
      </c>
      <c r="H24" s="116" t="str">
        <f aca="false">IF(Checks!$AH$456="","",Checks!$AH$456)</f>
        <v>OPEN</v>
      </c>
    </row>
    <row r="25" customFormat="false" ht="114" hidden="false" customHeight="true" outlineLevel="0" collapsed="false">
      <c r="A25" s="115" t="str">
        <f aca="false">Checks!$A$457&amp;CHAR(10)&amp;IF(Checks!$I$457="","",Checks!$I$457&amp;": ")&amp;Checks!$J$457</f>
        <v>F14-T7-02
Menu: Printed menu cards confirmed (content, cycle, language, quantity)</v>
      </c>
      <c r="B25" s="115" t="str">
        <f aca="false">Checks!$K$457&amp;IF(Checks!$O$457="","",IF(Checks!$K$457="","",CHAR(10))&amp;"Note: "&amp;Checks!$O$457)</f>
        <v>Menu card matches approved menu for this flight</v>
      </c>
      <c r="C25" s="115" t="str">
        <f aca="false">Checks!$N$457&amp;CHAR(10)&amp;IF(ISNUMBER(Checks!$R$457),TEXT(Checks!$R$457,"DD-MMM-YY HH:MM"),"")&amp;" "&amp;Checks!$P$457</f>
        <v>Required
08-Oct-26 09:50 KUL</v>
      </c>
      <c r="D25" s="115" t="str">
        <f aca="false">IF(Checks!$U$457="","",Checks!$U$457)&amp;IF(Checks!$AB$457="","",CHAR(10)&amp;"CA: "&amp;Checks!$AB$457)</f>
        <v/>
      </c>
      <c r="E25" s="115" t="str">
        <f aca="false">IF(Checks!$V$457="","",Checks!$V$457)&amp;IF(Checks!$AC$457="","",IF(Checks!$V$457="","",CHAR(10))&amp;"N/A just.: "&amp;Checks!$AC$457)&amp;IF(Checks!$W$457="","",CHAR(10)&amp;"Batch: "&amp;Checks!$W$457)&amp;IF(AND(Checks!$X$457="",Checks!$Y$457=""),"",CHAR(10)&amp;"Exp: "&amp;Checks!$X$457&amp;"  /  Act: "&amp;Checks!$Y$457)</f>
        <v/>
      </c>
      <c r="F25" s="115" t="str">
        <f aca="false">IF(AND(LEFT(Checks!$AH$457,10)="N/A – RULE",TRIM(Checks!$S$457&amp;Checks!$Z$457)=""),"","Type: "&amp;IF(TRIM(Checks!$S$457)="","______________ (see cover list)",Checks!$S$457)&amp;CHAR(10)&amp;"ID: "&amp;IF(TRIM(Checks!$Z$457)="","______________ (see cover list)",Checks!$Z$457))&amp;IF(Checks!$AA$457="","",CHAR(10)&amp;"CA: "&amp;Checks!$AA$457)</f>
        <v>Type: ______________ (see cover list)
ID: ______________ (see cover list)</v>
      </c>
      <c r="G25" s="115" t="str">
        <f aca="false">IF(ISNUMBER(Checks!$AD$457),TEXT(Checks!$AD$457,"DD-MMM-YY HH:MM")&amp;" "&amp;Checks!$P$457,"")&amp;IF(Checks!$AE$457="","",CHAR(10)&amp;"Verifier: "&amp;Checks!$AE$457)&amp;IF(Checks!$T$457="","",CHAR(10)&amp;"PIC: "&amp;Checks!$T$457)</f>
        <v/>
      </c>
      <c r="H25" s="116" t="str">
        <f aca="false">IF(Checks!$AH$457="","",Checks!$AH$457)</f>
        <v>OPEN</v>
      </c>
    </row>
    <row r="26" customFormat="false" ht="114" hidden="false" customHeight="true" outlineLevel="0" collapsed="false">
      <c r="A26" s="115" t="str">
        <f aca="false">Checks!$A$458&amp;CHAR(10)&amp;IF(Checks!$I$458="","",Checks!$I$458&amp;": ")&amp;Checks!$J$458</f>
        <v>F14-T7-03
IFE: Digital menu in IFE confirmed (A339 only)</v>
      </c>
      <c r="B26" s="115" t="str">
        <f aca="false">Checks!$K$458&amp;IF(Checks!$O$458="","",IF(Checks!$K$458="","",CHAR(10))&amp;"Note: "&amp;Checks!$O$458)</f>
        <v>Applies when fleet = A339
Note: Digital IFE menu applies to A339 only (user brief). Applicability follows the Fleet cell on Flights.</v>
      </c>
      <c r="C26" s="115" t="str">
        <f aca="false">Checks!$N$458&amp;CHAR(10)&amp;IF(ISNUMBER(Checks!$R$458),TEXT(Checks!$R$458,"DD-MMM-YY HH:MM"),"")&amp;" "&amp;Checks!$P$458</f>
        <v>N/A – rule
08-Oct-26 09:50 KUL</v>
      </c>
      <c r="D26" s="115" t="str">
        <f aca="false">IF(Checks!$U$458="","",Checks!$U$458)&amp;IF(Checks!$AB$458="","",CHAR(10)&amp;"CA: "&amp;Checks!$AB$458)</f>
        <v/>
      </c>
      <c r="E26" s="115" t="str">
        <f aca="false">IF(Checks!$V$458="","",Checks!$V$458)&amp;IF(Checks!$AC$458="","",IF(Checks!$V$458="","",CHAR(10))&amp;"N/A just.: "&amp;Checks!$AC$458)&amp;IF(Checks!$W$458="","",CHAR(10)&amp;"Batch: "&amp;Checks!$W$458)&amp;IF(AND(Checks!$X$458="",Checks!$Y$458=""),"",CHAR(10)&amp;"Exp: "&amp;Checks!$X$458&amp;"  /  Act: "&amp;Checks!$Y$458)</f>
        <v/>
      </c>
      <c r="F26" s="115" t="str">
        <f aca="false">IF(AND(LEFT(Checks!$AH$458,10)="N/A – RULE",TRIM(Checks!$S$458&amp;Checks!$Z$458)=""),"","Type: "&amp;IF(TRIM(Checks!$S$458)="","______________ (see cover list)",Checks!$S$458)&amp;CHAR(10)&amp;"ID: "&amp;IF(TRIM(Checks!$Z$458)="","______________ (see cover list)",Checks!$Z$458))&amp;IF(Checks!$AA$458="","",CHAR(10)&amp;"CA: "&amp;Checks!$AA$458)</f>
        <v/>
      </c>
      <c r="G26" s="115" t="str">
        <f aca="false">IF(ISNUMBER(Checks!$AD$458),TEXT(Checks!$AD$458,"DD-MMM-YY HH:MM")&amp;" "&amp;Checks!$P$458,"")&amp;IF(Checks!$AE$458="","",CHAR(10)&amp;"Verifier: "&amp;Checks!$AE$458)&amp;IF(Checks!$T$458="","",CHAR(10)&amp;"PIC: "&amp;Checks!$T$458)</f>
        <v/>
      </c>
      <c r="H26" s="116" t="str">
        <f aca="false">IF(Checks!$AH$458="","",Checks!$AH$458)</f>
        <v>N/A – RULE</v>
      </c>
    </row>
    <row r="27" customFormat="false" ht="114" hidden="false" customHeight="true" outlineLevel="0" collapsed="false">
      <c r="A27" s="115" t="str">
        <f aca="false">Checks!$A$459&amp;CHAR(10)&amp;IF(Checks!$I$459="","",Checks!$I$459&amp;": ")&amp;Checks!$J$459</f>
        <v>F14-T7-04
Staffing: Experienced catering officer assigned to this flight</v>
      </c>
      <c r="B27" s="115" t="str">
        <f aca="false">Checks!$K$459&amp;IF(Checks!$O$459="","",IF(Checks!$K$459="","",CHAR(10))&amp;"Note: "&amp;Checks!$O$459)</f>
        <v>Record officer name in Result</v>
      </c>
      <c r="C27" s="115" t="str">
        <f aca="false">Checks!$N$459&amp;CHAR(10)&amp;IF(ISNUMBER(Checks!$R$459),TEXT(Checks!$R$459,"DD-MMM-YY HH:MM"),"")&amp;" "&amp;Checks!$P$459</f>
        <v>Required
08-Oct-26 09:50 KUL</v>
      </c>
      <c r="D27" s="115" t="str">
        <f aca="false">IF(Checks!$U$459="","",Checks!$U$459)&amp;IF(Checks!$AB$459="","",CHAR(10)&amp;"CA: "&amp;Checks!$AB$459)</f>
        <v/>
      </c>
      <c r="E27" s="115" t="str">
        <f aca="false">IF(Checks!$V$459="","",Checks!$V$459)&amp;IF(Checks!$AC$459="","",IF(Checks!$V$459="","",CHAR(10))&amp;"N/A just.: "&amp;Checks!$AC$459)&amp;IF(Checks!$W$459="","",CHAR(10)&amp;"Batch: "&amp;Checks!$W$459)&amp;IF(AND(Checks!$X$459="",Checks!$Y$459=""),"",CHAR(10)&amp;"Exp: "&amp;Checks!$X$459&amp;"  /  Act: "&amp;Checks!$Y$459)</f>
        <v/>
      </c>
      <c r="F27" s="115" t="str">
        <f aca="false">IF(AND(LEFT(Checks!$AH$459,10)="N/A – RULE",TRIM(Checks!$S$459&amp;Checks!$Z$459)=""),"","Type: "&amp;IF(TRIM(Checks!$S$459)="","______________ (see cover list)",Checks!$S$459)&amp;CHAR(10)&amp;"ID: "&amp;IF(TRIM(Checks!$Z$459)="","______________ (see cover list)",Checks!$Z$459))&amp;IF(Checks!$AA$459="","",CHAR(10)&amp;"CA: "&amp;Checks!$AA$459)</f>
        <v>Type: ______________ (see cover list)
ID: ______________ (see cover list)</v>
      </c>
      <c r="G27" s="115" t="str">
        <f aca="false">IF(ISNUMBER(Checks!$AD$459),TEXT(Checks!$AD$459,"DD-MMM-YY HH:MM")&amp;" "&amp;Checks!$P$459,"")&amp;IF(Checks!$AE$459="","",CHAR(10)&amp;"Verifier: "&amp;Checks!$AE$459)&amp;IF(Checks!$T$459="","",CHAR(10)&amp;"PIC: "&amp;Checks!$T$459)</f>
        <v/>
      </c>
      <c r="H27" s="116" t="str">
        <f aca="false">IF(Checks!$AH$459="","",Checks!$AH$459)</f>
        <v>OPEN</v>
      </c>
    </row>
    <row r="28" customFormat="false" ht="114" hidden="false" customHeight="true" outlineLevel="0" collapsed="false">
      <c r="A28" s="115" t="str">
        <f aca="false">Checks!$A$460&amp;CHAR(10)&amp;IF(Checks!$I$460="","",Checks!$I$460&amp;": ")&amp;Checks!$J$460</f>
        <v>F14-T7-05
ISOP: All latest applicable ISOP revisions communicated to caterer</v>
      </c>
      <c r="B28" s="115" t="str">
        <f aca="false">Checks!$K$460&amp;IF(Checks!$O$460="","",IF(Checks!$K$460="","",CHAR(10))&amp;"Note: "&amp;Checks!$O$460)</f>
        <v>List revision numbers in Result (see ISOP register)</v>
      </c>
      <c r="C28" s="115" t="str">
        <f aca="false">Checks!$N$460&amp;CHAR(10)&amp;IF(ISNUMBER(Checks!$R$460),TEXT(Checks!$R$460,"DD-MMM-YY HH:MM"),"")&amp;" "&amp;Checks!$P$460</f>
        <v>Required
08-Oct-26 09:50 KUL</v>
      </c>
      <c r="D28" s="115" t="str">
        <f aca="false">IF(Checks!$U$460="","",Checks!$U$460)&amp;IF(Checks!$AB$460="","",CHAR(10)&amp;"CA: "&amp;Checks!$AB$460)</f>
        <v/>
      </c>
      <c r="E28" s="115" t="str">
        <f aca="false">IF(Checks!$V$460="","",Checks!$V$460)&amp;IF(Checks!$AC$460="","",IF(Checks!$V$460="","",CHAR(10))&amp;"N/A just.: "&amp;Checks!$AC$460)&amp;IF(Checks!$W$460="","",CHAR(10)&amp;"Batch: "&amp;Checks!$W$460)&amp;IF(AND(Checks!$X$460="",Checks!$Y$460=""),"",CHAR(10)&amp;"Exp: "&amp;Checks!$X$460&amp;"  /  Act: "&amp;Checks!$Y$460)</f>
        <v/>
      </c>
      <c r="F28" s="115" t="str">
        <f aca="false">IF(AND(LEFT(Checks!$AH$460,10)="N/A – RULE",TRIM(Checks!$S$460&amp;Checks!$Z$460)=""),"","Type: "&amp;IF(TRIM(Checks!$S$460)="","______________ (see cover list)",Checks!$S$460)&amp;CHAR(10)&amp;"ID: "&amp;IF(TRIM(Checks!$Z$460)="","______________ (see cover list)",Checks!$Z$460))&amp;IF(Checks!$AA$460="","",CHAR(10)&amp;"CA: "&amp;Checks!$AA$460)</f>
        <v>Type: ______________ (see cover list)
ID: ______________ (see cover list)</v>
      </c>
      <c r="G28" s="115" t="str">
        <f aca="false">IF(ISNUMBER(Checks!$AD$460),TEXT(Checks!$AD$460,"DD-MMM-YY HH:MM")&amp;" "&amp;Checks!$P$460,"")&amp;IF(Checks!$AE$460="","",CHAR(10)&amp;"Verifier: "&amp;Checks!$AE$460)&amp;IF(Checks!$T$460="","",CHAR(10)&amp;"PIC: "&amp;Checks!$T$460)</f>
        <v/>
      </c>
      <c r="H28" s="116" t="str">
        <f aca="false">IF(Checks!$AH$460="","",Checks!$AH$460)</f>
        <v>OPEN</v>
      </c>
    </row>
    <row r="29" customFormat="false" ht="114" hidden="false" customHeight="true" outlineLevel="0" collapsed="false">
      <c r="A29" s="115" t="str">
        <f aca="false">Checks!$A$461&amp;CHAR(10)&amp;IF(Checks!$I$461="","",Checks!$I$461&amp;": ")&amp;Checks!$J$461</f>
        <v>F14-T7-06
ISOP: Caterer acknowledgement of ISOP revisions recorded</v>
      </c>
      <c r="B29" s="115" t="str">
        <f aca="false">Checks!$K$461&amp;IF(Checks!$O$461="","",IF(Checks!$K$461="","",CHAR(10))&amp;"Note: "&amp;Checks!$O$461)</f>
        <v>Record acknowledgement ref in Evidence</v>
      </c>
      <c r="C29" s="115" t="str">
        <f aca="false">Checks!$N$461&amp;CHAR(10)&amp;IF(ISNUMBER(Checks!$R$461),TEXT(Checks!$R$461,"DD-MMM-YY HH:MM"),"")&amp;" "&amp;Checks!$P$461</f>
        <v>Required
08-Oct-26 09:50 KUL</v>
      </c>
      <c r="D29" s="115" t="str">
        <f aca="false">IF(Checks!$U$461="","",Checks!$U$461)&amp;IF(Checks!$AB$461="","",CHAR(10)&amp;"CA: "&amp;Checks!$AB$461)</f>
        <v/>
      </c>
      <c r="E29" s="115" t="str">
        <f aca="false">IF(Checks!$V$461="","",Checks!$V$461)&amp;IF(Checks!$AC$461="","",IF(Checks!$V$461="","",CHAR(10))&amp;"N/A just.: "&amp;Checks!$AC$461)&amp;IF(Checks!$W$461="","",CHAR(10)&amp;"Batch: "&amp;Checks!$W$461)&amp;IF(AND(Checks!$X$461="",Checks!$Y$461=""),"",CHAR(10)&amp;"Exp: "&amp;Checks!$X$461&amp;"  /  Act: "&amp;Checks!$Y$461)</f>
        <v/>
      </c>
      <c r="F29" s="115" t="str">
        <f aca="false">IF(AND(LEFT(Checks!$AH$461,10)="N/A – RULE",TRIM(Checks!$S$461&amp;Checks!$Z$461)=""),"","Type: "&amp;IF(TRIM(Checks!$S$461)="","______________ (see cover list)",Checks!$S$461)&amp;CHAR(10)&amp;"ID: "&amp;IF(TRIM(Checks!$Z$461)="","______________ (see cover list)",Checks!$Z$461))&amp;IF(Checks!$AA$461="","",CHAR(10)&amp;"CA: "&amp;Checks!$AA$461)</f>
        <v>Type: ______________ (see cover list)
ID: ______________ (see cover list)</v>
      </c>
      <c r="G29" s="115" t="str">
        <f aca="false">IF(ISNUMBER(Checks!$AD$461),TEXT(Checks!$AD$461,"DD-MMM-YY HH:MM")&amp;" "&amp;Checks!$P$461,"")&amp;IF(Checks!$AE$461="","",CHAR(10)&amp;"Verifier: "&amp;Checks!$AE$461)&amp;IF(Checks!$T$461="","",CHAR(10)&amp;"PIC: "&amp;Checks!$T$461)</f>
        <v/>
      </c>
      <c r="H29" s="116" t="str">
        <f aca="false">IF(Checks!$AH$461="","",Checks!$AH$461)</f>
        <v>OPEN</v>
      </c>
    </row>
    <row r="30" customFormat="false" ht="114" hidden="false" customHeight="true" outlineLevel="0" collapsed="false">
      <c r="A30" s="115" t="str">
        <f aca="false">Checks!$A$462&amp;CHAR(10)&amp;IF(Checks!$I$462="","",Checks!$I$462&amp;": ")&amp;Checks!$J$462</f>
        <v>F14-T7-07
Documents: Galley loading diagram (GLD) received, revision recorded &amp; attached</v>
      </c>
      <c r="B30" s="115" t="str">
        <f aca="false">Checks!$K$462&amp;IF(Checks!$O$462="","",IF(Checks!$K$462="","",CHAR(10))&amp;"Note: "&amp;Checks!$O$462)</f>
        <v>Documents sheet row complete</v>
      </c>
      <c r="C30" s="115" t="str">
        <f aca="false">Checks!$N$462&amp;CHAR(10)&amp;IF(ISNUMBER(Checks!$R$462),TEXT(Checks!$R$462,"DD-MMM-YY HH:MM"),"")&amp;" "&amp;Checks!$P$462</f>
        <v>Required
08-Oct-26 09:50 KUL</v>
      </c>
      <c r="D30" s="115" t="str">
        <f aca="false">IF(Checks!$U$462="","",Checks!$U$462)&amp;IF(Checks!$AB$462="","",CHAR(10)&amp;"CA: "&amp;Checks!$AB$462)</f>
        <v/>
      </c>
      <c r="E30" s="115" t="str">
        <f aca="false">IF(Checks!$V$462="","",Checks!$V$462)&amp;IF(Checks!$AC$462="","",IF(Checks!$V$462="","",CHAR(10))&amp;"N/A just.: "&amp;Checks!$AC$462)&amp;IF(Checks!$W$462="","",CHAR(10)&amp;"Batch: "&amp;Checks!$W$462)&amp;IF(AND(Checks!$X$462="",Checks!$Y$462=""),"",CHAR(10)&amp;"Exp: "&amp;Checks!$X$462&amp;"  /  Act: "&amp;Checks!$Y$462)</f>
        <v/>
      </c>
      <c r="F30" s="115" t="str">
        <f aca="false">IF(AND(LEFT(Checks!$AH$462,10)="N/A – RULE",TRIM(Checks!$S$462&amp;Checks!$Z$462)=""),"","Type: "&amp;IF(TRIM(Checks!$S$462)="","______________ (see cover list)",Checks!$S$462)&amp;CHAR(10)&amp;"ID: "&amp;IF(TRIM(Checks!$Z$462)="","______________ (see cover list)",Checks!$Z$462))&amp;IF(Checks!$AA$462="","",CHAR(10)&amp;"CA: "&amp;Checks!$AA$462)</f>
        <v>Type: ______________ (see cover list)
ID: ______________ (see cover list)</v>
      </c>
      <c r="G30" s="115" t="str">
        <f aca="false">IF(ISNUMBER(Checks!$AD$462),TEXT(Checks!$AD$462,"DD-MMM-YY HH:MM")&amp;" "&amp;Checks!$P$462,"")&amp;IF(Checks!$AE$462="","",CHAR(10)&amp;"Verifier: "&amp;Checks!$AE$462)&amp;IF(Checks!$T$462="","",CHAR(10)&amp;"PIC: "&amp;Checks!$T$462)</f>
        <v/>
      </c>
      <c r="H30" s="116" t="str">
        <f aca="false">IF(Checks!$AH$462="","",Checks!$AH$462)</f>
        <v>OPEN</v>
      </c>
    </row>
    <row r="31" customFormat="false" ht="114" hidden="false" customHeight="true" outlineLevel="0" collapsed="false">
      <c r="A31" s="115" t="str">
        <f aca="false">Checks!$A$463&amp;CHAR(10)&amp;IF(Checks!$I$463="","",Checks!$I$463&amp;": ")&amp;Checks!$J$463</f>
        <v>F14-T7-08
Documents: Menu checklist received, revision recorded &amp; attached</v>
      </c>
      <c r="B31" s="115" t="str">
        <f aca="false">Checks!$K$463&amp;IF(Checks!$O$463="","",IF(Checks!$K$463="","",CHAR(10))&amp;"Note: "&amp;Checks!$O$463)</f>
        <v>Documents sheet row complete</v>
      </c>
      <c r="C31" s="115" t="str">
        <f aca="false">Checks!$N$463&amp;CHAR(10)&amp;IF(ISNUMBER(Checks!$R$463),TEXT(Checks!$R$463,"DD-MMM-YY HH:MM"),"")&amp;" "&amp;Checks!$P$463</f>
        <v>Required
08-Oct-26 09:50 KUL</v>
      </c>
      <c r="D31" s="115" t="str">
        <f aca="false">IF(Checks!$U$463="","",Checks!$U$463)&amp;IF(Checks!$AB$463="","",CHAR(10)&amp;"CA: "&amp;Checks!$AB$463)</f>
        <v/>
      </c>
      <c r="E31" s="115" t="str">
        <f aca="false">IF(Checks!$V$463="","",Checks!$V$463)&amp;IF(Checks!$AC$463="","",IF(Checks!$V$463="","",CHAR(10))&amp;"N/A just.: "&amp;Checks!$AC$463)&amp;IF(Checks!$W$463="","",CHAR(10)&amp;"Batch: "&amp;Checks!$W$463)&amp;IF(AND(Checks!$X$463="",Checks!$Y$463=""),"",CHAR(10)&amp;"Exp: "&amp;Checks!$X$463&amp;"  /  Act: "&amp;Checks!$Y$463)</f>
        <v/>
      </c>
      <c r="F31" s="115" t="str">
        <f aca="false">IF(AND(LEFT(Checks!$AH$463,10)="N/A – RULE",TRIM(Checks!$S$463&amp;Checks!$Z$463)=""),"","Type: "&amp;IF(TRIM(Checks!$S$463)="","______________ (see cover list)",Checks!$S$463)&amp;CHAR(10)&amp;"ID: "&amp;IF(TRIM(Checks!$Z$463)="","______________ (see cover list)",Checks!$Z$463))&amp;IF(Checks!$AA$463="","",CHAR(10)&amp;"CA: "&amp;Checks!$AA$463)</f>
        <v>Type: ______________ (see cover list)
ID: ______________ (see cover list)</v>
      </c>
      <c r="G31" s="115" t="str">
        <f aca="false">IF(ISNUMBER(Checks!$AD$463),TEXT(Checks!$AD$463,"DD-MMM-YY HH:MM")&amp;" "&amp;Checks!$P$463,"")&amp;IF(Checks!$AE$463="","",CHAR(10)&amp;"Verifier: "&amp;Checks!$AE$463)&amp;IF(Checks!$T$463="","",CHAR(10)&amp;"PIC: "&amp;Checks!$T$463)</f>
        <v/>
      </c>
      <c r="H31" s="116" t="str">
        <f aca="false">IF(Checks!$AH$463="","",Checks!$AH$463)</f>
        <v>OPEN</v>
      </c>
    </row>
    <row r="32" customFormat="false" ht="114" hidden="false" customHeight="true" outlineLevel="0" collapsed="false">
      <c r="A32" s="115" t="str">
        <f aca="false">Checks!$A$464&amp;CHAR(10)&amp;IF(Checks!$I$464="","",Checks!$I$464&amp;": ")&amp;Checks!$J$464</f>
        <v>F14-T7-09
Uplift plan: Uplift plan confirmed with caterer vs STD Uplift Information</v>
      </c>
      <c r="B32" s="115" t="str">
        <f aca="false">Checks!$K$464&amp;IF(Checks!$O$464="","",IF(Checks!$K$464="","",CHAR(10))&amp;"Note: "&amp;Checks!$O$464)</f>
        <v>Service: 2.5 Meal (Meal); meal uplift stn KUL (ref lists KUL/LHR)</v>
      </c>
      <c r="C32" s="115" t="str">
        <f aca="false">Checks!$N$464&amp;CHAR(10)&amp;IF(ISNUMBER(Checks!$R$464),TEXT(Checks!$R$464,"DD-MMM-YY HH:MM"),"")&amp;" "&amp;Checks!$P$464</f>
        <v>Required
08-Oct-26 09:50 KUL</v>
      </c>
      <c r="D32" s="115" t="str">
        <f aca="false">IF(Checks!$U$464="","",Checks!$U$464)&amp;IF(Checks!$AB$464="","",CHAR(10)&amp;"CA: "&amp;Checks!$AB$464)</f>
        <v/>
      </c>
      <c r="E32" s="115" t="str">
        <f aca="false">IF(Checks!$V$464="","",Checks!$V$464)&amp;IF(Checks!$AC$464="","",IF(Checks!$V$464="","",CHAR(10))&amp;"N/A just.: "&amp;Checks!$AC$464)&amp;IF(Checks!$W$464="","",CHAR(10)&amp;"Batch: "&amp;Checks!$W$464)&amp;IF(AND(Checks!$X$464="",Checks!$Y$464=""),"",CHAR(10)&amp;"Exp: "&amp;Checks!$X$464&amp;"  /  Act: "&amp;Checks!$Y$464)</f>
        <v/>
      </c>
      <c r="F32" s="115" t="str">
        <f aca="false">IF(AND(LEFT(Checks!$AH$464,10)="N/A – RULE",TRIM(Checks!$S$464&amp;Checks!$Z$464)=""),"","Type: "&amp;IF(TRIM(Checks!$S$464)="","______________ (see cover list)",Checks!$S$464)&amp;CHAR(10)&amp;"ID: "&amp;IF(TRIM(Checks!$Z$464)="","______________ (see cover list)",Checks!$Z$464))&amp;IF(Checks!$AA$464="","",CHAR(10)&amp;"CA: "&amp;Checks!$AA$464)</f>
        <v>Type: ______________ (see cover list)
ID: ______________ (see cover list)</v>
      </c>
      <c r="G32" s="115" t="str">
        <f aca="false">IF(ISNUMBER(Checks!$AD$464),TEXT(Checks!$AD$464,"DD-MMM-YY HH:MM")&amp;" "&amp;Checks!$P$464,"")&amp;IF(Checks!$AE$464="","",CHAR(10)&amp;"Verifier: "&amp;Checks!$AE$464)&amp;IF(Checks!$T$464="","",CHAR(10)&amp;"PIC: "&amp;Checks!$T$464)</f>
        <v/>
      </c>
      <c r="H32" s="116" t="str">
        <f aca="false">IF(Checks!$AH$464="","",Checks!$AH$464)</f>
        <v>OPEN</v>
      </c>
    </row>
    <row r="33" customFormat="false" ht="25.5" hidden="false" customHeight="true" outlineLevel="0" collapsed="false">
      <c r="A33" s="114"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Checks!$A$465&amp;CHAR(10)&amp;IF(Checks!$I$465="","",Checks!$I$465&amp;": ")&amp;Checks!$J$465</f>
        <v>F14-T24-01
Meal: Sensory test repeated on ACTUAL production batch for this flight</v>
      </c>
      <c r="B34" s="115" t="str">
        <f aca="false">Checks!$K$465&amp;IF(Checks!$O$465="","",IF(Checks!$K$465="","",CHAR(10))&amp;"Note: "&amp;Checks!$O$465)</f>
        <v>Batch ID, result, CA and acceptance mandatory</v>
      </c>
      <c r="C34" s="115" t="str">
        <f aca="false">Checks!$N$465&amp;CHAR(10)&amp;IF(ISNUMBER(Checks!$R$465),TEXT(Checks!$R$465,"DD-MMM-YY HH:MM"),"")&amp;" "&amp;Checks!$P$465</f>
        <v>Required
14-Oct-26 09:50 KUL</v>
      </c>
      <c r="D34" s="115" t="str">
        <f aca="false">IF(Checks!$U$465="","",Checks!$U$465)&amp;IF(Checks!$AB$465="","",CHAR(10)&amp;"CA: "&amp;Checks!$AB$465)</f>
        <v/>
      </c>
      <c r="E34" s="115" t="str">
        <f aca="false">IF(Checks!$V$465="","",Checks!$V$465)&amp;IF(Checks!$AC$465="","",IF(Checks!$V$465="","",CHAR(10))&amp;"N/A just.: "&amp;Checks!$AC$465)&amp;IF(Checks!$W$465="","",CHAR(10)&amp;"Batch: "&amp;Checks!$W$465)&amp;IF(AND(Checks!$X$465="",Checks!$Y$465=""),"",CHAR(10)&amp;"Exp: "&amp;Checks!$X$465&amp;"  /  Act: "&amp;Checks!$Y$465)</f>
        <v/>
      </c>
      <c r="F34" s="115" t="str">
        <f aca="false">IF(AND(LEFT(Checks!$AH$465,10)="N/A – RULE",TRIM(Checks!$S$465&amp;Checks!$Z$465)=""),"","Type: "&amp;IF(TRIM(Checks!$S$465)="","______________ (see cover list)",Checks!$S$465)&amp;CHAR(10)&amp;"ID: "&amp;IF(TRIM(Checks!$Z$465)="","______________ (see cover list)",Checks!$Z$465))&amp;IF(Checks!$AA$465="","",CHAR(10)&amp;"CA: "&amp;Checks!$AA$465)</f>
        <v>Type: ______________ (see cover list)
ID: ______________ (see cover list)</v>
      </c>
      <c r="G34" s="115" t="str">
        <f aca="false">IF(ISNUMBER(Checks!$AD$465),TEXT(Checks!$AD$465,"DD-MMM-YY HH:MM")&amp;" "&amp;Checks!$P$465,"")&amp;IF(Checks!$AE$465="","",CHAR(10)&amp;"Verifier: "&amp;Checks!$AE$465)&amp;IF(Checks!$T$465="","",CHAR(10)&amp;"PIC: "&amp;Checks!$T$465)</f>
        <v/>
      </c>
      <c r="H34" s="116" t="str">
        <f aca="false">IF(Checks!$AH$465="","",Checks!$AH$465)</f>
        <v>OPEN</v>
      </c>
    </row>
    <row r="35" customFormat="false" ht="25.5" hidden="false" customHeight="true" outlineLevel="0" collapsed="false">
      <c r="A35" s="114"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5" s="114"/>
      <c r="C35" s="114"/>
      <c r="D35" s="114"/>
      <c r="E35" s="114"/>
      <c r="F35" s="114"/>
      <c r="G35" s="114"/>
      <c r="H35" s="114"/>
    </row>
    <row r="36" customFormat="false" ht="114" hidden="false" customHeight="true" outlineLevel="0" collapsed="false">
      <c r="A36" s="115" t="str">
        <f aca="false">Checks!$A$466&amp;CHAR(10)&amp;IF(Checks!$I$466="","",Checks!$I$466&amp;": ")&amp;Checks!$J$466</f>
        <v>F14-T12-01
Meal: Meal quality vs menu checklist</v>
      </c>
      <c r="B36" s="115" t="str">
        <f aca="false">Checks!$K$466&amp;IF(Checks!$O$466="","",IF(Checks!$K$466="","",CHAR(10))&amp;"Note: "&amp;Checks!$O$466)</f>
        <v>Note: Preparation check at caterer - does NOT confirm loading.</v>
      </c>
      <c r="C36" s="115" t="str">
        <f aca="false">Checks!$N$466&amp;CHAR(10)&amp;IF(ISNUMBER(Checks!$R$466),TEXT(Checks!$R$466,"DD-MMM-YY HH:MM"),"")&amp;" "&amp;Checks!$P$466</f>
        <v>Required
14-Oct-26 21:50 KUL</v>
      </c>
      <c r="D36" s="115" t="str">
        <f aca="false">IF(Checks!$U$466="","",Checks!$U$466)&amp;IF(Checks!$AB$466="","",CHAR(10)&amp;"CA: "&amp;Checks!$AB$466)</f>
        <v/>
      </c>
      <c r="E36" s="115" t="str">
        <f aca="false">IF(Checks!$V$466="","",Checks!$V$466)&amp;IF(Checks!$AC$466="","",IF(Checks!$V$466="","",CHAR(10))&amp;"N/A just.: "&amp;Checks!$AC$466)&amp;IF(Checks!$W$466="","",CHAR(10)&amp;"Batch: "&amp;Checks!$W$466)&amp;IF(AND(Checks!$X$466="",Checks!$Y$466=""),"",CHAR(10)&amp;"Exp: "&amp;Checks!$X$466&amp;"  /  Act: "&amp;Checks!$Y$466)</f>
        <v/>
      </c>
      <c r="F36" s="115" t="str">
        <f aca="false">IF(AND(LEFT(Checks!$AH$466,10)="N/A – RULE",TRIM(Checks!$S$466&amp;Checks!$Z$466)=""),"","Type: "&amp;IF(TRIM(Checks!$S$466)="","______________ (see cover list)",Checks!$S$466)&amp;CHAR(10)&amp;"ID: "&amp;IF(TRIM(Checks!$Z$466)="","______________ (see cover list)",Checks!$Z$466))&amp;IF(Checks!$AA$466="","",CHAR(10)&amp;"CA: "&amp;Checks!$AA$466)</f>
        <v>Type: ______________ (see cover list)
ID: ______________ (see cover list)</v>
      </c>
      <c r="G36" s="115" t="str">
        <f aca="false">IF(ISNUMBER(Checks!$AD$466),TEXT(Checks!$AD$466,"DD-MMM-YY HH:MM")&amp;" "&amp;Checks!$P$466,"")&amp;IF(Checks!$AE$466="","",CHAR(10)&amp;"Verifier: "&amp;Checks!$AE$466)&amp;IF(Checks!$T$466="","",CHAR(10)&amp;"PIC: "&amp;Checks!$T$466)</f>
        <v/>
      </c>
      <c r="H36" s="116" t="str">
        <f aca="false">IF(Checks!$AH$466="","",Checks!$AH$466)</f>
        <v>OPEN</v>
      </c>
    </row>
    <row r="37" customFormat="false" ht="114" hidden="false" customHeight="true" outlineLevel="0" collapsed="false">
      <c r="A37" s="115" t="str">
        <f aca="false">Checks!$A$467&amp;CHAR(10)&amp;IF(Checks!$I$467="","",Checks!$I$467&amp;": ")&amp;Checks!$J$467</f>
        <v>F14-T12-02
Meal: Meal quantities vs menu checklist</v>
      </c>
      <c r="B37" s="115" t="str">
        <f aca="false">Checks!$K$467&amp;IF(Checks!$O$467="","",IF(Checks!$K$467="","",CHAR(10))&amp;"Note: "&amp;Checks!$O$467)</f>
        <v>Enter expected &amp; actual
Note: Preparation check at caterer - does NOT confirm loading.</v>
      </c>
      <c r="C37" s="115" t="str">
        <f aca="false">Checks!$N$467&amp;CHAR(10)&amp;IF(ISNUMBER(Checks!$R$467),TEXT(Checks!$R$467,"DD-MMM-YY HH:MM"),"")&amp;" "&amp;Checks!$P$467</f>
        <v>Required
14-Oct-26 21:50 KUL</v>
      </c>
      <c r="D37" s="115" t="str">
        <f aca="false">IF(Checks!$U$467="","",Checks!$U$467)&amp;IF(Checks!$AB$467="","",CHAR(10)&amp;"CA: "&amp;Checks!$AB$467)</f>
        <v/>
      </c>
      <c r="E37" s="115" t="str">
        <f aca="false">IF(Checks!$V$467="","",Checks!$V$467)&amp;IF(Checks!$AC$467="","",IF(Checks!$V$467="","",CHAR(10))&amp;"N/A just.: "&amp;Checks!$AC$467)&amp;IF(Checks!$W$467="","",CHAR(10)&amp;"Batch: "&amp;Checks!$W$467)&amp;IF(AND(Checks!$X$467="",Checks!$Y$467=""),"",CHAR(10)&amp;"Exp: "&amp;Checks!$X$467&amp;"  /  Act: "&amp;Checks!$Y$467)</f>
        <v/>
      </c>
      <c r="F37" s="115" t="str">
        <f aca="false">IF(AND(LEFT(Checks!$AH$467,10)="N/A – RULE",TRIM(Checks!$S$467&amp;Checks!$Z$467)=""),"","Type: "&amp;IF(TRIM(Checks!$S$467)="","______________ (see cover list)",Checks!$S$467)&amp;CHAR(10)&amp;"ID: "&amp;IF(TRIM(Checks!$Z$467)="","______________ (see cover list)",Checks!$Z$467))&amp;IF(Checks!$AA$467="","",CHAR(10)&amp;"CA: "&amp;Checks!$AA$467)</f>
        <v>Type: ______________ (see cover list)
ID: ______________ (see cover list)</v>
      </c>
      <c r="G37" s="115" t="str">
        <f aca="false">IF(ISNUMBER(Checks!$AD$467),TEXT(Checks!$AD$467,"DD-MMM-YY HH:MM")&amp;" "&amp;Checks!$P$467,"")&amp;IF(Checks!$AE$467="","",CHAR(10)&amp;"Verifier: "&amp;Checks!$AE$467)&amp;IF(Checks!$T$467="","",CHAR(10)&amp;"PIC: "&amp;Checks!$T$467)</f>
        <v/>
      </c>
      <c r="H37" s="116" t="str">
        <f aca="false">IF(Checks!$AH$467="","",Checks!$AH$467)</f>
        <v>OPEN</v>
      </c>
    </row>
    <row r="38" customFormat="false" ht="114" hidden="false" customHeight="true" outlineLevel="0" collapsed="false">
      <c r="A38" s="115" t="str">
        <f aca="false">Checks!$A$468&amp;CHAR(10)&amp;IF(Checks!$I$468="","",Checks!$I$468&amp;": ")&amp;Checks!$J$468</f>
        <v>F14-T12-03
Equipment: Equipment cleanliness vs GLD</v>
      </c>
      <c r="B38" s="115" t="str">
        <f aca="false">Checks!$K$468&amp;IF(Checks!$O$468="","",IF(Checks!$K$468="","",CHAR(10))&amp;"Note: "&amp;Checks!$O$468)</f>
        <v>Note: Preparation check at caterer - does NOT confirm loading.</v>
      </c>
      <c r="C38" s="115" t="str">
        <f aca="false">Checks!$N$468&amp;CHAR(10)&amp;IF(ISNUMBER(Checks!$R$468),TEXT(Checks!$R$468,"DD-MMM-YY HH:MM"),"")&amp;" "&amp;Checks!$P$468</f>
        <v>Required
14-Oct-26 21:50 KUL</v>
      </c>
      <c r="D38" s="115" t="str">
        <f aca="false">IF(Checks!$U$468="","",Checks!$U$468)&amp;IF(Checks!$AB$468="","",CHAR(10)&amp;"CA: "&amp;Checks!$AB$468)</f>
        <v/>
      </c>
      <c r="E38" s="115" t="str">
        <f aca="false">IF(Checks!$V$468="","",Checks!$V$468)&amp;IF(Checks!$AC$468="","",IF(Checks!$V$468="","",CHAR(10))&amp;"N/A just.: "&amp;Checks!$AC$468)&amp;IF(Checks!$W$468="","",CHAR(10)&amp;"Batch: "&amp;Checks!$W$468)&amp;IF(AND(Checks!$X$468="",Checks!$Y$468=""),"",CHAR(10)&amp;"Exp: "&amp;Checks!$X$468&amp;"  /  Act: "&amp;Checks!$Y$468)</f>
        <v/>
      </c>
      <c r="F38" s="115" t="str">
        <f aca="false">IF(AND(LEFT(Checks!$AH$468,10)="N/A – RULE",TRIM(Checks!$S$468&amp;Checks!$Z$468)=""),"","Type: "&amp;IF(TRIM(Checks!$S$468)="","______________ (see cover list)",Checks!$S$468)&amp;CHAR(10)&amp;"ID: "&amp;IF(TRIM(Checks!$Z$468)="","______________ (see cover list)",Checks!$Z$468))&amp;IF(Checks!$AA$468="","",CHAR(10)&amp;"CA: "&amp;Checks!$AA$468)</f>
        <v>Type: ______________ (see cover list)
ID: ______________ (see cover list)</v>
      </c>
      <c r="G38" s="115" t="str">
        <f aca="false">IF(ISNUMBER(Checks!$AD$468),TEXT(Checks!$AD$468,"DD-MMM-YY HH:MM")&amp;" "&amp;Checks!$P$468,"")&amp;IF(Checks!$AE$468="","",CHAR(10)&amp;"Verifier: "&amp;Checks!$AE$468)&amp;IF(Checks!$T$468="","",CHAR(10)&amp;"PIC: "&amp;Checks!$T$468)</f>
        <v/>
      </c>
      <c r="H38" s="116" t="str">
        <f aca="false">IF(Checks!$AH$468="","",Checks!$AH$468)</f>
        <v>OPEN</v>
      </c>
    </row>
    <row r="39" customFormat="false" ht="114" hidden="false" customHeight="true" outlineLevel="0" collapsed="false">
      <c r="A39" s="115" t="str">
        <f aca="false">Checks!$A$469&amp;CHAR(10)&amp;IF(Checks!$I$469="","",Checks!$I$469&amp;": ")&amp;Checks!$J$469</f>
        <v>F14-T12-04
Equipment: Equipment presentation vs GLD</v>
      </c>
      <c r="B39" s="115" t="str">
        <f aca="false">Checks!$K$469&amp;IF(Checks!$O$469="","",IF(Checks!$K$469="","",CHAR(10))&amp;"Note: "&amp;Checks!$O$469)</f>
        <v>Note: Preparation check at caterer - does NOT confirm loading.</v>
      </c>
      <c r="C39" s="115" t="str">
        <f aca="false">Checks!$N$469&amp;CHAR(10)&amp;IF(ISNUMBER(Checks!$R$469),TEXT(Checks!$R$469,"DD-MMM-YY HH:MM"),"")&amp;" "&amp;Checks!$P$469</f>
        <v>Required
14-Oct-26 21:50 KUL</v>
      </c>
      <c r="D39" s="115" t="str">
        <f aca="false">IF(Checks!$U$469="","",Checks!$U$469)&amp;IF(Checks!$AB$469="","",CHAR(10)&amp;"CA: "&amp;Checks!$AB$469)</f>
        <v/>
      </c>
      <c r="E39" s="115" t="str">
        <f aca="false">IF(Checks!$V$469="","",Checks!$V$469)&amp;IF(Checks!$AC$469="","",IF(Checks!$V$469="","",CHAR(10))&amp;"N/A just.: "&amp;Checks!$AC$469)&amp;IF(Checks!$W$469="","",CHAR(10)&amp;"Batch: "&amp;Checks!$W$469)&amp;IF(AND(Checks!$X$469="",Checks!$Y$469=""),"",CHAR(10)&amp;"Exp: "&amp;Checks!$X$469&amp;"  /  Act: "&amp;Checks!$Y$469)</f>
        <v/>
      </c>
      <c r="F39" s="115" t="str">
        <f aca="false">IF(AND(LEFT(Checks!$AH$469,10)="N/A – RULE",TRIM(Checks!$S$469&amp;Checks!$Z$469)=""),"","Type: "&amp;IF(TRIM(Checks!$S$469)="","______________ (see cover list)",Checks!$S$469)&amp;CHAR(10)&amp;"ID: "&amp;IF(TRIM(Checks!$Z$469)="","______________ (see cover list)",Checks!$Z$469))&amp;IF(Checks!$AA$469="","",CHAR(10)&amp;"CA: "&amp;Checks!$AA$469)</f>
        <v>Type: ______________ (see cover list)
ID: ______________ (see cover list)</v>
      </c>
      <c r="G39" s="115" t="str">
        <f aca="false">IF(ISNUMBER(Checks!$AD$469),TEXT(Checks!$AD$469,"DD-MMM-YY HH:MM")&amp;" "&amp;Checks!$P$469,"")&amp;IF(Checks!$AE$469="","",CHAR(10)&amp;"Verifier: "&amp;Checks!$AE$469)&amp;IF(Checks!$T$469="","",CHAR(10)&amp;"PIC: "&amp;Checks!$T$469)</f>
        <v/>
      </c>
      <c r="H39" s="116" t="str">
        <f aca="false">IF(Checks!$AH$469="","",Checks!$AH$469)</f>
        <v>OPEN</v>
      </c>
    </row>
    <row r="40" customFormat="false" ht="114" hidden="false" customHeight="true" outlineLevel="0" collapsed="false">
      <c r="A40" s="115" t="str">
        <f aca="false">Checks!$A$470&amp;CHAR(10)&amp;IF(Checks!$I$470="","",Checks!$I$470&amp;": ")&amp;Checks!$J$470</f>
        <v>F14-T12-05
Equipment: Equipment serviceability vs GLD</v>
      </c>
      <c r="B40" s="115" t="str">
        <f aca="false">Checks!$K$470&amp;IF(Checks!$O$470="","",IF(Checks!$K$470="","",CHAR(10))&amp;"Note: "&amp;Checks!$O$470)</f>
        <v>Note: Preparation check at caterer - does NOT confirm loading.</v>
      </c>
      <c r="C40" s="115" t="str">
        <f aca="false">Checks!$N$470&amp;CHAR(10)&amp;IF(ISNUMBER(Checks!$R$470),TEXT(Checks!$R$470,"DD-MMM-YY HH:MM"),"")&amp;" "&amp;Checks!$P$470</f>
        <v>Required
14-Oct-26 21:50 KUL</v>
      </c>
      <c r="D40" s="115" t="str">
        <f aca="false">IF(Checks!$U$470="","",Checks!$U$470)&amp;IF(Checks!$AB$470="","",CHAR(10)&amp;"CA: "&amp;Checks!$AB$470)</f>
        <v/>
      </c>
      <c r="E40" s="115" t="str">
        <f aca="false">IF(Checks!$V$470="","",Checks!$V$470)&amp;IF(Checks!$AC$470="","",IF(Checks!$V$470="","",CHAR(10))&amp;"N/A just.: "&amp;Checks!$AC$470)&amp;IF(Checks!$W$470="","",CHAR(10)&amp;"Batch: "&amp;Checks!$W$470)&amp;IF(AND(Checks!$X$470="",Checks!$Y$470=""),"",CHAR(10)&amp;"Exp: "&amp;Checks!$X$470&amp;"  /  Act: "&amp;Checks!$Y$470)</f>
        <v/>
      </c>
      <c r="F40" s="115" t="str">
        <f aca="false">IF(AND(LEFT(Checks!$AH$470,10)="N/A – RULE",TRIM(Checks!$S$470&amp;Checks!$Z$470)=""),"","Type: "&amp;IF(TRIM(Checks!$S$470)="","______________ (see cover list)",Checks!$S$470)&amp;CHAR(10)&amp;"ID: "&amp;IF(TRIM(Checks!$Z$470)="","______________ (see cover list)",Checks!$Z$470))&amp;IF(Checks!$AA$470="","",CHAR(10)&amp;"CA: "&amp;Checks!$AA$470)</f>
        <v>Type: ______________ (see cover list)
ID: ______________ (see cover list)</v>
      </c>
      <c r="G40" s="115" t="str">
        <f aca="false">IF(ISNUMBER(Checks!$AD$470),TEXT(Checks!$AD$470,"DD-MMM-YY HH:MM")&amp;" "&amp;Checks!$P$470,"")&amp;IF(Checks!$AE$470="","",CHAR(10)&amp;"Verifier: "&amp;Checks!$AE$470)&amp;IF(Checks!$T$470="","",CHAR(10)&amp;"PIC: "&amp;Checks!$T$470)</f>
        <v/>
      </c>
      <c r="H40" s="116" t="str">
        <f aca="false">IF(Checks!$AH$470="","",Checks!$AH$470)</f>
        <v>OPEN</v>
      </c>
    </row>
    <row r="41" customFormat="false" ht="289.5" hidden="false" customHeight="true" outlineLevel="0" collapsed="false">
      <c r="A41" s="115" t="str">
        <f aca="false">Checks!$A$471&amp;CHAR(10)&amp;IF(Checks!$I$471="","",Checks!$I$471&amp;": ")&amp;Checks!$J$471</f>
        <v>F14-T12-06
Equipment: Equipment quantities vs GLD</v>
      </c>
      <c r="B41" s="115" t="str">
        <f aca="false">SUBSTITUTE(SUBSTITUTE(SUBSTITUTE(Checks!$K$471&amp;IF(Checks!$O$471="","",IF(Checks!$K$471="","",CHAR(10))&amp;"Note: "&amp;Checks!$O$471)," (AIRCRAFT TYPE!C6:R6)","")," (AIRCRAFT TYPE!C7:R7)","")," -"," n/a")</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n/a does NOT confirm loading.</v>
      </c>
      <c r="C41" s="115" t="str">
        <f aca="false">Checks!$N$471&amp;CHAR(10)&amp;IF(ISNUMBER(Checks!$R$471),TEXT(Checks!$R$471,"DD-MMM-YY HH:MM"),"")&amp;" "&amp;Checks!$P$471</f>
        <v>Required
14-Oct-26 21:50 KUL</v>
      </c>
      <c r="D41" s="115" t="str">
        <f aca="false">IF(Checks!$U$471="","",Checks!$U$471)&amp;IF(Checks!$AB$471="","",CHAR(10)&amp;"CA: "&amp;Checks!$AB$471)</f>
        <v/>
      </c>
      <c r="E41" s="115" t="str">
        <f aca="false">IF(Checks!$V$471="","",Checks!$V$471)&amp;IF(Checks!$AC$471="","",IF(Checks!$V$471="","",CHAR(10))&amp;"N/A just.: "&amp;Checks!$AC$471)&amp;IF(Checks!$W$471="","",CHAR(10)&amp;"Batch: "&amp;Checks!$W$471)&amp;IF(AND(Checks!$X$471="",Checks!$Y$471=""),"",CHAR(10)&amp;"Exp: "&amp;Checks!$X$471&amp;"  /  Act: "&amp;Checks!$Y$471)</f>
        <v/>
      </c>
      <c r="F41" s="115" t="str">
        <f aca="false">IF(AND(LEFT(Checks!$AH$471,10)="N/A – RULE",TRIM(Checks!$S$471&amp;Checks!$Z$471)=""),"","Type: "&amp;IF(TRIM(Checks!$S$471)="","______________ (see cover list)",Checks!$S$471)&amp;CHAR(10)&amp;"ID: "&amp;IF(TRIM(Checks!$Z$471)="","______________ (see cover list)",Checks!$Z$471))&amp;IF(Checks!$AA$471="","",CHAR(10)&amp;"CA: "&amp;Checks!$AA$471)</f>
        <v>Type: ______________ (see cover list)
ID: ______________ (see cover list)</v>
      </c>
      <c r="G41" s="115" t="str">
        <f aca="false">IF(ISNUMBER(Checks!$AD$471),TEXT(Checks!$AD$471,"DD-MMM-YY HH:MM")&amp;" "&amp;Checks!$P$471,"")&amp;IF(Checks!$AE$471="","",CHAR(10)&amp;"Verifier: "&amp;Checks!$AE$471)&amp;IF(Checks!$T$471="","",CHAR(10)&amp;"PIC: "&amp;Checks!$T$471)</f>
        <v/>
      </c>
      <c r="H41" s="116" t="str">
        <f aca="false">IF(Checks!$AH$471="","",Checks!$AH$471)</f>
        <v>OPEN</v>
      </c>
    </row>
    <row r="42" customFormat="false" ht="114" hidden="false" customHeight="true" outlineLevel="0" collapsed="false">
      <c r="A42" s="115" t="str">
        <f aca="false">Checks!$A$472&amp;CHAR(10)&amp;IF(Checks!$I$472="","",Checks!$I$472&amp;": ")&amp;Checks!$J$472</f>
        <v>F14-T12-07
Equipment: Loading positions planned vs GLD</v>
      </c>
      <c r="B42" s="115" t="str">
        <f aca="false">Checks!$K$472&amp;IF(Checks!$O$472="","",IF(Checks!$K$472="","",CHAR(10))&amp;"Note: "&amp;Checks!$O$472)</f>
        <v>Note: Preparation check at caterer - does NOT confirm loading.</v>
      </c>
      <c r="C42" s="115" t="str">
        <f aca="false">Checks!$N$472&amp;CHAR(10)&amp;IF(ISNUMBER(Checks!$R$472),TEXT(Checks!$R$472,"DD-MMM-YY HH:MM"),"")&amp;" "&amp;Checks!$P$472</f>
        <v>Required
14-Oct-26 21:50 KUL</v>
      </c>
      <c r="D42" s="115" t="str">
        <f aca="false">IF(Checks!$U$472="","",Checks!$U$472)&amp;IF(Checks!$AB$472="","",CHAR(10)&amp;"CA: "&amp;Checks!$AB$472)</f>
        <v/>
      </c>
      <c r="E42" s="115" t="str">
        <f aca="false">IF(Checks!$V$472="","",Checks!$V$472)&amp;IF(Checks!$AC$472="","",IF(Checks!$V$472="","",CHAR(10))&amp;"N/A just.: "&amp;Checks!$AC$472)&amp;IF(Checks!$W$472="","",CHAR(10)&amp;"Batch: "&amp;Checks!$W$472)&amp;IF(AND(Checks!$X$472="",Checks!$Y$472=""),"",CHAR(10)&amp;"Exp: "&amp;Checks!$X$472&amp;"  /  Act: "&amp;Checks!$Y$472)</f>
        <v/>
      </c>
      <c r="F42" s="115" t="str">
        <f aca="false">IF(AND(LEFT(Checks!$AH$472,10)="N/A – RULE",TRIM(Checks!$S$472&amp;Checks!$Z$472)=""),"","Type: "&amp;IF(TRIM(Checks!$S$472)="","______________ (see cover list)",Checks!$S$472)&amp;CHAR(10)&amp;"ID: "&amp;IF(TRIM(Checks!$Z$472)="","______________ (see cover list)",Checks!$Z$472))&amp;IF(Checks!$AA$472="","",CHAR(10)&amp;"CA: "&amp;Checks!$AA$472)</f>
        <v>Type: ______________ (see cover list)
ID: ______________ (see cover list)</v>
      </c>
      <c r="G42" s="115" t="str">
        <f aca="false">IF(ISNUMBER(Checks!$AD$472),TEXT(Checks!$AD$472,"DD-MMM-YY HH:MM")&amp;" "&amp;Checks!$P$472,"")&amp;IF(Checks!$AE$472="","",CHAR(10)&amp;"Verifier: "&amp;Checks!$AE$472)&amp;IF(Checks!$T$472="","",CHAR(10)&amp;"PIC: "&amp;Checks!$T$472)</f>
        <v/>
      </c>
      <c r="H42" s="116" t="str">
        <f aca="false">IF(Checks!$AH$472="","",Checks!$AH$472)</f>
        <v>OPEN</v>
      </c>
    </row>
    <row r="43" customFormat="false" ht="279" hidden="false" customHeight="true" outlineLevel="0" collapsed="false">
      <c r="A43" s="115" t="str">
        <f aca="false">Checks!$A$473&amp;CHAR(10)&amp;IF(Checks!$I$473="","",Checks!$I$473&amp;": ")&amp;Checks!$J$473</f>
        <v>F14-T12-08
Amenities: Toiletry kits - prepared</v>
      </c>
      <c r="B43" s="115" t="str">
        <f aca="false">SUBSTITUTE(SUBSTITUTE(Checks!$K$473&amp;IF(Checks!$O$473="","",IF(Checks!$K$473="","",CHAR(10))&amp;"Note: "&amp;Checks!$O$473),"A350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EY leg are uplifted; if at LHR they travel on the inbound LHR-KUL sector and must be verified at KUL before this departure. The reference also does not state the cabin class for toiletry kits: confirm whether EY receives them.</v>
      </c>
      <c r="C43" s="115" t="str">
        <f aca="false">Checks!$N$473&amp;CHAR(10)&amp;IF(ISNUMBER(Checks!$R$473),TEXT(Checks!$R$473,"DD-MMM-YY HH:MM"),"")&amp;" "&amp;Checks!$P$473</f>
        <v>Clarification required
14-Oct-26 21:50 KUL</v>
      </c>
      <c r="D43" s="115" t="str">
        <f aca="false">IF(Checks!$U$473="","",Checks!$U$473)&amp;IF(Checks!$AB$473="","",CHAR(10)&amp;"CA: "&amp;Checks!$AB$473)</f>
        <v/>
      </c>
      <c r="E43" s="115" t="str">
        <f aca="false">IF(Checks!$V$473="","",Checks!$V$473)&amp;IF(Checks!$AC$473="","",IF(Checks!$V$473="","",CHAR(10))&amp;"N/A just.: "&amp;Checks!$AC$473)&amp;IF(Checks!$W$473="","",CHAR(10)&amp;"Batch: "&amp;Checks!$W$473)&amp;IF(AND(Checks!$X$473="",Checks!$Y$473=""),"",CHAR(10)&amp;"Exp: "&amp;Checks!$X$473&amp;"  /  Act: "&amp;Checks!$Y$473)</f>
        <v/>
      </c>
      <c r="F43" s="115" t="str">
        <f aca="false">IF(AND(LEFT(Checks!$AH$473,10)="N/A – RULE",TRIM(Checks!$S$473&amp;Checks!$Z$473)=""),"","Type: "&amp;IF(TRIM(Checks!$S$473)="","______________ (see cover list)",Checks!$S$473)&amp;CHAR(10)&amp;"ID: "&amp;IF(TRIM(Checks!$Z$473)="","______________ (see cover list)",Checks!$Z$473))&amp;IF(Checks!$AA$473="","",CHAR(10)&amp;"CA: "&amp;Checks!$AA$473)</f>
        <v>Type: ______________ (see cover list)
ID: ______________ (see cover list)</v>
      </c>
      <c r="G43" s="115" t="str">
        <f aca="false">IF(ISNUMBER(Checks!$AD$473),TEXT(Checks!$AD$473,"DD-MMM-YY HH:MM")&amp;" "&amp;Checks!$P$473,"")&amp;IF(Checks!$AE$473="","",CHAR(10)&amp;"Verifier: "&amp;Checks!$AE$473)&amp;IF(Checks!$T$473="","",CHAR(10)&amp;"PIC: "&amp;Checks!$T$473)</f>
        <v/>
      </c>
      <c r="H43" s="116" t="str">
        <f aca="false">IF(Checks!$AH$473="","",Checks!$AH$473)</f>
        <v>OPEN – CLARIFICATION</v>
      </c>
    </row>
    <row r="44" customFormat="false" ht="114" hidden="false" customHeight="true" outlineLevel="0" collapsed="false">
      <c r="A44" s="115" t="str">
        <f aca="false">Checks!$A$474&amp;CHAR(10)&amp;IF(Checks!$I$474="","",Checks!$I$474&amp;": ")&amp;Checks!$J$474</f>
        <v>F14-T12-09
Seat Linen: Seat pillow (EY) - prepared</v>
      </c>
      <c r="B44" s="115" t="str">
        <f aca="false">Checks!$K$474&amp;IF(Checks!$O$474="","",IF(Checks!$K$474="","",CHAR(10))&amp;"Note: "&amp;Checks!$O$474)</f>
        <v>Available 100% (ticked in reference)
Note: Reference gives no uplift stn for this item: preparation checked at the meal uplift stn (KUL) - confirm with caterer.</v>
      </c>
      <c r="C44" s="115" t="str">
        <f aca="false">Checks!$N$474&amp;CHAR(10)&amp;IF(ISNUMBER(Checks!$R$474),TEXT(Checks!$R$474,"DD-MMM-YY HH:MM"),"")&amp;" "&amp;Checks!$P$474</f>
        <v>Required
14-Oct-26 21:50 KUL</v>
      </c>
      <c r="D44" s="115" t="str">
        <f aca="false">IF(Checks!$U$474="","",Checks!$U$474)&amp;IF(Checks!$AB$474="","",CHAR(10)&amp;"CA: "&amp;Checks!$AB$474)</f>
        <v/>
      </c>
      <c r="E44" s="115" t="str">
        <f aca="false">IF(Checks!$V$474="","",Checks!$V$474)&amp;IF(Checks!$AC$474="","",IF(Checks!$V$474="","",CHAR(10))&amp;"N/A just.: "&amp;Checks!$AC$474)&amp;IF(Checks!$W$474="","",CHAR(10)&amp;"Batch: "&amp;Checks!$W$474)&amp;IF(AND(Checks!$X$474="",Checks!$Y$474=""),"",CHAR(10)&amp;"Exp: "&amp;Checks!$X$474&amp;"  /  Act: "&amp;Checks!$Y$474)</f>
        <v/>
      </c>
      <c r="F44" s="115" t="str">
        <f aca="false">IF(AND(LEFT(Checks!$AH$474,10)="N/A – RULE",TRIM(Checks!$S$474&amp;Checks!$Z$474)=""),"","Type: "&amp;IF(TRIM(Checks!$S$474)="","______________ (see cover list)",Checks!$S$474)&amp;CHAR(10)&amp;"ID: "&amp;IF(TRIM(Checks!$Z$474)="","______________ (see cover list)",Checks!$Z$474))&amp;IF(Checks!$AA$474="","",CHAR(10)&amp;"CA: "&amp;Checks!$AA$474)</f>
        <v>Type: ______________ (see cover list)
ID: ______________ (see cover list)</v>
      </c>
      <c r="G44" s="115" t="str">
        <f aca="false">IF(ISNUMBER(Checks!$AD$474),TEXT(Checks!$AD$474,"DD-MMM-YY HH:MM")&amp;" "&amp;Checks!$P$474,"")&amp;IF(Checks!$AE$474="","",CHAR(10)&amp;"Verifier: "&amp;Checks!$AE$474)&amp;IF(Checks!$T$474="","",CHAR(10)&amp;"PIC: "&amp;Checks!$T$474)</f>
        <v/>
      </c>
      <c r="H44" s="116" t="str">
        <f aca="false">IF(Checks!$AH$474="","",Checks!$AH$474)</f>
        <v>OPEN</v>
      </c>
    </row>
    <row r="45" customFormat="false" ht="201.75" hidden="false" customHeight="true" outlineLevel="0" collapsed="false">
      <c r="A45" s="115" t="str">
        <f aca="false">Checks!$A$475&amp;CHAR(10)&amp;IF(Checks!$I$475="","",Checks!$I$475&amp;": ")&amp;Checks!$J$475</f>
        <v>F14-T12-10
Seat Linen: Blanket (EY) - prepared</v>
      </c>
      <c r="B45" s="115" t="str">
        <f aca="false">SUBSTITUTE(SUBSTITUTE(SUBSTITUTE(Checks!$K$475&amp;IF(Checks!$O$475="","",IF(Checks!$K$475="","",CHAR(10))&amp;"Note: "&amp;Checks!$O$475)," (SEAT LINEN!B74:C74)","")," (SEAT LINEN!B76:C76)","")," (SEAT LINEN!B77:C77)","")</f>
        <v>Available 100% (ticked in reference); qty 280 (A350 9M-MAH) / 260 (A359) - per tail
Note: EY blanket: flight above 3 hours excl. Regional; block 13.75 h. Qty per tail: A350 280 pcs, A359 260 pcs. Reference gives no uplift stn for this item: preparation checked at the meal uplift stn (KUL) - confirm with caterer.</v>
      </c>
      <c r="C45" s="115" t="str">
        <f aca="false">Checks!$N$475&amp;CHAR(10)&amp;IF(ISNUMBER(Checks!$R$475),TEXT(Checks!$R$475,"DD-MMM-YY HH:MM"),"")&amp;" "&amp;Checks!$P$475</f>
        <v>Required
14-Oct-26 21:50 KUL</v>
      </c>
      <c r="D45" s="115" t="str">
        <f aca="false">IF(Checks!$U$475="","",Checks!$U$475)&amp;IF(Checks!$AB$475="","",CHAR(10)&amp;"CA: "&amp;Checks!$AB$475)</f>
        <v/>
      </c>
      <c r="E45" s="115" t="str">
        <f aca="false">IF(Checks!$V$475="","",Checks!$V$475)&amp;IF(Checks!$AC$475="","",IF(Checks!$V$475="","",CHAR(10))&amp;"N/A just.: "&amp;Checks!$AC$475)&amp;IF(Checks!$W$475="","",CHAR(10)&amp;"Batch: "&amp;Checks!$W$475)&amp;IF(AND(Checks!$X$475="",Checks!$Y$475=""),"",CHAR(10)&amp;"Exp: "&amp;Checks!$X$475&amp;"  /  Act: "&amp;Checks!$Y$475)</f>
        <v/>
      </c>
      <c r="F45" s="115" t="str">
        <f aca="false">IF(AND(LEFT(Checks!$AH$475,10)="N/A – RULE",TRIM(Checks!$S$475&amp;Checks!$Z$475)=""),"","Type: "&amp;IF(TRIM(Checks!$S$475)="","______________ (see cover list)",Checks!$S$475)&amp;CHAR(10)&amp;"ID: "&amp;IF(TRIM(Checks!$Z$475)="","______________ (see cover list)",Checks!$Z$475))&amp;IF(Checks!$AA$475="","",CHAR(10)&amp;"CA: "&amp;Checks!$AA$475)</f>
        <v>Type: ______________ (see cover list)
ID: ______________ (see cover list)</v>
      </c>
      <c r="G45" s="115" t="str">
        <f aca="false">IF(ISNUMBER(Checks!$AD$475),TEXT(Checks!$AD$475,"DD-MMM-YY HH:MM")&amp;" "&amp;Checks!$P$475,"")&amp;IF(Checks!$AE$475="","",CHAR(10)&amp;"Verifier: "&amp;Checks!$AE$475)&amp;IF(Checks!$T$475="","",CHAR(10)&amp;"PIC: "&amp;Checks!$T$475)</f>
        <v/>
      </c>
      <c r="H45" s="116" t="str">
        <f aca="false">IF(Checks!$AH$475="","",Checks!$AH$475)</f>
        <v>OPEN</v>
      </c>
    </row>
    <row r="46" customFormat="false" ht="25.5" hidden="false" customHeight="true" outlineLevel="0" collapsed="false">
      <c r="A46" s="114"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6" s="114"/>
      <c r="C46" s="114"/>
      <c r="D46" s="114"/>
      <c r="E46" s="114"/>
      <c r="F46" s="114"/>
      <c r="G46" s="114"/>
      <c r="H46" s="114"/>
    </row>
    <row r="47" customFormat="false" ht="114" hidden="false" customHeight="true" outlineLevel="0" collapsed="false">
      <c r="A47" s="115" t="str">
        <f aca="false">Checks!$A$476&amp;CHAR(10)&amp;IF(Checks!$I$476="","",Checks!$I$476&amp;": ")&amp;Checks!$J$476</f>
        <v>F14-UPL-01
Meal: Meals physically uplifted on board - quantity vs menu checklist</v>
      </c>
      <c r="B47" s="115" t="str">
        <f aca="false">Checks!$K$476&amp;IF(Checks!$O$476="","",IF(Checks!$K$476="","",CHAR(10))&amp;"Note: "&amp;Checks!$O$476)</f>
        <v>Enter expected &amp; actual
Note: Confirm on board before departure; completion time must fall inside the uplift window.</v>
      </c>
      <c r="C47" s="115" t="str">
        <f aca="false">Checks!$N$476&amp;CHAR(10)&amp;IF(ISNUMBER(Checks!$R$476),TEXT(Checks!$R$476,"DD-MMM-YY HH:MM"),"")&amp;" "&amp;Checks!$P$476</f>
        <v>Required
15-Oct-26 09:50 KUL</v>
      </c>
      <c r="D47" s="115" t="str">
        <f aca="false">IF(Checks!$U$476="","",Checks!$U$476)&amp;IF(Checks!$AB$476="","",CHAR(10)&amp;"CA: "&amp;Checks!$AB$476)</f>
        <v/>
      </c>
      <c r="E47" s="115" t="str">
        <f aca="false">IF(Checks!$V$476="","",Checks!$V$476)&amp;IF(Checks!$AC$476="","",IF(Checks!$V$476="","",CHAR(10))&amp;"N/A just.: "&amp;Checks!$AC$476)&amp;IF(Checks!$W$476="","",CHAR(10)&amp;"Batch: "&amp;Checks!$W$476)&amp;IF(AND(Checks!$X$476="",Checks!$Y$476=""),"",CHAR(10)&amp;"Exp: "&amp;Checks!$X$476&amp;"  /  Act: "&amp;Checks!$Y$476)</f>
        <v/>
      </c>
      <c r="F47" s="115" t="str">
        <f aca="false">IF(AND(LEFT(Checks!$AH$476,10)="N/A – RULE",TRIM(Checks!$S$476&amp;Checks!$Z$476)=""),"","Type: "&amp;IF(TRIM(Checks!$S$476)="","______________ (see cover list)",Checks!$S$476)&amp;CHAR(10)&amp;"ID: "&amp;IF(TRIM(Checks!$Z$476)="","______________ (see cover list)",Checks!$Z$476))&amp;IF(Checks!$AA$476="","",CHAR(10)&amp;"CA: "&amp;Checks!$AA$476)</f>
        <v>Type: ______________ (see cover list)
ID: ______________ (see cover list)</v>
      </c>
      <c r="G47" s="115" t="str">
        <f aca="false">IF(ISNUMBER(Checks!$AD$476),TEXT(Checks!$AD$476,"DD-MMM-YY HH:MM")&amp;" "&amp;Checks!$P$476,"")&amp;IF(Checks!$AE$476="","",CHAR(10)&amp;"Verifier: "&amp;Checks!$AE$476)&amp;IF(Checks!$T$476="","",CHAR(10)&amp;"PIC: "&amp;Checks!$T$476)</f>
        <v/>
      </c>
      <c r="H47" s="116" t="str">
        <f aca="false">IF(Checks!$AH$476="","",Checks!$AH$476)</f>
        <v>OPEN</v>
      </c>
    </row>
    <row r="48" customFormat="false" ht="114" hidden="false" customHeight="true" outlineLevel="0" collapsed="false">
      <c r="A48" s="115" t="str">
        <f aca="false">Checks!$A$477&amp;CHAR(10)&amp;IF(Checks!$I$477="","",Checks!$I$477&amp;": ")&amp;Checks!$J$477</f>
        <v>F14-UPL-02
Equipment: Equipment physically loaded at GLD positions - quantity &amp; positions</v>
      </c>
      <c r="B48" s="115" t="str">
        <f aca="false">Checks!$K$477&amp;IF(Checks!$O$477="","",IF(Checks!$K$477="","",CHAR(10))&amp;"Note: "&amp;Checks!$O$477)</f>
        <v>Enter expected &amp; actual
Note: Confirm on board before departure; completion time must fall inside the uplift window.</v>
      </c>
      <c r="C48" s="115" t="str">
        <f aca="false">Checks!$N$477&amp;CHAR(10)&amp;IF(ISNUMBER(Checks!$R$477),TEXT(Checks!$R$477,"DD-MMM-YY HH:MM"),"")&amp;" "&amp;Checks!$P$477</f>
        <v>Required
15-Oct-26 09:50 KUL</v>
      </c>
      <c r="D48" s="115" t="str">
        <f aca="false">IF(Checks!$U$477="","",Checks!$U$477)&amp;IF(Checks!$AB$477="","",CHAR(10)&amp;"CA: "&amp;Checks!$AB$477)</f>
        <v/>
      </c>
      <c r="E48" s="115" t="str">
        <f aca="false">IF(Checks!$V$477="","",Checks!$V$477)&amp;IF(Checks!$AC$477="","",IF(Checks!$V$477="","",CHAR(10))&amp;"N/A just.: "&amp;Checks!$AC$477)&amp;IF(Checks!$W$477="","",CHAR(10)&amp;"Batch: "&amp;Checks!$W$477)&amp;IF(AND(Checks!$X$477="",Checks!$Y$477=""),"",CHAR(10)&amp;"Exp: "&amp;Checks!$X$477&amp;"  /  Act: "&amp;Checks!$Y$477)</f>
        <v/>
      </c>
      <c r="F48" s="115" t="str">
        <f aca="false">IF(AND(LEFT(Checks!$AH$477,10)="N/A – RULE",TRIM(Checks!$S$477&amp;Checks!$Z$477)=""),"","Type: "&amp;IF(TRIM(Checks!$S$477)="","______________ (see cover list)",Checks!$S$477)&amp;CHAR(10)&amp;"ID: "&amp;IF(TRIM(Checks!$Z$477)="","______________ (see cover list)",Checks!$Z$477))&amp;IF(Checks!$AA$477="","",CHAR(10)&amp;"CA: "&amp;Checks!$AA$477)</f>
        <v>Type: ______________ (see cover list)
ID: ______________ (see cover list)</v>
      </c>
      <c r="G48" s="115" t="str">
        <f aca="false">IF(ISNUMBER(Checks!$AD$477),TEXT(Checks!$AD$477,"DD-MMM-YY HH:MM")&amp;" "&amp;Checks!$P$477,"")&amp;IF(Checks!$AE$477="","",CHAR(10)&amp;"Verifier: "&amp;Checks!$AE$477)&amp;IF(Checks!$T$477="","",CHAR(10)&amp;"PIC: "&amp;Checks!$T$477)</f>
        <v/>
      </c>
      <c r="H48" s="116" t="str">
        <f aca="false">IF(Checks!$AH$477="","",Checks!$AH$477)</f>
        <v>OPEN</v>
      </c>
    </row>
    <row r="49" customFormat="false" ht="279" hidden="false" customHeight="true" outlineLevel="0" collapsed="false">
      <c r="A49" s="115" t="str">
        <f aca="false">Checks!$A$478&amp;CHAR(10)&amp;IF(Checks!$I$478="","",Checks!$I$478&amp;": ")&amp;Checks!$J$478</f>
        <v>F14-UPL-03
Amenities: Toiletry kits - on board</v>
      </c>
      <c r="B49" s="115" t="str">
        <f aca="false">SUBSTITUTE(SUBSTITUTE(Checks!$K$478&amp;IF(Checks!$O$478="","",IF(Checks!$K$478="","",CHAR(10))&amp;"Note: "&amp;Checks!$O$478),"A350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EY leg are uplifted; if at LHR they travel on the inbound LHR-KUL sector and must be verified at KUL before this departure. The reference also does not state the cabin class for toiletry kits: confirm whether EY receives them.</v>
      </c>
      <c r="C49" s="115" t="str">
        <f aca="false">Checks!$N$478&amp;CHAR(10)&amp;IF(ISNUMBER(Checks!$R$478),TEXT(Checks!$R$478,"DD-MMM-YY HH:MM"),"")&amp;" "&amp;Checks!$P$478</f>
        <v>Clarification required
15-Oct-26 09:50 KUL</v>
      </c>
      <c r="D49" s="115" t="str">
        <f aca="false">IF(Checks!$U$478="","",Checks!$U$478)&amp;IF(Checks!$AB$478="","",CHAR(10)&amp;"CA: "&amp;Checks!$AB$478)</f>
        <v/>
      </c>
      <c r="E49" s="115" t="str">
        <f aca="false">IF(Checks!$V$478="","",Checks!$V$478)&amp;IF(Checks!$AC$478="","",IF(Checks!$V$478="","",CHAR(10))&amp;"N/A just.: "&amp;Checks!$AC$478)&amp;IF(Checks!$W$478="","",CHAR(10)&amp;"Batch: "&amp;Checks!$W$478)&amp;IF(AND(Checks!$X$478="",Checks!$Y$478=""),"",CHAR(10)&amp;"Exp: "&amp;Checks!$X$478&amp;"  /  Act: "&amp;Checks!$Y$478)</f>
        <v/>
      </c>
      <c r="F49" s="115" t="str">
        <f aca="false">IF(AND(LEFT(Checks!$AH$478,10)="N/A – RULE",TRIM(Checks!$S$478&amp;Checks!$Z$478)=""),"","Type: "&amp;IF(TRIM(Checks!$S$478)="","______________ (see cover list)",Checks!$S$478)&amp;CHAR(10)&amp;"ID: "&amp;IF(TRIM(Checks!$Z$478)="","______________ (see cover list)",Checks!$Z$478))&amp;IF(Checks!$AA$478="","",CHAR(10)&amp;"CA: "&amp;Checks!$AA$478)</f>
        <v>Type: ______________ (see cover list)
ID: ______________ (see cover list)</v>
      </c>
      <c r="G49" s="115" t="str">
        <f aca="false">IF(ISNUMBER(Checks!$AD$478),TEXT(Checks!$AD$478,"DD-MMM-YY HH:MM")&amp;" "&amp;Checks!$P$478,"")&amp;IF(Checks!$AE$478="","",CHAR(10)&amp;"Verifier: "&amp;Checks!$AE$478)&amp;IF(Checks!$T$478="","",CHAR(10)&amp;"PIC: "&amp;Checks!$T$478)</f>
        <v/>
      </c>
      <c r="H49" s="116" t="str">
        <f aca="false">IF(Checks!$AH$478="","",Checks!$AH$478)</f>
        <v>OPEN – CLARIFICATION</v>
      </c>
    </row>
    <row r="50" customFormat="false" ht="114" hidden="false" customHeight="true" outlineLevel="0" collapsed="false">
      <c r="A50" s="115" t="str">
        <f aca="false">Checks!$A$479&amp;CHAR(10)&amp;IF(Checks!$I$479="","",Checks!$I$479&amp;": ")&amp;Checks!$J$479</f>
        <v>F14-UPL-04
Seat Linen: Seat pillow (EY) - on board</v>
      </c>
      <c r="B50" s="115" t="str">
        <f aca="false">Checks!$K$479&amp;IF(Checks!$O$479="","",IF(Checks!$K$479="","",CHAR(10))&amp;"Note: "&amp;Checks!$O$479)</f>
        <v>Available 100% (ticked in reference)</v>
      </c>
      <c r="C50" s="115" t="str">
        <f aca="false">Checks!$N$479&amp;CHAR(10)&amp;IF(ISNUMBER(Checks!$R$479),TEXT(Checks!$R$479,"DD-MMM-YY HH:MM"),"")&amp;" "&amp;Checks!$P$479</f>
        <v>Required
15-Oct-26 09:50 KUL</v>
      </c>
      <c r="D50" s="115" t="str">
        <f aca="false">IF(Checks!$U$479="","",Checks!$U$479)&amp;IF(Checks!$AB$479="","",CHAR(10)&amp;"CA: "&amp;Checks!$AB$479)</f>
        <v/>
      </c>
      <c r="E50" s="115" t="str">
        <f aca="false">IF(Checks!$V$479="","",Checks!$V$479)&amp;IF(Checks!$AC$479="","",IF(Checks!$V$479="","",CHAR(10))&amp;"N/A just.: "&amp;Checks!$AC$479)&amp;IF(Checks!$W$479="","",CHAR(10)&amp;"Batch: "&amp;Checks!$W$479)&amp;IF(AND(Checks!$X$479="",Checks!$Y$479=""),"",CHAR(10)&amp;"Exp: "&amp;Checks!$X$479&amp;"  /  Act: "&amp;Checks!$Y$479)</f>
        <v/>
      </c>
      <c r="F50" s="115" t="str">
        <f aca="false">IF(AND(LEFT(Checks!$AH$479,10)="N/A – RULE",TRIM(Checks!$S$479&amp;Checks!$Z$479)=""),"","Type: "&amp;IF(TRIM(Checks!$S$479)="","______________ (see cover list)",Checks!$S$479)&amp;CHAR(10)&amp;"ID: "&amp;IF(TRIM(Checks!$Z$479)="","______________ (see cover list)",Checks!$Z$479))&amp;IF(Checks!$AA$479="","",CHAR(10)&amp;"CA: "&amp;Checks!$AA$479)</f>
        <v>Type: ______________ (see cover list)
ID: ______________ (see cover list)</v>
      </c>
      <c r="G50" s="115" t="str">
        <f aca="false">IF(ISNUMBER(Checks!$AD$479),TEXT(Checks!$AD$479,"DD-MMM-YY HH:MM")&amp;" "&amp;Checks!$P$479,"")&amp;IF(Checks!$AE$479="","",CHAR(10)&amp;"Verifier: "&amp;Checks!$AE$479)&amp;IF(Checks!$T$479="","",CHAR(10)&amp;"PIC: "&amp;Checks!$T$479)</f>
        <v/>
      </c>
      <c r="H50" s="116" t="str">
        <f aca="false">IF(Checks!$AH$479="","",Checks!$AH$479)</f>
        <v>OPEN</v>
      </c>
    </row>
    <row r="51" customFormat="false" ht="124.5" hidden="false" customHeight="true" outlineLevel="0" collapsed="false">
      <c r="A51" s="115" t="str">
        <f aca="false">Checks!$A$480&amp;CHAR(10)&amp;IF(Checks!$I$480="","",Checks!$I$480&amp;": ")&amp;Checks!$J$480</f>
        <v>F14-UPL-05
Seat Linen: Blanket (EY) - on board</v>
      </c>
      <c r="B51" s="115" t="str">
        <f aca="false">SUBSTITUTE(SUBSTITUTE(SUBSTITUTE(Checks!$K$480&amp;IF(Checks!$O$480="","",IF(Checks!$K$480="","",CHAR(10))&amp;"Note: "&amp;Checks!$O$480)," (SEAT LINEN!B74:C74)","")," (SEAT LINEN!B76:C76)","")," (SEAT LINEN!B77:C77)","")</f>
        <v>Available 100% (ticked in reference); qty 280 (A350 9M-MAH) / 260 (A359) - per tail
Note: EY blanket: flight above 3 hours excl. Regional; block 13.75 h. Qty per tail: A350 280 pcs, A359 260 pcs.</v>
      </c>
      <c r="C51" s="115" t="str">
        <f aca="false">Checks!$N$480&amp;CHAR(10)&amp;IF(ISNUMBER(Checks!$R$480),TEXT(Checks!$R$480,"DD-MMM-YY HH:MM"),"")&amp;" "&amp;Checks!$P$480</f>
        <v>Required
15-Oct-26 09:50 KUL</v>
      </c>
      <c r="D51" s="115" t="str">
        <f aca="false">IF(Checks!$U$480="","",Checks!$U$480)&amp;IF(Checks!$AB$480="","",CHAR(10)&amp;"CA: "&amp;Checks!$AB$480)</f>
        <v/>
      </c>
      <c r="E51" s="115" t="str">
        <f aca="false">IF(Checks!$V$480="","",Checks!$V$480)&amp;IF(Checks!$AC$480="","",IF(Checks!$V$480="","",CHAR(10))&amp;"N/A just.: "&amp;Checks!$AC$480)&amp;IF(Checks!$W$480="","",CHAR(10)&amp;"Batch: "&amp;Checks!$W$480)&amp;IF(AND(Checks!$X$480="",Checks!$Y$480=""),"",CHAR(10)&amp;"Exp: "&amp;Checks!$X$480&amp;"  /  Act: "&amp;Checks!$Y$480)</f>
        <v/>
      </c>
      <c r="F51" s="115" t="str">
        <f aca="false">IF(AND(LEFT(Checks!$AH$480,10)="N/A – RULE",TRIM(Checks!$S$480&amp;Checks!$Z$480)=""),"","Type: "&amp;IF(TRIM(Checks!$S$480)="","______________ (see cover list)",Checks!$S$480)&amp;CHAR(10)&amp;"ID: "&amp;IF(TRIM(Checks!$Z$480)="","______________ (see cover list)",Checks!$Z$480))&amp;IF(Checks!$AA$480="","",CHAR(10)&amp;"CA: "&amp;Checks!$AA$480)</f>
        <v>Type: ______________ (see cover list)
ID: ______________ (see cover list)</v>
      </c>
      <c r="G51" s="115" t="str">
        <f aca="false">IF(ISNUMBER(Checks!$AD$480),TEXT(Checks!$AD$480,"DD-MMM-YY HH:MM")&amp;" "&amp;Checks!$P$480,"")&amp;IF(Checks!$AE$480="","",CHAR(10)&amp;"Verifier: "&amp;Checks!$AE$480)&amp;IF(Checks!$T$480="","",CHAR(10)&amp;"PIC: "&amp;Checks!$T$480)</f>
        <v/>
      </c>
      <c r="H51" s="116" t="str">
        <f aca="false">IF(Checks!$AH$480="","",Checks!$AH$480)</f>
        <v>OPEN</v>
      </c>
    </row>
    <row r="53" customFormat="false" ht="24" hidden="false" customHeight="true" outlineLevel="0" collapsed="false">
      <c r="A53" s="117" t="s">
        <v>3480</v>
      </c>
      <c r="B53" s="117"/>
      <c r="C53" s="117"/>
      <c r="D53" s="117"/>
      <c r="E53" s="117" t="s">
        <v>3481</v>
      </c>
      <c r="F53" s="117"/>
      <c r="G53" s="117"/>
      <c r="H53" s="117"/>
    </row>
    <row r="54" customFormat="false" ht="21.75" hidden="false" customHeight="true" outlineLevel="0" collapsed="false">
      <c r="A54" s="118"/>
      <c r="B54" s="118"/>
      <c r="C54" s="118"/>
      <c r="D54" s="118"/>
      <c r="E54" s="118"/>
      <c r="F54" s="118"/>
      <c r="G54" s="118"/>
      <c r="H54" s="118"/>
    </row>
    <row r="55" customFormat="false" ht="21.75" hidden="false" customHeight="true" outlineLevel="0" collapsed="false">
      <c r="A55" s="118"/>
      <c r="B55" s="118"/>
      <c r="C55" s="118"/>
      <c r="D55" s="118"/>
      <c r="E55" s="118"/>
      <c r="F55" s="118"/>
      <c r="G55" s="118"/>
      <c r="H55" s="118"/>
    </row>
    <row r="56" customFormat="false" ht="21.75" hidden="false" customHeight="true" outlineLevel="0" collapsed="false">
      <c r="A56" s="118"/>
      <c r="B56" s="118"/>
      <c r="C56" s="118"/>
      <c r="D56" s="118"/>
      <c r="E56" s="118"/>
      <c r="F56" s="118"/>
      <c r="G56" s="118"/>
      <c r="H56" s="118"/>
    </row>
    <row r="57" customFormat="false" ht="21.75" hidden="false" customHeight="true" outlineLevel="0" collapsed="false">
      <c r="A57" s="118"/>
      <c r="B57" s="118"/>
      <c r="C57" s="118"/>
      <c r="D57" s="118"/>
      <c r="E57" s="118"/>
      <c r="F57" s="118"/>
      <c r="G57" s="118"/>
      <c r="H57" s="118"/>
    </row>
    <row r="58" customFormat="false" ht="21.75" hidden="false" customHeight="true" outlineLevel="0" collapsed="false">
      <c r="A58" s="118"/>
      <c r="B58" s="118"/>
      <c r="C58" s="118"/>
      <c r="D58" s="118"/>
      <c r="E58" s="118"/>
      <c r="F58" s="118"/>
      <c r="G58" s="118"/>
      <c r="H58" s="118"/>
    </row>
    <row r="59" customFormat="false" ht="21.75" hidden="false" customHeight="true" outlineLevel="0" collapsed="false">
      <c r="A59" s="118"/>
      <c r="B59" s="118"/>
      <c r="C59" s="118"/>
      <c r="D59" s="118"/>
      <c r="E59" s="118"/>
      <c r="F59" s="118"/>
      <c r="G59" s="118"/>
      <c r="H59" s="118"/>
    </row>
    <row r="60" customFormat="false" ht="21.75" hidden="false" customHeight="true" outlineLevel="0" collapsed="false">
      <c r="A60" s="118"/>
      <c r="B60" s="118"/>
      <c r="C60" s="118"/>
      <c r="D60" s="118"/>
      <c r="E60" s="118"/>
      <c r="F60" s="118"/>
      <c r="G60" s="118"/>
      <c r="H60" s="118"/>
    </row>
    <row r="61" customFormat="false" ht="21.75" hidden="false" customHeight="true" outlineLevel="0" collapsed="false">
      <c r="A61" s="118"/>
      <c r="B61" s="118"/>
      <c r="C61" s="118"/>
      <c r="D61" s="118"/>
      <c r="E61" s="118"/>
      <c r="F61" s="118"/>
      <c r="G61" s="118"/>
      <c r="H61" s="118"/>
    </row>
    <row r="62" customFormat="false" ht="21.75" hidden="false" customHeight="true" outlineLevel="0" collapsed="false">
      <c r="A62" s="118"/>
      <c r="B62" s="118"/>
      <c r="C62" s="118"/>
      <c r="D62" s="118"/>
      <c r="E62" s="118"/>
      <c r="F62" s="118"/>
      <c r="G62" s="118"/>
      <c r="H62" s="118"/>
    </row>
    <row r="63" customFormat="false" ht="21.75" hidden="false" customHeight="true" outlineLevel="0" collapsed="false">
      <c r="A63" s="118"/>
      <c r="B63" s="118"/>
      <c r="C63" s="118"/>
      <c r="D63" s="118"/>
      <c r="E63" s="118"/>
      <c r="F63" s="118"/>
      <c r="G63" s="118"/>
      <c r="H63"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46:H46"/>
    <mergeCell ref="A53:D53"/>
    <mergeCell ref="E53:H53"/>
    <mergeCell ref="A54:D63"/>
    <mergeCell ref="E54:H6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1">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1">
    <cfRule type="expression" priority="18" aboveAverage="0" equalAverage="0" bottom="0" percent="0" rank="0" text="" dxfId="35">
      <formula>LEFT($H24,3)="N/A"</formula>
    </cfRule>
  </conditionalFormatting>
  <conditionalFormatting sqref="D24:D51">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1" man="true" max="16383" min="0"/>
    <brk id="27" man="true" max="16383" min="0"/>
    <brk id="31" man="true" max="16383" min="0"/>
    <brk id="36" man="true" max="16383" min="0"/>
    <brk id="40" man="true" max="16383" min="0"/>
    <brk id="42" man="true" max="16383" min="0"/>
    <brk id="44" man="true" max="16383" min="0"/>
    <brk id="48" man="true" max="16383" min="0"/>
    <brk id="50"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3435</v>
      </c>
      <c r="B2" s="94" t="str">
        <f aca="false">Flights!$F$19&amp;"   "&amp;TEXT(Flights!$D$19,"DD-MMM-YY")&amp;" ("&amp;Flights!$E$19&amp;")"</f>
        <v>MH0003   25-Oct-26 (SUN)</v>
      </c>
      <c r="C2" s="94"/>
      <c r="D2" s="94"/>
      <c r="E2" s="95" t="s">
        <v>3436</v>
      </c>
      <c r="F2" s="96" t="str">
        <f aca="false">Flights!$AT$19</f>
        <v>NOT READY – DOCUMENTS</v>
      </c>
      <c r="G2" s="96"/>
      <c r="H2" s="96"/>
    </row>
    <row r="3" customFormat="false" ht="24" hidden="false" customHeight="true" outlineLevel="0" collapsed="false">
      <c r="A3" s="93" t="s">
        <v>3437</v>
      </c>
      <c r="B3" s="94" t="str">
        <f aca="false">Flights!$G$19&amp;" → "&amp;Flights!$H$19&amp;"   Class "&amp;Flights!$K$19&amp;"   Seat "&amp;Flights!$O$19</f>
        <v>LHR → KUL   Class EY   Seat 12H</v>
      </c>
      <c r="C3" s="94"/>
      <c r="D3" s="94"/>
      <c r="E3" s="95" t="s">
        <v>73</v>
      </c>
      <c r="F3" s="95" t="s">
        <v>3438</v>
      </c>
      <c r="G3" s="95" t="s">
        <v>3439</v>
      </c>
      <c r="H3" s="95"/>
    </row>
    <row r="4" customFormat="false" ht="24" hidden="false" customHeight="true" outlineLevel="0" collapsed="false">
      <c r="A4" s="93" t="s">
        <v>3440</v>
      </c>
      <c r="B4" s="94" t="str">
        <f aca="false">IF(ISNUMBER(Flights!$I$19),TEXT(Flights!$I$19,"DD-MMM-YY HH:MM"),"")&amp;" "&amp;Flights!$G$19&amp;"  →  "&amp;IF(ISNUMBER(Flights!$J$19),TEXT(Flights!$J$19,"DD-MMM-YY HH:MM"),"")&amp;" "&amp;Flights!$H$19</f>
        <v>25-Oct-26 11:00 LHR  →  26-Oct-26 06:45 KUL</v>
      </c>
      <c r="C4" s="94"/>
      <c r="D4" s="94"/>
      <c r="E4" s="93" t="s">
        <v>3441</v>
      </c>
      <c r="F4" s="97" t="str">
        <f aca="false">IF(ISNUMBER(Flights!$AG$19),TEXT(Flights!$AG$19,"DD-MMM-YY HH:MM"),"")&amp;" "&amp;Flights!$V$19</f>
        <v>18-Oct-26 12:00 LHR</v>
      </c>
      <c r="G4" s="98" t="n">
        <f aca="false">Flights!$AJ$19</f>
        <v>0</v>
      </c>
      <c r="H4" s="98"/>
    </row>
    <row r="5" customFormat="false" ht="24" hidden="false" customHeight="true" outlineLevel="0" collapsed="false">
      <c r="A5" s="93" t="s">
        <v>3442</v>
      </c>
      <c r="B5" s="94" t="str">
        <f aca="false">Flights!$L$19&amp;" – "&amp;Flights!$M$19</f>
        <v>A350 – A350-900: A359 (9M-MAB..MAG, row 6) or A350 9M-MAH (row 7) - tail to confirm</v>
      </c>
      <c r="C5" s="94"/>
      <c r="D5" s="94"/>
      <c r="E5" s="93" t="s">
        <v>3443</v>
      </c>
      <c r="F5" s="97" t="str">
        <f aca="false">IF(ISNUMBER(Flights!$AH$19),TEXT(Flights!$AH$19,"DD-MMM-YY HH:MM"),"")&amp;" "&amp;Flights!$V$19</f>
        <v>24-Oct-26 12:00 LHR</v>
      </c>
      <c r="G5" s="98" t="n">
        <f aca="false">Flights!$AK$19</f>
        <v>0</v>
      </c>
      <c r="H5" s="98"/>
    </row>
    <row r="6" customFormat="false" ht="24" hidden="false" customHeight="true" outlineLevel="0" collapsed="false">
      <c r="A6" s="93" t="s">
        <v>3444</v>
      </c>
      <c r="B6" s="94" t="str">
        <f aca="false">IF(TRIM(Flights!$N$19)="","__________________",Flights!$N$19)</f>
        <v>__________________</v>
      </c>
      <c r="C6" s="94"/>
      <c r="D6" s="94"/>
      <c r="E6" s="93" t="s">
        <v>3445</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3446</v>
      </c>
      <c r="B7" s="94" t="str">
        <f aca="false">Flights!$T$19</f>
        <v>2.5 Meal (Meal)</v>
      </c>
      <c r="C7" s="94"/>
      <c r="D7" s="94"/>
      <c r="E7" s="93" t="s">
        <v>3447</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155</v>
      </c>
      <c r="B8" s="94" t="str">
        <f aca="false">Flights!$V$19&amp;"   (reference uplift stns: "&amp;Flights!$U$19&amp;")"</f>
        <v>LHR   (reference uplift stns: KUL/LHR)</v>
      </c>
      <c r="C8" s="94"/>
      <c r="D8" s="94"/>
      <c r="E8" s="93" t="s">
        <v>3448</v>
      </c>
      <c r="F8" s="99" t="s">
        <v>3449</v>
      </c>
      <c r="G8" s="98" t="n">
        <f aca="false">Flights!$AN$19</f>
        <v>0</v>
      </c>
      <c r="H8" s="98"/>
    </row>
    <row r="9" customFormat="false" ht="12.75" hidden="false" customHeight="true" outlineLevel="0" collapsed="false">
      <c r="A9" s="93" t="s">
        <v>3450</v>
      </c>
      <c r="B9" s="94" t="str">
        <f aca="false">TRIM(Flights!$P$19&amp;"  "&amp;Flights!$Q$19)</f>
        <v>-</v>
      </c>
      <c r="C9" s="94"/>
      <c r="D9" s="94"/>
      <c r="E9" s="93" t="s">
        <v>3451</v>
      </c>
      <c r="F9" s="100" t="n">
        <f aca="false">Flights!$AP$19</f>
        <v>0</v>
      </c>
      <c r="G9" s="100" t="n">
        <f aca="false">Flights!$AQ$19</f>
        <v>0</v>
      </c>
      <c r="H9" s="100" t="n">
        <f aca="false">Flights!$AU$19</f>
        <v>0</v>
      </c>
    </row>
    <row r="10" customFormat="false" ht="24" hidden="false" customHeight="true" outlineLevel="0" collapsed="false">
      <c r="A10" s="93" t="s">
        <v>3452</v>
      </c>
      <c r="B10" s="94" t="str">
        <f aca="false">IF(TRIM(Flights!$X$19)="","__________________",Flights!$X$19)</f>
        <v>__________________</v>
      </c>
      <c r="C10" s="94"/>
      <c r="D10" s="94"/>
      <c r="E10" s="93" t="s">
        <v>3453</v>
      </c>
      <c r="F10" s="100" t="n">
        <f aca="false">Flights!$AO$19</f>
        <v>24</v>
      </c>
      <c r="G10" s="100" t="n">
        <f aca="false">Flights!$AS$19</f>
        <v>1</v>
      </c>
      <c r="H10" s="100" t="n">
        <f aca="false">Flights!$AR$19</f>
        <v>2</v>
      </c>
    </row>
    <row r="11" customFormat="false" ht="21" hidden="false" customHeight="true" outlineLevel="0" collapsed="false">
      <c r="A11" s="93" t="s">
        <v>3454</v>
      </c>
      <c r="B11" s="94" t="str">
        <f aca="false">IF(TRIM(Flights!$Y$19)="","__________________",Flights!$Y$19)</f>
        <v>__________________</v>
      </c>
      <c r="C11" s="94"/>
      <c r="D11" s="94"/>
      <c r="E11" s="93" t="s">
        <v>3455</v>
      </c>
      <c r="F11" s="100" t="str">
        <f aca="false">Flights!$AV$19&amp;" / "&amp;Flights!$AW$19</f>
        <v>0 / 24</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IF(Documents!$F$19="","",Documents!$F$19)</f>
        <v/>
      </c>
      <c r="C15" s="99" t="str">
        <f aca="false">IF(Documents!$G$19="","",Documents!$G$19)&amp;IF(ISNUMBER(Documents!$H$19),"  "&amp;TEXT(Documents!$H$19,"DD-MMM-YY"),"")</f>
        <v/>
      </c>
      <c r="D15" s="99"/>
      <c r="E15" s="108" t="str">
        <f aca="false">IF(Documents!$J$19="OUTSTANDING","OUTSTANDING – attach before T-7D (due "&amp;IF(ISNUMBER(Flights!$AG$19),TEXT(Flights!$AG$19,"DD-MMM-YY HH:MM"),"")&amp;" "&amp;Flights!$V$19&amp;")",IF(Documents!$J$19="","Status not recorded",Documents!$J$19))</f>
        <v>OUTSTANDING – attach before T-7D (due 18-Oct-26 12:00 LHR)</v>
      </c>
      <c r="F15" s="109" t="str">
        <f aca="false">"Staple behind this sheet as page A1."&amp;IF(Documents!$I$19="",""," Location: "&amp;Documents!$I$19)</f>
        <v>Staple behind this sheet as page A1.</v>
      </c>
      <c r="G15" s="109"/>
      <c r="H15" s="109"/>
    </row>
    <row r="16" customFormat="false" ht="36" hidden="false" customHeight="true" outlineLevel="0" collapsed="false">
      <c r="A16" s="93" t="s">
        <v>3466</v>
      </c>
      <c r="B16" s="94" t="str">
        <f aca="false">IF(Documents!$K$19="","",Documents!$K$19)</f>
        <v/>
      </c>
      <c r="C16" s="99" t="str">
        <f aca="false">IF(Documents!$L$19="","",Documents!$L$19)&amp;IF(ISNUMBER(Documents!$M$19),"  "&amp;TEXT(Documents!$M$19,"DD-MMM-YY"),"")</f>
        <v/>
      </c>
      <c r="D16" s="99"/>
      <c r="E16" s="108" t="str">
        <f aca="false">IF(Documents!$O$19="OUTSTANDING","OUTSTANDING – attach before T-7D (due "&amp;IF(ISNUMBER(Flights!$AG$19),TEXT(Flights!$AG$19,"DD-MMM-YY HH:MM"),"")&amp;" "&amp;Flights!$V$19&amp;")",IF(Documents!$O$19="","Status not recorded",Documents!$O$19))</f>
        <v>OUTSTANDING – attach before T-7D (due 18-Oct-26 12:00 LHR)</v>
      </c>
      <c r="F16" s="109" t="str">
        <f aca="false">"Staple behind this sheet as page A2."&amp;IF(Documents!$N$19="",""," Location: "&amp;Documents!$N$19)</f>
        <v>Staple behind this sheet as page A2.</v>
      </c>
      <c r="G16" s="109"/>
      <c r="H16" s="109"/>
    </row>
    <row r="17" customFormat="false" ht="22.5" hidden="false" customHeight="true" outlineLevel="0" collapsed="false">
      <c r="A17" s="93" t="s">
        <v>3467</v>
      </c>
      <c r="B17" s="110" t="str">
        <f aca="false">IF(Documents!$Q$19="","",Documents!$Q$19)</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"&amp;IF(TRIM(Flights!$Y$19)="","__________________",Flights!$Y$19)</f>
        <v>Name: __________________</v>
      </c>
      <c r="B19" s="94"/>
      <c r="C19" s="94" t="str">
        <f aca="false">"Name: __________________"</f>
        <v>Name: __________________</v>
      </c>
      <c r="D19" s="94"/>
      <c r="E19" s="94"/>
      <c r="F19" s="94" t="str">
        <f aca="false">"Name: __________________"&amp;"   Station: "&amp;Flights!$V$19</f>
        <v>Name: __________________   Station: LHR</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3" s="114"/>
      <c r="C23" s="114"/>
      <c r="D23" s="114"/>
      <c r="E23" s="114"/>
      <c r="F23" s="114"/>
      <c r="G23" s="114"/>
      <c r="H23" s="114"/>
    </row>
    <row r="24" customFormat="false" ht="135.75" hidden="false" customHeight="true" outlineLevel="0" collapsed="false">
      <c r="A24" s="115" t="str">
        <f aca="false">Checks!$A$481&amp;CHAR(10)&amp;IF(Checks!$I$481="","",Checks!$I$481&amp;": ")&amp;Checks!$J$481</f>
        <v>F15-T7-01
Meal: Meal sensory testing completed for this flight's menu cycle (assessed class)</v>
      </c>
      <c r="B24" s="115"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4" s="115" t="str">
        <f aca="false">Checks!$N$481&amp;CHAR(10)&amp;IF(ISNUMBER(Checks!$R$481),TEXT(Checks!$R$481,"DD-MMM-YY HH:MM"),"")&amp;" "&amp;Checks!$P$481</f>
        <v>Required
18-Oct-26 12:00 LHR</v>
      </c>
      <c r="D24" s="115" t="str">
        <f aca="false">IF(Checks!$U$481="","",Checks!$U$481)&amp;IF(Checks!$AB$481="","",CHAR(10)&amp;"CA: "&amp;Checks!$AB$481)</f>
        <v/>
      </c>
      <c r="E24" s="115" t="str">
        <f aca="false">IF(Checks!$V$481="","",Checks!$V$481)&amp;IF(Checks!$AC$481="","",IF(Checks!$V$481="","",CHAR(10))&amp;"N/A just.: "&amp;Checks!$AC$481)&amp;IF(Checks!$W$481="","",CHAR(10)&amp;"Batch: "&amp;Checks!$W$481)&amp;IF(AND(Checks!$X$481="",Checks!$Y$481=""),"",CHAR(10)&amp;"Exp: "&amp;Checks!$X$481&amp;"  /  Act: "&amp;Checks!$Y$481)</f>
        <v/>
      </c>
      <c r="F24" s="115" t="str">
        <f aca="false">IF(AND(LEFT(Checks!$AH$481,10)="N/A – RULE",TRIM(Checks!$S$481&amp;Checks!$Z$481)=""),"","Type: "&amp;IF(TRIM(Checks!$S$481)="","______________ (see cover list)",Checks!$S$481)&amp;CHAR(10)&amp;"ID: "&amp;IF(TRIM(Checks!$Z$481)="","______________ (see cover list)",Checks!$Z$481))&amp;IF(Checks!$AA$481="","",CHAR(10)&amp;"CA: "&amp;Checks!$AA$481)</f>
        <v>Type: ______________ (see cover list)
ID: ______________ (see cover list)</v>
      </c>
      <c r="G24" s="115" t="str">
        <f aca="false">IF(ISNUMBER(Checks!$AD$481),TEXT(Checks!$AD$481,"DD-MMM-YY HH:MM")&amp;" "&amp;Checks!$P$481,"")&amp;IF(Checks!$AE$481="","",CHAR(10)&amp;"Verifier: "&amp;Checks!$AE$481)&amp;IF(Checks!$T$481="","",CHAR(10)&amp;"PIC: "&amp;Checks!$T$481)</f>
        <v/>
      </c>
      <c r="H24" s="116" t="str">
        <f aca="false">IF(Checks!$AH$481="","",Checks!$AH$481)</f>
        <v>OPEN</v>
      </c>
    </row>
    <row r="25" customFormat="false" ht="114" hidden="false" customHeight="true" outlineLevel="0" collapsed="false">
      <c r="A25" s="115" t="str">
        <f aca="false">Checks!$A$482&amp;CHAR(10)&amp;IF(Checks!$I$482="","",Checks!$I$482&amp;": ")&amp;Checks!$J$482</f>
        <v>F15-T7-02
Menu: Printed menu cards confirmed (content, cycle, language, quantity)</v>
      </c>
      <c r="B25" s="115" t="str">
        <f aca="false">Checks!$K$482&amp;IF(Checks!$O$482="","",IF(Checks!$K$482="","",CHAR(10))&amp;"Note: "&amp;Checks!$O$482)</f>
        <v>Menu card matches approved menu for this flight</v>
      </c>
      <c r="C25" s="115" t="str">
        <f aca="false">Checks!$N$482&amp;CHAR(10)&amp;IF(ISNUMBER(Checks!$R$482),TEXT(Checks!$R$482,"DD-MMM-YY HH:MM"),"")&amp;" "&amp;Checks!$P$482</f>
        <v>Required
18-Oct-26 12:00 LHR</v>
      </c>
      <c r="D25" s="115" t="str">
        <f aca="false">IF(Checks!$U$482="","",Checks!$U$482)&amp;IF(Checks!$AB$482="","",CHAR(10)&amp;"CA: "&amp;Checks!$AB$482)</f>
        <v/>
      </c>
      <c r="E25" s="115" t="str">
        <f aca="false">IF(Checks!$V$482="","",Checks!$V$482)&amp;IF(Checks!$AC$482="","",IF(Checks!$V$482="","",CHAR(10))&amp;"N/A just.: "&amp;Checks!$AC$482)&amp;IF(Checks!$W$482="","",CHAR(10)&amp;"Batch: "&amp;Checks!$W$482)&amp;IF(AND(Checks!$X$482="",Checks!$Y$482=""),"",CHAR(10)&amp;"Exp: "&amp;Checks!$X$482&amp;"  /  Act: "&amp;Checks!$Y$482)</f>
        <v/>
      </c>
      <c r="F25" s="115" t="str">
        <f aca="false">IF(AND(LEFT(Checks!$AH$482,10)="N/A – RULE",TRIM(Checks!$S$482&amp;Checks!$Z$482)=""),"","Type: "&amp;IF(TRIM(Checks!$S$482)="","______________ (see cover list)",Checks!$S$482)&amp;CHAR(10)&amp;"ID: "&amp;IF(TRIM(Checks!$Z$482)="","______________ (see cover list)",Checks!$Z$482))&amp;IF(Checks!$AA$482="","",CHAR(10)&amp;"CA: "&amp;Checks!$AA$482)</f>
        <v>Type: ______________ (see cover list)
ID: ______________ (see cover list)</v>
      </c>
      <c r="G25" s="115" t="str">
        <f aca="false">IF(ISNUMBER(Checks!$AD$482),TEXT(Checks!$AD$482,"DD-MMM-YY HH:MM")&amp;" "&amp;Checks!$P$482,"")&amp;IF(Checks!$AE$482="","",CHAR(10)&amp;"Verifier: "&amp;Checks!$AE$482)&amp;IF(Checks!$T$482="","",CHAR(10)&amp;"PIC: "&amp;Checks!$T$482)</f>
        <v/>
      </c>
      <c r="H25" s="116" t="str">
        <f aca="false">IF(Checks!$AH$482="","",Checks!$AH$482)</f>
        <v>OPEN</v>
      </c>
    </row>
    <row r="26" customFormat="false" ht="114" hidden="false" customHeight="true" outlineLevel="0" collapsed="false">
      <c r="A26" s="115" t="str">
        <f aca="false">Checks!$A$483&amp;CHAR(10)&amp;IF(Checks!$I$483="","",Checks!$I$483&amp;": ")&amp;Checks!$J$483</f>
        <v>F15-T7-03
IFE: Digital menu in IFE confirmed (A339 only)</v>
      </c>
      <c r="B26" s="115" t="str">
        <f aca="false">Checks!$K$483&amp;IF(Checks!$O$483="","",IF(Checks!$K$483="","",CHAR(10))&amp;"Note: "&amp;Checks!$O$483)</f>
        <v>Applies when fleet = A339
Note: Digital IFE menu applies to A339 only (user brief). Applicability follows the Fleet cell on Flights.</v>
      </c>
      <c r="C26" s="115" t="str">
        <f aca="false">Checks!$N$483&amp;CHAR(10)&amp;IF(ISNUMBER(Checks!$R$483),TEXT(Checks!$R$483,"DD-MMM-YY HH:MM"),"")&amp;" "&amp;Checks!$P$483</f>
        <v>N/A – rule
18-Oct-26 12:00 LHR</v>
      </c>
      <c r="D26" s="115" t="str">
        <f aca="false">IF(Checks!$U$483="","",Checks!$U$483)&amp;IF(Checks!$AB$483="","",CHAR(10)&amp;"CA: "&amp;Checks!$AB$483)</f>
        <v/>
      </c>
      <c r="E26" s="115" t="str">
        <f aca="false">IF(Checks!$V$483="","",Checks!$V$483)&amp;IF(Checks!$AC$483="","",IF(Checks!$V$483="","",CHAR(10))&amp;"N/A just.: "&amp;Checks!$AC$483)&amp;IF(Checks!$W$483="","",CHAR(10)&amp;"Batch: "&amp;Checks!$W$483)&amp;IF(AND(Checks!$X$483="",Checks!$Y$483=""),"",CHAR(10)&amp;"Exp: "&amp;Checks!$X$483&amp;"  /  Act: "&amp;Checks!$Y$483)</f>
        <v/>
      </c>
      <c r="F26" s="115" t="str">
        <f aca="false">IF(AND(LEFT(Checks!$AH$483,10)="N/A – RULE",TRIM(Checks!$S$483&amp;Checks!$Z$483)=""),"","Type: "&amp;IF(TRIM(Checks!$S$483)="","______________ (see cover list)",Checks!$S$483)&amp;CHAR(10)&amp;"ID: "&amp;IF(TRIM(Checks!$Z$483)="","______________ (see cover list)",Checks!$Z$483))&amp;IF(Checks!$AA$483="","",CHAR(10)&amp;"CA: "&amp;Checks!$AA$483)</f>
        <v/>
      </c>
      <c r="G26" s="115" t="str">
        <f aca="false">IF(ISNUMBER(Checks!$AD$483),TEXT(Checks!$AD$483,"DD-MMM-YY HH:MM")&amp;" "&amp;Checks!$P$483,"")&amp;IF(Checks!$AE$483="","",CHAR(10)&amp;"Verifier: "&amp;Checks!$AE$483)&amp;IF(Checks!$T$483="","",CHAR(10)&amp;"PIC: "&amp;Checks!$T$483)</f>
        <v/>
      </c>
      <c r="H26" s="116" t="str">
        <f aca="false">IF(Checks!$AH$483="","",Checks!$AH$483)</f>
        <v>N/A – RULE</v>
      </c>
    </row>
    <row r="27" customFormat="false" ht="114" hidden="false" customHeight="true" outlineLevel="0" collapsed="false">
      <c r="A27" s="115" t="str">
        <f aca="false">Checks!$A$484&amp;CHAR(10)&amp;IF(Checks!$I$484="","",Checks!$I$484&amp;": ")&amp;Checks!$J$484</f>
        <v>F15-T7-04
Staffing: Experienced catering officer assigned to this flight</v>
      </c>
      <c r="B27" s="115" t="str">
        <f aca="false">Checks!$K$484&amp;IF(Checks!$O$484="","",IF(Checks!$K$484="","",CHAR(10))&amp;"Note: "&amp;Checks!$O$484)</f>
        <v>Record officer name in Result</v>
      </c>
      <c r="C27" s="115" t="str">
        <f aca="false">Checks!$N$484&amp;CHAR(10)&amp;IF(ISNUMBER(Checks!$R$484),TEXT(Checks!$R$484,"DD-MMM-YY HH:MM"),"")&amp;" "&amp;Checks!$P$484</f>
        <v>Required
18-Oct-26 12:00 LHR</v>
      </c>
      <c r="D27" s="115" t="str">
        <f aca="false">IF(Checks!$U$484="","",Checks!$U$484)&amp;IF(Checks!$AB$484="","",CHAR(10)&amp;"CA: "&amp;Checks!$AB$484)</f>
        <v/>
      </c>
      <c r="E27" s="115" t="str">
        <f aca="false">IF(Checks!$V$484="","",Checks!$V$484)&amp;IF(Checks!$AC$484="","",IF(Checks!$V$484="","",CHAR(10))&amp;"N/A just.: "&amp;Checks!$AC$484)&amp;IF(Checks!$W$484="","",CHAR(10)&amp;"Batch: "&amp;Checks!$W$484)&amp;IF(AND(Checks!$X$484="",Checks!$Y$484=""),"",CHAR(10)&amp;"Exp: "&amp;Checks!$X$484&amp;"  /  Act: "&amp;Checks!$Y$484)</f>
        <v/>
      </c>
      <c r="F27" s="115" t="str">
        <f aca="false">IF(AND(LEFT(Checks!$AH$484,10)="N/A – RULE",TRIM(Checks!$S$484&amp;Checks!$Z$484)=""),"","Type: "&amp;IF(TRIM(Checks!$S$484)="","______________ (see cover list)",Checks!$S$484)&amp;CHAR(10)&amp;"ID: "&amp;IF(TRIM(Checks!$Z$484)="","______________ (see cover list)",Checks!$Z$484))&amp;IF(Checks!$AA$484="","",CHAR(10)&amp;"CA: "&amp;Checks!$AA$484)</f>
        <v>Type: ______________ (see cover list)
ID: ______________ (see cover list)</v>
      </c>
      <c r="G27" s="115" t="str">
        <f aca="false">IF(ISNUMBER(Checks!$AD$484),TEXT(Checks!$AD$484,"DD-MMM-YY HH:MM")&amp;" "&amp;Checks!$P$484,"")&amp;IF(Checks!$AE$484="","",CHAR(10)&amp;"Verifier: "&amp;Checks!$AE$484)&amp;IF(Checks!$T$484="","",CHAR(10)&amp;"PIC: "&amp;Checks!$T$484)</f>
        <v/>
      </c>
      <c r="H27" s="116" t="str">
        <f aca="false">IF(Checks!$AH$484="","",Checks!$AH$484)</f>
        <v>OPEN</v>
      </c>
    </row>
    <row r="28" customFormat="false" ht="114" hidden="false" customHeight="true" outlineLevel="0" collapsed="false">
      <c r="A28" s="115" t="str">
        <f aca="false">Checks!$A$485&amp;CHAR(10)&amp;IF(Checks!$I$485="","",Checks!$I$485&amp;": ")&amp;Checks!$J$485</f>
        <v>F15-T7-05
ISOP: All latest applicable ISOP revisions communicated to caterer</v>
      </c>
      <c r="B28" s="115" t="str">
        <f aca="false">Checks!$K$485&amp;IF(Checks!$O$485="","",IF(Checks!$K$485="","",CHAR(10))&amp;"Note: "&amp;Checks!$O$485)</f>
        <v>List revision numbers in Result (see ISOP register)</v>
      </c>
      <c r="C28" s="115" t="str">
        <f aca="false">Checks!$N$485&amp;CHAR(10)&amp;IF(ISNUMBER(Checks!$R$485),TEXT(Checks!$R$485,"DD-MMM-YY HH:MM"),"")&amp;" "&amp;Checks!$P$485</f>
        <v>Required
18-Oct-26 12:00 LHR</v>
      </c>
      <c r="D28" s="115" t="str">
        <f aca="false">IF(Checks!$U$485="","",Checks!$U$485)&amp;IF(Checks!$AB$485="","",CHAR(10)&amp;"CA: "&amp;Checks!$AB$485)</f>
        <v/>
      </c>
      <c r="E28" s="115" t="str">
        <f aca="false">IF(Checks!$V$485="","",Checks!$V$485)&amp;IF(Checks!$AC$485="","",IF(Checks!$V$485="","",CHAR(10))&amp;"N/A just.: "&amp;Checks!$AC$485)&amp;IF(Checks!$W$485="","",CHAR(10)&amp;"Batch: "&amp;Checks!$W$485)&amp;IF(AND(Checks!$X$485="",Checks!$Y$485=""),"",CHAR(10)&amp;"Exp: "&amp;Checks!$X$485&amp;"  /  Act: "&amp;Checks!$Y$485)</f>
        <v/>
      </c>
      <c r="F28" s="115" t="str">
        <f aca="false">IF(AND(LEFT(Checks!$AH$485,10)="N/A – RULE",TRIM(Checks!$S$485&amp;Checks!$Z$485)=""),"","Type: "&amp;IF(TRIM(Checks!$S$485)="","______________ (see cover list)",Checks!$S$485)&amp;CHAR(10)&amp;"ID: "&amp;IF(TRIM(Checks!$Z$485)="","______________ (see cover list)",Checks!$Z$485))&amp;IF(Checks!$AA$485="","",CHAR(10)&amp;"CA: "&amp;Checks!$AA$485)</f>
        <v>Type: ______________ (see cover list)
ID: ______________ (see cover list)</v>
      </c>
      <c r="G28" s="115" t="str">
        <f aca="false">IF(ISNUMBER(Checks!$AD$485),TEXT(Checks!$AD$485,"DD-MMM-YY HH:MM")&amp;" "&amp;Checks!$P$485,"")&amp;IF(Checks!$AE$485="","",CHAR(10)&amp;"Verifier: "&amp;Checks!$AE$485)&amp;IF(Checks!$T$485="","",CHAR(10)&amp;"PIC: "&amp;Checks!$T$485)</f>
        <v/>
      </c>
      <c r="H28" s="116" t="str">
        <f aca="false">IF(Checks!$AH$485="","",Checks!$AH$485)</f>
        <v>OPEN</v>
      </c>
    </row>
    <row r="29" customFormat="false" ht="114" hidden="false" customHeight="true" outlineLevel="0" collapsed="false">
      <c r="A29" s="115" t="str">
        <f aca="false">Checks!$A$486&amp;CHAR(10)&amp;IF(Checks!$I$486="","",Checks!$I$486&amp;": ")&amp;Checks!$J$486</f>
        <v>F15-T7-06
ISOP: Caterer acknowledgement of ISOP revisions recorded</v>
      </c>
      <c r="B29" s="115" t="str">
        <f aca="false">Checks!$K$486&amp;IF(Checks!$O$486="","",IF(Checks!$K$486="","",CHAR(10))&amp;"Note: "&amp;Checks!$O$486)</f>
        <v>Record acknowledgement ref in Evidence</v>
      </c>
      <c r="C29" s="115" t="str">
        <f aca="false">Checks!$N$486&amp;CHAR(10)&amp;IF(ISNUMBER(Checks!$R$486),TEXT(Checks!$R$486,"DD-MMM-YY HH:MM"),"")&amp;" "&amp;Checks!$P$486</f>
        <v>Required
18-Oct-26 12:00 LHR</v>
      </c>
      <c r="D29" s="115" t="str">
        <f aca="false">IF(Checks!$U$486="","",Checks!$U$486)&amp;IF(Checks!$AB$486="","",CHAR(10)&amp;"CA: "&amp;Checks!$AB$486)</f>
        <v/>
      </c>
      <c r="E29" s="115" t="str">
        <f aca="false">IF(Checks!$V$486="","",Checks!$V$486)&amp;IF(Checks!$AC$486="","",IF(Checks!$V$486="","",CHAR(10))&amp;"N/A just.: "&amp;Checks!$AC$486)&amp;IF(Checks!$W$486="","",CHAR(10)&amp;"Batch: "&amp;Checks!$W$486)&amp;IF(AND(Checks!$X$486="",Checks!$Y$486=""),"",CHAR(10)&amp;"Exp: "&amp;Checks!$X$486&amp;"  /  Act: "&amp;Checks!$Y$486)</f>
        <v/>
      </c>
      <c r="F29" s="115" t="str">
        <f aca="false">IF(AND(LEFT(Checks!$AH$486,10)="N/A – RULE",TRIM(Checks!$S$486&amp;Checks!$Z$486)=""),"","Type: "&amp;IF(TRIM(Checks!$S$486)="","______________ (see cover list)",Checks!$S$486)&amp;CHAR(10)&amp;"ID: "&amp;IF(TRIM(Checks!$Z$486)="","______________ (see cover list)",Checks!$Z$486))&amp;IF(Checks!$AA$486="","",CHAR(10)&amp;"CA: "&amp;Checks!$AA$486)</f>
        <v>Type: ______________ (see cover list)
ID: ______________ (see cover list)</v>
      </c>
      <c r="G29" s="115" t="str">
        <f aca="false">IF(ISNUMBER(Checks!$AD$486),TEXT(Checks!$AD$486,"DD-MMM-YY HH:MM")&amp;" "&amp;Checks!$P$486,"")&amp;IF(Checks!$AE$486="","",CHAR(10)&amp;"Verifier: "&amp;Checks!$AE$486)&amp;IF(Checks!$T$486="","",CHAR(10)&amp;"PIC: "&amp;Checks!$T$486)</f>
        <v/>
      </c>
      <c r="H29" s="116" t="str">
        <f aca="false">IF(Checks!$AH$486="","",Checks!$AH$486)</f>
        <v>OPEN</v>
      </c>
    </row>
    <row r="30" customFormat="false" ht="114" hidden="false" customHeight="true" outlineLevel="0" collapsed="false">
      <c r="A30" s="115" t="str">
        <f aca="false">Checks!$A$487&amp;CHAR(10)&amp;IF(Checks!$I$487="","",Checks!$I$487&amp;": ")&amp;Checks!$J$487</f>
        <v>F15-T7-07
Documents: Galley loading diagram (GLD) received, revision recorded &amp; attached</v>
      </c>
      <c r="B30" s="115" t="str">
        <f aca="false">Checks!$K$487&amp;IF(Checks!$O$487="","",IF(Checks!$K$487="","",CHAR(10))&amp;"Note: "&amp;Checks!$O$487)</f>
        <v>Documents sheet row complete</v>
      </c>
      <c r="C30" s="115" t="str">
        <f aca="false">Checks!$N$487&amp;CHAR(10)&amp;IF(ISNUMBER(Checks!$R$487),TEXT(Checks!$R$487,"DD-MMM-YY HH:MM"),"")&amp;" "&amp;Checks!$P$487</f>
        <v>Required
18-Oct-26 12:00 LHR</v>
      </c>
      <c r="D30" s="115" t="str">
        <f aca="false">IF(Checks!$U$487="","",Checks!$U$487)&amp;IF(Checks!$AB$487="","",CHAR(10)&amp;"CA: "&amp;Checks!$AB$487)</f>
        <v/>
      </c>
      <c r="E30" s="115" t="str">
        <f aca="false">IF(Checks!$V$487="","",Checks!$V$487)&amp;IF(Checks!$AC$487="","",IF(Checks!$V$487="","",CHAR(10))&amp;"N/A just.: "&amp;Checks!$AC$487)&amp;IF(Checks!$W$487="","",CHAR(10)&amp;"Batch: "&amp;Checks!$W$487)&amp;IF(AND(Checks!$X$487="",Checks!$Y$487=""),"",CHAR(10)&amp;"Exp: "&amp;Checks!$X$487&amp;"  /  Act: "&amp;Checks!$Y$487)</f>
        <v/>
      </c>
      <c r="F30" s="115" t="str">
        <f aca="false">IF(AND(LEFT(Checks!$AH$487,10)="N/A – RULE",TRIM(Checks!$S$487&amp;Checks!$Z$487)=""),"","Type: "&amp;IF(TRIM(Checks!$S$487)="","______________ (see cover list)",Checks!$S$487)&amp;CHAR(10)&amp;"ID: "&amp;IF(TRIM(Checks!$Z$487)="","______________ (see cover list)",Checks!$Z$487))&amp;IF(Checks!$AA$487="","",CHAR(10)&amp;"CA: "&amp;Checks!$AA$487)</f>
        <v>Type: ______________ (see cover list)
ID: ______________ (see cover list)</v>
      </c>
      <c r="G30" s="115" t="str">
        <f aca="false">IF(ISNUMBER(Checks!$AD$487),TEXT(Checks!$AD$487,"DD-MMM-YY HH:MM")&amp;" "&amp;Checks!$P$487,"")&amp;IF(Checks!$AE$487="","",CHAR(10)&amp;"Verifier: "&amp;Checks!$AE$487)&amp;IF(Checks!$T$487="","",CHAR(10)&amp;"PIC: "&amp;Checks!$T$487)</f>
        <v/>
      </c>
      <c r="H30" s="116" t="str">
        <f aca="false">IF(Checks!$AH$487="","",Checks!$AH$487)</f>
        <v>OPEN</v>
      </c>
    </row>
    <row r="31" customFormat="false" ht="114" hidden="false" customHeight="true" outlineLevel="0" collapsed="false">
      <c r="A31" s="115" t="str">
        <f aca="false">Checks!$A$488&amp;CHAR(10)&amp;IF(Checks!$I$488="","",Checks!$I$488&amp;": ")&amp;Checks!$J$488</f>
        <v>F15-T7-08
Documents: Menu checklist received, revision recorded &amp; attached</v>
      </c>
      <c r="B31" s="115" t="str">
        <f aca="false">Checks!$K$488&amp;IF(Checks!$O$488="","",IF(Checks!$K$488="","",CHAR(10))&amp;"Note: "&amp;Checks!$O$488)</f>
        <v>Documents sheet row complete</v>
      </c>
      <c r="C31" s="115" t="str">
        <f aca="false">Checks!$N$488&amp;CHAR(10)&amp;IF(ISNUMBER(Checks!$R$488),TEXT(Checks!$R$488,"DD-MMM-YY HH:MM"),"")&amp;" "&amp;Checks!$P$488</f>
        <v>Required
18-Oct-26 12:00 LHR</v>
      </c>
      <c r="D31" s="115" t="str">
        <f aca="false">IF(Checks!$U$488="","",Checks!$U$488)&amp;IF(Checks!$AB$488="","",CHAR(10)&amp;"CA: "&amp;Checks!$AB$488)</f>
        <v/>
      </c>
      <c r="E31" s="115" t="str">
        <f aca="false">IF(Checks!$V$488="","",Checks!$V$488)&amp;IF(Checks!$AC$488="","",IF(Checks!$V$488="","",CHAR(10))&amp;"N/A just.: "&amp;Checks!$AC$488)&amp;IF(Checks!$W$488="","",CHAR(10)&amp;"Batch: "&amp;Checks!$W$488)&amp;IF(AND(Checks!$X$488="",Checks!$Y$488=""),"",CHAR(10)&amp;"Exp: "&amp;Checks!$X$488&amp;"  /  Act: "&amp;Checks!$Y$488)</f>
        <v/>
      </c>
      <c r="F31" s="115" t="str">
        <f aca="false">IF(AND(LEFT(Checks!$AH$488,10)="N/A – RULE",TRIM(Checks!$S$488&amp;Checks!$Z$488)=""),"","Type: "&amp;IF(TRIM(Checks!$S$488)="","______________ (see cover list)",Checks!$S$488)&amp;CHAR(10)&amp;"ID: "&amp;IF(TRIM(Checks!$Z$488)="","______________ (see cover list)",Checks!$Z$488))&amp;IF(Checks!$AA$488="","",CHAR(10)&amp;"CA: "&amp;Checks!$AA$488)</f>
        <v>Type: ______________ (see cover list)
ID: ______________ (see cover list)</v>
      </c>
      <c r="G31" s="115" t="str">
        <f aca="false">IF(ISNUMBER(Checks!$AD$488),TEXT(Checks!$AD$488,"DD-MMM-YY HH:MM")&amp;" "&amp;Checks!$P$488,"")&amp;IF(Checks!$AE$488="","",CHAR(10)&amp;"Verifier: "&amp;Checks!$AE$488)&amp;IF(Checks!$T$488="","",CHAR(10)&amp;"PIC: "&amp;Checks!$T$488)</f>
        <v/>
      </c>
      <c r="H31" s="116" t="str">
        <f aca="false">IF(Checks!$AH$488="","",Checks!$AH$488)</f>
        <v>OPEN</v>
      </c>
    </row>
    <row r="32" customFormat="false" ht="114" hidden="false" customHeight="true" outlineLevel="0" collapsed="false">
      <c r="A32" s="115" t="str">
        <f aca="false">Checks!$A$489&amp;CHAR(10)&amp;IF(Checks!$I$489="","",Checks!$I$489&amp;": ")&amp;Checks!$J$489</f>
        <v>F15-T7-09
Uplift plan: Uplift plan confirmed with caterer vs STD Uplift Information</v>
      </c>
      <c r="B32" s="115" t="str">
        <f aca="false">Checks!$K$489&amp;IF(Checks!$O$489="","",IF(Checks!$K$489="","",CHAR(10))&amp;"Note: "&amp;Checks!$O$489)</f>
        <v>Service: 2.5 Meal (Meal); meal uplift stn LHR (ref lists KUL/LHR)</v>
      </c>
      <c r="C32" s="115" t="str">
        <f aca="false">Checks!$N$489&amp;CHAR(10)&amp;IF(ISNUMBER(Checks!$R$489),TEXT(Checks!$R$489,"DD-MMM-YY HH:MM"),"")&amp;" "&amp;Checks!$P$489</f>
        <v>Required
18-Oct-26 12:00 LHR</v>
      </c>
      <c r="D32" s="115" t="str">
        <f aca="false">IF(Checks!$U$489="","",Checks!$U$489)&amp;IF(Checks!$AB$489="","",CHAR(10)&amp;"CA: "&amp;Checks!$AB$489)</f>
        <v/>
      </c>
      <c r="E32" s="115" t="str">
        <f aca="false">IF(Checks!$V$489="","",Checks!$V$489)&amp;IF(Checks!$AC$489="","",IF(Checks!$V$489="","",CHAR(10))&amp;"N/A just.: "&amp;Checks!$AC$489)&amp;IF(Checks!$W$489="","",CHAR(10)&amp;"Batch: "&amp;Checks!$W$489)&amp;IF(AND(Checks!$X$489="",Checks!$Y$489=""),"",CHAR(10)&amp;"Exp: "&amp;Checks!$X$489&amp;"  /  Act: "&amp;Checks!$Y$489)</f>
        <v/>
      </c>
      <c r="F32" s="115" t="str">
        <f aca="false">IF(AND(LEFT(Checks!$AH$489,10)="N/A – RULE",TRIM(Checks!$S$489&amp;Checks!$Z$489)=""),"","Type: "&amp;IF(TRIM(Checks!$S$489)="","______________ (see cover list)",Checks!$S$489)&amp;CHAR(10)&amp;"ID: "&amp;IF(TRIM(Checks!$Z$489)="","______________ (see cover list)",Checks!$Z$489))&amp;IF(Checks!$AA$489="","",CHAR(10)&amp;"CA: "&amp;Checks!$AA$489)</f>
        <v>Type: ______________ (see cover list)
ID: ______________ (see cover list)</v>
      </c>
      <c r="G32" s="115" t="str">
        <f aca="false">IF(ISNUMBER(Checks!$AD$489),TEXT(Checks!$AD$489,"DD-MMM-YY HH:MM")&amp;" "&amp;Checks!$P$489,"")&amp;IF(Checks!$AE$489="","",CHAR(10)&amp;"Verifier: "&amp;Checks!$AE$489)&amp;IF(Checks!$T$489="","",CHAR(10)&amp;"PIC: "&amp;Checks!$T$489)</f>
        <v/>
      </c>
      <c r="H32" s="116" t="str">
        <f aca="false">IF(Checks!$AH$489="","",Checks!$AH$489)</f>
        <v>OPEN</v>
      </c>
    </row>
    <row r="33" customFormat="false" ht="25.5" hidden="false" customHeight="true" outlineLevel="0" collapsed="false">
      <c r="A33" s="114"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3" s="114"/>
      <c r="C33" s="114"/>
      <c r="D33" s="114"/>
      <c r="E33" s="114"/>
      <c r="F33" s="114"/>
      <c r="G33" s="114"/>
      <c r="H33" s="114"/>
    </row>
    <row r="34" customFormat="false" ht="147" hidden="false" customHeight="true" outlineLevel="0" collapsed="false">
      <c r="A34" s="115" t="str">
        <f aca="false">Checks!$A$490&amp;CHAR(10)&amp;IF(Checks!$I$490="","",Checks!$I$490&amp;": ")&amp;Checks!$J$490</f>
        <v>F15-T24-01
Meal: Sensory test repeated on ACTUAL production batch for this flight</v>
      </c>
      <c r="B34" s="115"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4" s="115" t="str">
        <f aca="false">Checks!$N$490&amp;CHAR(10)&amp;IF(ISNUMBER(Checks!$R$490),TEXT(Checks!$R$490,"DD-MMM-YY HH:MM"),"")&amp;" "&amp;Checks!$P$490</f>
        <v>Required
24-Oct-26 12:00 LHR</v>
      </c>
      <c r="D34" s="115" t="str">
        <f aca="false">IF(Checks!$U$490="","",Checks!$U$490)&amp;IF(Checks!$AB$490="","",CHAR(10)&amp;"CA: "&amp;Checks!$AB$490)</f>
        <v/>
      </c>
      <c r="E34" s="115" t="str">
        <f aca="false">IF(Checks!$V$490="","",Checks!$V$490)&amp;IF(Checks!$AC$490="","",IF(Checks!$V$490="","",CHAR(10))&amp;"N/A just.: "&amp;Checks!$AC$490)&amp;IF(Checks!$W$490="","",CHAR(10)&amp;"Batch: "&amp;Checks!$W$490)&amp;IF(AND(Checks!$X$490="",Checks!$Y$490=""),"",CHAR(10)&amp;"Exp: "&amp;Checks!$X$490&amp;"  /  Act: "&amp;Checks!$Y$490)</f>
        <v/>
      </c>
      <c r="F34" s="115" t="str">
        <f aca="false">IF(AND(LEFT(Checks!$AH$490,10)="N/A – RULE",TRIM(Checks!$S$490&amp;Checks!$Z$490)=""),"","Type: "&amp;IF(TRIM(Checks!$S$490)="","______________ (see cover list)",Checks!$S$490)&amp;CHAR(10)&amp;"ID: "&amp;IF(TRIM(Checks!$Z$490)="","______________ (see cover list)",Checks!$Z$490))&amp;IF(Checks!$AA$490="","",CHAR(10)&amp;"CA: "&amp;Checks!$AA$490)</f>
        <v>Type: ______________ (see cover list)
ID: ______________ (see cover list)</v>
      </c>
      <c r="G34" s="115" t="str">
        <f aca="false">IF(ISNUMBER(Checks!$AD$490),TEXT(Checks!$AD$490,"DD-MMM-YY HH:MM")&amp;" "&amp;Checks!$P$490,"")&amp;IF(Checks!$AE$490="","",CHAR(10)&amp;"Verifier: "&amp;Checks!$AE$490)&amp;IF(Checks!$T$490="","",CHAR(10)&amp;"PIC: "&amp;Checks!$T$490)</f>
        <v/>
      </c>
      <c r="H34" s="116" t="str">
        <f aca="false">IF(Checks!$AH$490="","",Checks!$AH$490)</f>
        <v>OPEN</v>
      </c>
    </row>
    <row r="35" customFormat="false" ht="25.5" hidden="false" customHeight="true" outlineLevel="0" collapsed="false">
      <c r="A35" s="114"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5" s="114"/>
      <c r="C35" s="114"/>
      <c r="D35" s="114"/>
      <c r="E35" s="114"/>
      <c r="F35" s="114"/>
      <c r="G35" s="114"/>
      <c r="H35" s="114"/>
    </row>
    <row r="36" customFormat="false" ht="147" hidden="false" customHeight="true" outlineLevel="0" collapsed="false">
      <c r="A36" s="115" t="str">
        <f aca="false">Checks!$A$491&amp;CHAR(10)&amp;IF(Checks!$I$491="","",Checks!$I$491&amp;": ")&amp;Checks!$J$491</f>
        <v>F15-T12-01
Meal: Meal quality vs menu checklist</v>
      </c>
      <c r="B36" s="115"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6" s="115" t="str">
        <f aca="false">Checks!$N$491&amp;CHAR(10)&amp;IF(ISNUMBER(Checks!$R$491),TEXT(Checks!$R$491,"DD-MMM-YY HH:MM"),"")&amp;" "&amp;Checks!$P$491</f>
        <v>Required
25-Oct-26 00:00 LHR</v>
      </c>
      <c r="D36" s="115" t="str">
        <f aca="false">IF(Checks!$U$491="","",Checks!$U$491)&amp;IF(Checks!$AB$491="","",CHAR(10)&amp;"CA: "&amp;Checks!$AB$491)</f>
        <v/>
      </c>
      <c r="E36" s="115" t="str">
        <f aca="false">IF(Checks!$V$491="","",Checks!$V$491)&amp;IF(Checks!$AC$491="","",IF(Checks!$V$491="","",CHAR(10))&amp;"N/A just.: "&amp;Checks!$AC$491)&amp;IF(Checks!$W$491="","",CHAR(10)&amp;"Batch: "&amp;Checks!$W$491)&amp;IF(AND(Checks!$X$491="",Checks!$Y$491=""),"",CHAR(10)&amp;"Exp: "&amp;Checks!$X$491&amp;"  /  Act: "&amp;Checks!$Y$491)</f>
        <v/>
      </c>
      <c r="F36" s="115" t="str">
        <f aca="false">IF(AND(LEFT(Checks!$AH$491,10)="N/A – RULE",TRIM(Checks!$S$491&amp;Checks!$Z$491)=""),"","Type: "&amp;IF(TRIM(Checks!$S$491)="","______________ (see cover list)",Checks!$S$491)&amp;CHAR(10)&amp;"ID: "&amp;IF(TRIM(Checks!$Z$491)="","______________ (see cover list)",Checks!$Z$491))&amp;IF(Checks!$AA$491="","",CHAR(10)&amp;"CA: "&amp;Checks!$AA$491)</f>
        <v>Type: ______________ (see cover list)
ID: ______________ (see cover list)</v>
      </c>
      <c r="G36" s="115" t="str">
        <f aca="false">IF(ISNUMBER(Checks!$AD$491),TEXT(Checks!$AD$491,"DD-MMM-YY HH:MM")&amp;" "&amp;Checks!$P$491,"")&amp;IF(Checks!$AE$491="","",CHAR(10)&amp;"Verifier: "&amp;Checks!$AE$491)&amp;IF(Checks!$T$491="","",CHAR(10)&amp;"PIC: "&amp;Checks!$T$491)</f>
        <v/>
      </c>
      <c r="H36" s="116" t="str">
        <f aca="false">IF(Checks!$AH$491="","",Checks!$AH$491)</f>
        <v>OPEN</v>
      </c>
    </row>
    <row r="37" customFormat="false" ht="114" hidden="false" customHeight="true" outlineLevel="0" collapsed="false">
      <c r="A37" s="115" t="str">
        <f aca="false">Checks!$A$492&amp;CHAR(10)&amp;IF(Checks!$I$492="","",Checks!$I$492&amp;": ")&amp;Checks!$J$492</f>
        <v>F15-T12-02
Meal: Meal quantities vs menu checklist</v>
      </c>
      <c r="B37" s="115" t="str">
        <f aca="false">Checks!$K$492&amp;IF(Checks!$O$492="","",IF(Checks!$K$492="","",CHAR(10))&amp;"Note: "&amp;Checks!$O$492)</f>
        <v>Enter expected &amp; actual
Note: Preparation check at caterer - does NOT confirm loading.</v>
      </c>
      <c r="C37" s="115" t="str">
        <f aca="false">Checks!$N$492&amp;CHAR(10)&amp;IF(ISNUMBER(Checks!$R$492),TEXT(Checks!$R$492,"DD-MMM-YY HH:MM"),"")&amp;" "&amp;Checks!$P$492</f>
        <v>Required
25-Oct-26 00:00 LHR</v>
      </c>
      <c r="D37" s="115" t="str">
        <f aca="false">IF(Checks!$U$492="","",Checks!$U$492)&amp;IF(Checks!$AB$492="","",CHAR(10)&amp;"CA: "&amp;Checks!$AB$492)</f>
        <v/>
      </c>
      <c r="E37" s="115" t="str">
        <f aca="false">IF(Checks!$V$492="","",Checks!$V$492)&amp;IF(Checks!$AC$492="","",IF(Checks!$V$492="","",CHAR(10))&amp;"N/A just.: "&amp;Checks!$AC$492)&amp;IF(Checks!$W$492="","",CHAR(10)&amp;"Batch: "&amp;Checks!$W$492)&amp;IF(AND(Checks!$X$492="",Checks!$Y$492=""),"",CHAR(10)&amp;"Exp: "&amp;Checks!$X$492&amp;"  /  Act: "&amp;Checks!$Y$492)</f>
        <v/>
      </c>
      <c r="F37" s="115" t="str">
        <f aca="false">IF(AND(LEFT(Checks!$AH$492,10)="N/A – RULE",TRIM(Checks!$S$492&amp;Checks!$Z$492)=""),"","Type: "&amp;IF(TRIM(Checks!$S$492)="","______________ (see cover list)",Checks!$S$492)&amp;CHAR(10)&amp;"ID: "&amp;IF(TRIM(Checks!$Z$492)="","______________ (see cover list)",Checks!$Z$492))&amp;IF(Checks!$AA$492="","",CHAR(10)&amp;"CA: "&amp;Checks!$AA$492)</f>
        <v>Type: ______________ (see cover list)
ID: ______________ (see cover list)</v>
      </c>
      <c r="G37" s="115" t="str">
        <f aca="false">IF(ISNUMBER(Checks!$AD$492),TEXT(Checks!$AD$492,"DD-MMM-YY HH:MM")&amp;" "&amp;Checks!$P$492,"")&amp;IF(Checks!$AE$492="","",CHAR(10)&amp;"Verifier: "&amp;Checks!$AE$492)&amp;IF(Checks!$T$492="","",CHAR(10)&amp;"PIC: "&amp;Checks!$T$492)</f>
        <v/>
      </c>
      <c r="H37" s="116" t="str">
        <f aca="false">IF(Checks!$AH$492="","",Checks!$AH$492)</f>
        <v>OPEN</v>
      </c>
    </row>
    <row r="38" customFormat="false" ht="114" hidden="false" customHeight="true" outlineLevel="0" collapsed="false">
      <c r="A38" s="115" t="str">
        <f aca="false">Checks!$A$493&amp;CHAR(10)&amp;IF(Checks!$I$493="","",Checks!$I$493&amp;": ")&amp;Checks!$J$493</f>
        <v>F15-T12-03
Equipment: Equipment cleanliness vs GLD</v>
      </c>
      <c r="B38" s="115" t="str">
        <f aca="false">Checks!$K$493&amp;IF(Checks!$O$493="","",IF(Checks!$K$493="","",CHAR(10))&amp;"Note: "&amp;Checks!$O$493)</f>
        <v>Note: Preparation check at caterer - does NOT confirm loading.</v>
      </c>
      <c r="C38" s="115" t="str">
        <f aca="false">Checks!$N$493&amp;CHAR(10)&amp;IF(ISNUMBER(Checks!$R$493),TEXT(Checks!$R$493,"DD-MMM-YY HH:MM"),"")&amp;" "&amp;Checks!$P$493</f>
        <v>Required
25-Oct-26 00:00 LHR</v>
      </c>
      <c r="D38" s="115" t="str">
        <f aca="false">IF(Checks!$U$493="","",Checks!$U$493)&amp;IF(Checks!$AB$493="","",CHAR(10)&amp;"CA: "&amp;Checks!$AB$493)</f>
        <v/>
      </c>
      <c r="E38" s="115" t="str">
        <f aca="false">IF(Checks!$V$493="","",Checks!$V$493)&amp;IF(Checks!$AC$493="","",IF(Checks!$V$493="","",CHAR(10))&amp;"N/A just.: "&amp;Checks!$AC$493)&amp;IF(Checks!$W$493="","",CHAR(10)&amp;"Batch: "&amp;Checks!$W$493)&amp;IF(AND(Checks!$X$493="",Checks!$Y$493=""),"",CHAR(10)&amp;"Exp: "&amp;Checks!$X$493&amp;"  /  Act: "&amp;Checks!$Y$493)</f>
        <v/>
      </c>
      <c r="F38" s="115" t="str">
        <f aca="false">IF(AND(LEFT(Checks!$AH$493,10)="N/A – RULE",TRIM(Checks!$S$493&amp;Checks!$Z$493)=""),"","Type: "&amp;IF(TRIM(Checks!$S$493)="","______________ (see cover list)",Checks!$S$493)&amp;CHAR(10)&amp;"ID: "&amp;IF(TRIM(Checks!$Z$493)="","______________ (see cover list)",Checks!$Z$493))&amp;IF(Checks!$AA$493="","",CHAR(10)&amp;"CA: "&amp;Checks!$AA$493)</f>
        <v>Type: ______________ (see cover list)
ID: ______________ (see cover list)</v>
      </c>
      <c r="G38" s="115" t="str">
        <f aca="false">IF(ISNUMBER(Checks!$AD$493),TEXT(Checks!$AD$493,"DD-MMM-YY HH:MM")&amp;" "&amp;Checks!$P$493,"")&amp;IF(Checks!$AE$493="","",CHAR(10)&amp;"Verifier: "&amp;Checks!$AE$493)&amp;IF(Checks!$T$493="","",CHAR(10)&amp;"PIC: "&amp;Checks!$T$493)</f>
        <v/>
      </c>
      <c r="H38" s="116" t="str">
        <f aca="false">IF(Checks!$AH$493="","",Checks!$AH$493)</f>
        <v>OPEN</v>
      </c>
    </row>
    <row r="39" customFormat="false" ht="114" hidden="false" customHeight="true" outlineLevel="0" collapsed="false">
      <c r="A39" s="115" t="str">
        <f aca="false">Checks!$A$494&amp;CHAR(10)&amp;IF(Checks!$I$494="","",Checks!$I$494&amp;": ")&amp;Checks!$J$494</f>
        <v>F15-T12-04
Equipment: Equipment presentation vs GLD</v>
      </c>
      <c r="B39" s="115" t="str">
        <f aca="false">Checks!$K$494&amp;IF(Checks!$O$494="","",IF(Checks!$K$494="","",CHAR(10))&amp;"Note: "&amp;Checks!$O$494)</f>
        <v>Note: Preparation check at caterer - does NOT confirm loading.</v>
      </c>
      <c r="C39" s="115" t="str">
        <f aca="false">Checks!$N$494&amp;CHAR(10)&amp;IF(ISNUMBER(Checks!$R$494),TEXT(Checks!$R$494,"DD-MMM-YY HH:MM"),"")&amp;" "&amp;Checks!$P$494</f>
        <v>Required
25-Oct-26 00:00 LHR</v>
      </c>
      <c r="D39" s="115" t="str">
        <f aca="false">IF(Checks!$U$494="","",Checks!$U$494)&amp;IF(Checks!$AB$494="","",CHAR(10)&amp;"CA: "&amp;Checks!$AB$494)</f>
        <v/>
      </c>
      <c r="E39" s="115" t="str">
        <f aca="false">IF(Checks!$V$494="","",Checks!$V$494)&amp;IF(Checks!$AC$494="","",IF(Checks!$V$494="","",CHAR(10))&amp;"N/A just.: "&amp;Checks!$AC$494)&amp;IF(Checks!$W$494="","",CHAR(10)&amp;"Batch: "&amp;Checks!$W$494)&amp;IF(AND(Checks!$X$494="",Checks!$Y$494=""),"",CHAR(10)&amp;"Exp: "&amp;Checks!$X$494&amp;"  /  Act: "&amp;Checks!$Y$494)</f>
        <v/>
      </c>
      <c r="F39" s="115" t="str">
        <f aca="false">IF(AND(LEFT(Checks!$AH$494,10)="N/A – RULE",TRIM(Checks!$S$494&amp;Checks!$Z$494)=""),"","Type: "&amp;IF(TRIM(Checks!$S$494)="","______________ (see cover list)",Checks!$S$494)&amp;CHAR(10)&amp;"ID: "&amp;IF(TRIM(Checks!$Z$494)="","______________ (see cover list)",Checks!$Z$494))&amp;IF(Checks!$AA$494="","",CHAR(10)&amp;"CA: "&amp;Checks!$AA$494)</f>
        <v>Type: ______________ (see cover list)
ID: ______________ (see cover list)</v>
      </c>
      <c r="G39" s="115" t="str">
        <f aca="false">IF(ISNUMBER(Checks!$AD$494),TEXT(Checks!$AD$494,"DD-MMM-YY HH:MM")&amp;" "&amp;Checks!$P$494,"")&amp;IF(Checks!$AE$494="","",CHAR(10)&amp;"Verifier: "&amp;Checks!$AE$494)&amp;IF(Checks!$T$494="","",CHAR(10)&amp;"PIC: "&amp;Checks!$T$494)</f>
        <v/>
      </c>
      <c r="H39" s="116" t="str">
        <f aca="false">IF(Checks!$AH$494="","",Checks!$AH$494)</f>
        <v>OPEN</v>
      </c>
    </row>
    <row r="40" customFormat="false" ht="114" hidden="false" customHeight="true" outlineLevel="0" collapsed="false">
      <c r="A40" s="115" t="str">
        <f aca="false">Checks!$A$495&amp;CHAR(10)&amp;IF(Checks!$I$495="","",Checks!$I$495&amp;": ")&amp;Checks!$J$495</f>
        <v>F15-T12-05
Equipment: Equipment serviceability vs GLD</v>
      </c>
      <c r="B40" s="115" t="str">
        <f aca="false">Checks!$K$495&amp;IF(Checks!$O$495="","",IF(Checks!$K$495="","",CHAR(10))&amp;"Note: "&amp;Checks!$O$495)</f>
        <v>Note: Preparation check at caterer - does NOT confirm loading.</v>
      </c>
      <c r="C40" s="115" t="str">
        <f aca="false">Checks!$N$495&amp;CHAR(10)&amp;IF(ISNUMBER(Checks!$R$495),TEXT(Checks!$R$495,"DD-MMM-YY HH:MM"),"")&amp;" "&amp;Checks!$P$495</f>
        <v>Required
25-Oct-26 00:00 LHR</v>
      </c>
      <c r="D40" s="115" t="str">
        <f aca="false">IF(Checks!$U$495="","",Checks!$U$495)&amp;IF(Checks!$AB$495="","",CHAR(10)&amp;"CA: "&amp;Checks!$AB$495)</f>
        <v/>
      </c>
      <c r="E40" s="115" t="str">
        <f aca="false">IF(Checks!$V$495="","",Checks!$V$495)&amp;IF(Checks!$AC$495="","",IF(Checks!$V$495="","",CHAR(10))&amp;"N/A just.: "&amp;Checks!$AC$495)&amp;IF(Checks!$W$495="","",CHAR(10)&amp;"Batch: "&amp;Checks!$W$495)&amp;IF(AND(Checks!$X$495="",Checks!$Y$495=""),"",CHAR(10)&amp;"Exp: "&amp;Checks!$X$495&amp;"  /  Act: "&amp;Checks!$Y$495)</f>
        <v/>
      </c>
      <c r="F40" s="115" t="str">
        <f aca="false">IF(AND(LEFT(Checks!$AH$495,10)="N/A – RULE",TRIM(Checks!$S$495&amp;Checks!$Z$495)=""),"","Type: "&amp;IF(TRIM(Checks!$S$495)="","______________ (see cover list)",Checks!$S$495)&amp;CHAR(10)&amp;"ID: "&amp;IF(TRIM(Checks!$Z$495)="","______________ (see cover list)",Checks!$Z$495))&amp;IF(Checks!$AA$495="","",CHAR(10)&amp;"CA: "&amp;Checks!$AA$495)</f>
        <v>Type: ______________ (see cover list)
ID: ______________ (see cover list)</v>
      </c>
      <c r="G40" s="115" t="str">
        <f aca="false">IF(ISNUMBER(Checks!$AD$495),TEXT(Checks!$AD$495,"DD-MMM-YY HH:MM")&amp;" "&amp;Checks!$P$495,"")&amp;IF(Checks!$AE$495="","",CHAR(10)&amp;"Verifier: "&amp;Checks!$AE$495)&amp;IF(Checks!$T$495="","",CHAR(10)&amp;"PIC: "&amp;Checks!$T$495)</f>
        <v/>
      </c>
      <c r="H40" s="116" t="str">
        <f aca="false">IF(Checks!$AH$495="","",Checks!$AH$495)</f>
        <v>OPEN</v>
      </c>
    </row>
    <row r="41" customFormat="false" ht="289.5" hidden="false" customHeight="true" outlineLevel="0" collapsed="false">
      <c r="A41" s="115" t="str">
        <f aca="false">Checks!$A$496&amp;CHAR(10)&amp;IF(Checks!$I$496="","",Checks!$I$496&amp;": ")&amp;Checks!$J$496</f>
        <v>F15-T12-06
Equipment: Equipment quantities vs GLD</v>
      </c>
      <c r="B41" s="115" t="str">
        <f aca="false">SUBSTITUTE(SUBSTITUTE(SUBSTITUTE(Checks!$K$496&amp;IF(Checks!$O$496="","",IF(Checks!$K$496="","",CHAR(10))&amp;"Note: "&amp;Checks!$O$496)," (AIRCRAFT TYPE!C6:R6)","")," (AIRCRAFT TYPE!C7:R7)","")," -"," n/a")</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n/a does NOT confirm loading.</v>
      </c>
      <c r="C41" s="115" t="str">
        <f aca="false">Checks!$N$496&amp;CHAR(10)&amp;IF(ISNUMBER(Checks!$R$496),TEXT(Checks!$R$496,"DD-MMM-YY HH:MM"),"")&amp;" "&amp;Checks!$P$496</f>
        <v>Required
25-Oct-26 00:00 LHR</v>
      </c>
      <c r="D41" s="115" t="str">
        <f aca="false">IF(Checks!$U$496="","",Checks!$U$496)&amp;IF(Checks!$AB$496="","",CHAR(10)&amp;"CA: "&amp;Checks!$AB$496)</f>
        <v/>
      </c>
      <c r="E41" s="115" t="str">
        <f aca="false">IF(Checks!$V$496="","",Checks!$V$496)&amp;IF(Checks!$AC$496="","",IF(Checks!$V$496="","",CHAR(10))&amp;"N/A just.: "&amp;Checks!$AC$496)&amp;IF(Checks!$W$496="","",CHAR(10)&amp;"Batch: "&amp;Checks!$W$496)&amp;IF(AND(Checks!$X$496="",Checks!$Y$496=""),"",CHAR(10)&amp;"Exp: "&amp;Checks!$X$496&amp;"  /  Act: "&amp;Checks!$Y$496)</f>
        <v/>
      </c>
      <c r="F41" s="115" t="str">
        <f aca="false">IF(AND(LEFT(Checks!$AH$496,10)="N/A – RULE",TRIM(Checks!$S$496&amp;Checks!$Z$496)=""),"","Type: "&amp;IF(TRIM(Checks!$S$496)="","______________ (see cover list)",Checks!$S$496)&amp;CHAR(10)&amp;"ID: "&amp;IF(TRIM(Checks!$Z$496)="","______________ (see cover list)",Checks!$Z$496))&amp;IF(Checks!$AA$496="","",CHAR(10)&amp;"CA: "&amp;Checks!$AA$496)</f>
        <v>Type: ______________ (see cover list)
ID: ______________ (see cover list)</v>
      </c>
      <c r="G41" s="115" t="str">
        <f aca="false">IF(ISNUMBER(Checks!$AD$496),TEXT(Checks!$AD$496,"DD-MMM-YY HH:MM")&amp;" "&amp;Checks!$P$496,"")&amp;IF(Checks!$AE$496="","",CHAR(10)&amp;"Verifier: "&amp;Checks!$AE$496)&amp;IF(Checks!$T$496="","",CHAR(10)&amp;"PIC: "&amp;Checks!$T$496)</f>
        <v/>
      </c>
      <c r="H41" s="116" t="str">
        <f aca="false">IF(Checks!$AH$496="","",Checks!$AH$496)</f>
        <v>OPEN</v>
      </c>
    </row>
    <row r="42" customFormat="false" ht="114" hidden="false" customHeight="true" outlineLevel="0" collapsed="false">
      <c r="A42" s="115" t="str">
        <f aca="false">Checks!$A$497&amp;CHAR(10)&amp;IF(Checks!$I$497="","",Checks!$I$497&amp;": ")&amp;Checks!$J$497</f>
        <v>F15-T12-07
Equipment: Loading positions planned vs GLD</v>
      </c>
      <c r="B42" s="115" t="str">
        <f aca="false">Checks!$K$497&amp;IF(Checks!$O$497="","",IF(Checks!$K$497="","",CHAR(10))&amp;"Note: "&amp;Checks!$O$497)</f>
        <v>Note: Preparation check at caterer - does NOT confirm loading.</v>
      </c>
      <c r="C42" s="115" t="str">
        <f aca="false">Checks!$N$497&amp;CHAR(10)&amp;IF(ISNUMBER(Checks!$R$497),TEXT(Checks!$R$497,"DD-MMM-YY HH:MM"),"")&amp;" "&amp;Checks!$P$497</f>
        <v>Required
25-Oct-26 00:00 LHR</v>
      </c>
      <c r="D42" s="115" t="str">
        <f aca="false">IF(Checks!$U$497="","",Checks!$U$497)&amp;IF(Checks!$AB$497="","",CHAR(10)&amp;"CA: "&amp;Checks!$AB$497)</f>
        <v/>
      </c>
      <c r="E42" s="115" t="str">
        <f aca="false">IF(Checks!$V$497="","",Checks!$V$497)&amp;IF(Checks!$AC$497="","",IF(Checks!$V$497="","",CHAR(10))&amp;"N/A just.: "&amp;Checks!$AC$497)&amp;IF(Checks!$W$497="","",CHAR(10)&amp;"Batch: "&amp;Checks!$W$497)&amp;IF(AND(Checks!$X$497="",Checks!$Y$497=""),"",CHAR(10)&amp;"Exp: "&amp;Checks!$X$497&amp;"  /  Act: "&amp;Checks!$Y$497)</f>
        <v/>
      </c>
      <c r="F42" s="115" t="str">
        <f aca="false">IF(AND(LEFT(Checks!$AH$497,10)="N/A – RULE",TRIM(Checks!$S$497&amp;Checks!$Z$497)=""),"","Type: "&amp;IF(TRIM(Checks!$S$497)="","______________ (see cover list)",Checks!$S$497)&amp;CHAR(10)&amp;"ID: "&amp;IF(TRIM(Checks!$Z$497)="","______________ (see cover list)",Checks!$Z$497))&amp;IF(Checks!$AA$497="","",CHAR(10)&amp;"CA: "&amp;Checks!$AA$497)</f>
        <v>Type: ______________ (see cover list)
ID: ______________ (see cover list)</v>
      </c>
      <c r="G42" s="115" t="str">
        <f aca="false">IF(ISNUMBER(Checks!$AD$497),TEXT(Checks!$AD$497,"DD-MMM-YY HH:MM")&amp;" "&amp;Checks!$P$497,"")&amp;IF(Checks!$AE$497="","",CHAR(10)&amp;"Verifier: "&amp;Checks!$AE$497)&amp;IF(Checks!$T$497="","",CHAR(10)&amp;"PIC: "&amp;Checks!$T$497)</f>
        <v/>
      </c>
      <c r="H42" s="116" t="str">
        <f aca="false">IF(Checks!$AH$497="","",Checks!$AH$497)</f>
        <v>OPEN</v>
      </c>
    </row>
    <row r="43" customFormat="false" ht="135.75" hidden="false" customHeight="true" outlineLevel="0" collapsed="false">
      <c r="A43" s="115" t="str">
        <f aca="false">Checks!$A$498&amp;CHAR(10)&amp;IF(Checks!$I$498="","",Checks!$I$498&amp;": ")&amp;Checks!$J$498</f>
        <v>F15-T12-08
Amenities: Toiletry kits - prepared</v>
      </c>
      <c r="B43" s="115"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3" s="115" t="str">
        <f aca="false">Checks!$N$498&amp;CHAR(10)&amp;IF(ISNUMBER(Checks!$R$498),TEXT(Checks!$R$498,"DD-MMM-YY HH:MM"),"")&amp;" "&amp;Checks!$P$498</f>
        <v>Clarification required
25-Oct-26 00:00 LHR</v>
      </c>
      <c r="D43" s="115" t="str">
        <f aca="false">IF(Checks!$U$498="","",Checks!$U$498)&amp;IF(Checks!$AB$498="","",CHAR(10)&amp;"CA: "&amp;Checks!$AB$498)</f>
        <v/>
      </c>
      <c r="E43" s="115" t="str">
        <f aca="false">IF(Checks!$V$498="","",Checks!$V$498)&amp;IF(Checks!$AC$498="","",IF(Checks!$V$498="","",CHAR(10))&amp;"N/A just.: "&amp;Checks!$AC$498)&amp;IF(Checks!$W$498="","",CHAR(10)&amp;"Batch: "&amp;Checks!$W$498)&amp;IF(AND(Checks!$X$498="",Checks!$Y$498=""),"",CHAR(10)&amp;"Exp: "&amp;Checks!$X$498&amp;"  /  Act: "&amp;Checks!$Y$498)</f>
        <v/>
      </c>
      <c r="F43" s="115" t="str">
        <f aca="false">IF(AND(LEFT(Checks!$AH$498,10)="N/A – RULE",TRIM(Checks!$S$498&amp;Checks!$Z$498)=""),"","Type: "&amp;IF(TRIM(Checks!$S$498)="","______________ (see cover list)",Checks!$S$498)&amp;CHAR(10)&amp;"ID: "&amp;IF(TRIM(Checks!$Z$498)="","______________ (see cover list)",Checks!$Z$498))&amp;IF(Checks!$AA$498="","",CHAR(10)&amp;"CA: "&amp;Checks!$AA$498)</f>
        <v>Type: ______________ (see cover list)
ID: ______________ (see cover list)</v>
      </c>
      <c r="G43" s="115" t="str">
        <f aca="false">IF(ISNUMBER(Checks!$AD$498),TEXT(Checks!$AD$498,"DD-MMM-YY HH:MM")&amp;" "&amp;Checks!$P$498,"")&amp;IF(Checks!$AE$498="","",CHAR(10)&amp;"Verifier: "&amp;Checks!$AE$498)&amp;IF(Checks!$T$498="","",CHAR(10)&amp;"PIC: "&amp;Checks!$T$498)</f>
        <v/>
      </c>
      <c r="H43" s="116" t="str">
        <f aca="false">IF(Checks!$AH$498="","",Checks!$AH$498)</f>
        <v>OPEN – CLARIFICATION</v>
      </c>
    </row>
    <row r="44" customFormat="false" ht="114" hidden="false" customHeight="true" outlineLevel="0" collapsed="false">
      <c r="A44" s="115" t="str">
        <f aca="false">Checks!$A$499&amp;CHAR(10)&amp;IF(Checks!$I$499="","",Checks!$I$499&amp;": ")&amp;Checks!$J$499</f>
        <v>F15-T12-09
Seat Linen: Seat pillow (EY) - prepared</v>
      </c>
      <c r="B44" s="115" t="str">
        <f aca="false">Checks!$K$499&amp;IF(Checks!$O$499="","",IF(Checks!$K$499="","",CHAR(10))&amp;"Note: "&amp;Checks!$O$499)</f>
        <v>Available 100% (ticked in reference)
Note: Reference gives no uplift stn for this item: preparation checked at the meal uplift stn (LHR) - confirm with caterer.</v>
      </c>
      <c r="C44" s="115" t="str">
        <f aca="false">Checks!$N$499&amp;CHAR(10)&amp;IF(ISNUMBER(Checks!$R$499),TEXT(Checks!$R$499,"DD-MMM-YY HH:MM"),"")&amp;" "&amp;Checks!$P$499</f>
        <v>Required
25-Oct-26 00:00 LHR</v>
      </c>
      <c r="D44" s="115" t="str">
        <f aca="false">IF(Checks!$U$499="","",Checks!$U$499)&amp;IF(Checks!$AB$499="","",CHAR(10)&amp;"CA: "&amp;Checks!$AB$499)</f>
        <v/>
      </c>
      <c r="E44" s="115" t="str">
        <f aca="false">IF(Checks!$V$499="","",Checks!$V$499)&amp;IF(Checks!$AC$499="","",IF(Checks!$V$499="","",CHAR(10))&amp;"N/A just.: "&amp;Checks!$AC$499)&amp;IF(Checks!$W$499="","",CHAR(10)&amp;"Batch: "&amp;Checks!$W$499)&amp;IF(AND(Checks!$X$499="",Checks!$Y$499=""),"",CHAR(10)&amp;"Exp: "&amp;Checks!$X$499&amp;"  /  Act: "&amp;Checks!$Y$499)</f>
        <v/>
      </c>
      <c r="F44" s="115" t="str">
        <f aca="false">IF(AND(LEFT(Checks!$AH$499,10)="N/A – RULE",TRIM(Checks!$S$499&amp;Checks!$Z$499)=""),"","Type: "&amp;IF(TRIM(Checks!$S$499)="","______________ (see cover list)",Checks!$S$499)&amp;CHAR(10)&amp;"ID: "&amp;IF(TRIM(Checks!$Z$499)="","______________ (see cover list)",Checks!$Z$499))&amp;IF(Checks!$AA$499="","",CHAR(10)&amp;"CA: "&amp;Checks!$AA$499)</f>
        <v>Type: ______________ (see cover list)
ID: ______________ (see cover list)</v>
      </c>
      <c r="G44" s="115" t="str">
        <f aca="false">IF(ISNUMBER(Checks!$AD$499),TEXT(Checks!$AD$499,"DD-MMM-YY HH:MM")&amp;" "&amp;Checks!$P$499,"")&amp;IF(Checks!$AE$499="","",CHAR(10)&amp;"Verifier: "&amp;Checks!$AE$499)&amp;IF(Checks!$T$499="","",CHAR(10)&amp;"PIC: "&amp;Checks!$T$499)</f>
        <v/>
      </c>
      <c r="H44" s="116" t="str">
        <f aca="false">IF(Checks!$AH$499="","",Checks!$AH$499)</f>
        <v>OPEN</v>
      </c>
    </row>
    <row r="45" customFormat="false" ht="201.75" hidden="false" customHeight="true" outlineLevel="0" collapsed="false">
      <c r="A45" s="115" t="str">
        <f aca="false">Checks!$A$500&amp;CHAR(10)&amp;IF(Checks!$I$500="","",Checks!$I$500&amp;": ")&amp;Checks!$J$500</f>
        <v>F15-T12-10
Seat Linen: Blanket (EY) - prepared</v>
      </c>
      <c r="B45" s="115" t="str">
        <f aca="false">SUBSTITUTE(SUBSTITUTE(SUBSTITUTE(Checks!$K$500&amp;IF(Checks!$O$500="","",IF(Checks!$K$500="","",CHAR(10))&amp;"Note: "&amp;Checks!$O$500)," (SEAT LINEN!B74:C74)","")," (SEAT LINEN!B76:C76)","")," (SEAT LINEN!B77:C77)","")</f>
        <v>Available 100% (ticked in reference); qty 280 (A350 9M-MAH) / 260 (A359) - per tail
Note: EY blanket: flight above 3 hours excl. Regional; block 11.75 h. Qty per tail: A350 280 pcs, A359 260 pcs. Reference gives no uplift stn for this item: preparation checked at the meal uplift stn (LHR) - confirm with caterer.</v>
      </c>
      <c r="C45" s="115" t="str">
        <f aca="false">Checks!$N$500&amp;CHAR(10)&amp;IF(ISNUMBER(Checks!$R$500),TEXT(Checks!$R$500,"DD-MMM-YY HH:MM"),"")&amp;" "&amp;Checks!$P$500</f>
        <v>Required
25-Oct-26 00:00 LHR</v>
      </c>
      <c r="D45" s="115" t="str">
        <f aca="false">IF(Checks!$U$500="","",Checks!$U$500)&amp;IF(Checks!$AB$500="","",CHAR(10)&amp;"CA: "&amp;Checks!$AB$500)</f>
        <v/>
      </c>
      <c r="E45" s="115" t="str">
        <f aca="false">IF(Checks!$V$500="","",Checks!$V$500)&amp;IF(Checks!$AC$500="","",IF(Checks!$V$500="","",CHAR(10))&amp;"N/A just.: "&amp;Checks!$AC$500)&amp;IF(Checks!$W$500="","",CHAR(10)&amp;"Batch: "&amp;Checks!$W$500)&amp;IF(AND(Checks!$X$500="",Checks!$Y$500=""),"",CHAR(10)&amp;"Exp: "&amp;Checks!$X$500&amp;"  /  Act: "&amp;Checks!$Y$500)</f>
        <v/>
      </c>
      <c r="F45" s="115" t="str">
        <f aca="false">IF(AND(LEFT(Checks!$AH$500,10)="N/A – RULE",TRIM(Checks!$S$500&amp;Checks!$Z$500)=""),"","Type: "&amp;IF(TRIM(Checks!$S$500)="","______________ (see cover list)",Checks!$S$500)&amp;CHAR(10)&amp;"ID: "&amp;IF(TRIM(Checks!$Z$500)="","______________ (see cover list)",Checks!$Z$500))&amp;IF(Checks!$AA$500="","",CHAR(10)&amp;"CA: "&amp;Checks!$AA$500)</f>
        <v>Type: ______________ (see cover list)
ID: ______________ (see cover list)</v>
      </c>
      <c r="G45" s="115" t="str">
        <f aca="false">IF(ISNUMBER(Checks!$AD$500),TEXT(Checks!$AD$500,"DD-MMM-YY HH:MM")&amp;" "&amp;Checks!$P$500,"")&amp;IF(Checks!$AE$500="","",CHAR(10)&amp;"Verifier: "&amp;Checks!$AE$500)&amp;IF(Checks!$T$500="","",CHAR(10)&amp;"PIC: "&amp;Checks!$T$500)</f>
        <v/>
      </c>
      <c r="H45" s="116" t="str">
        <f aca="false">IF(Checks!$AH$500="","",Checks!$AH$500)</f>
        <v>OPEN</v>
      </c>
    </row>
    <row r="46" customFormat="false" ht="25.5" hidden="false" customHeight="true" outlineLevel="0" collapsed="false">
      <c r="A46" s="114"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6" s="114"/>
      <c r="C46" s="114"/>
      <c r="D46" s="114"/>
      <c r="E46" s="114"/>
      <c r="F46" s="114"/>
      <c r="G46" s="114"/>
      <c r="H46" s="114"/>
    </row>
    <row r="47" customFormat="false" ht="114" hidden="false" customHeight="true" outlineLevel="0" collapsed="false">
      <c r="A47" s="115" t="str">
        <f aca="false">Checks!$A$501&amp;CHAR(10)&amp;IF(Checks!$I$501="","",Checks!$I$501&amp;": ")&amp;Checks!$J$501</f>
        <v>F15-UPL-01
Meal: Meals physically uplifted on board - quantity vs menu checklist</v>
      </c>
      <c r="B47" s="115" t="str">
        <f aca="false">Checks!$K$501&amp;IF(Checks!$O$501="","",IF(Checks!$K$501="","",CHAR(10))&amp;"Note: "&amp;Checks!$O$501)</f>
        <v>Enter expected &amp; actual
Note: Confirm on board before departure; completion time must fall inside the uplift window.</v>
      </c>
      <c r="C47" s="115" t="str">
        <f aca="false">Checks!$N$501&amp;CHAR(10)&amp;IF(ISNUMBER(Checks!$R$501),TEXT(Checks!$R$501,"DD-MMM-YY HH:MM"),"")&amp;" "&amp;Checks!$P$501</f>
        <v>Required
25-Oct-26 11:00 LHR</v>
      </c>
      <c r="D47" s="115" t="str">
        <f aca="false">IF(Checks!$U$501="","",Checks!$U$501)&amp;IF(Checks!$AB$501="","",CHAR(10)&amp;"CA: "&amp;Checks!$AB$501)</f>
        <v/>
      </c>
      <c r="E47" s="115" t="str">
        <f aca="false">IF(Checks!$V$501="","",Checks!$V$501)&amp;IF(Checks!$AC$501="","",IF(Checks!$V$501="","",CHAR(10))&amp;"N/A just.: "&amp;Checks!$AC$501)&amp;IF(Checks!$W$501="","",CHAR(10)&amp;"Batch: "&amp;Checks!$W$501)&amp;IF(AND(Checks!$X$501="",Checks!$Y$501=""),"",CHAR(10)&amp;"Exp: "&amp;Checks!$X$501&amp;"  /  Act: "&amp;Checks!$Y$501)</f>
        <v/>
      </c>
      <c r="F47" s="115" t="str">
        <f aca="false">IF(AND(LEFT(Checks!$AH$501,10)="N/A – RULE",TRIM(Checks!$S$501&amp;Checks!$Z$501)=""),"","Type: "&amp;IF(TRIM(Checks!$S$501)="","______________ (see cover list)",Checks!$S$501)&amp;CHAR(10)&amp;"ID: "&amp;IF(TRIM(Checks!$Z$501)="","______________ (see cover list)",Checks!$Z$501))&amp;IF(Checks!$AA$501="","",CHAR(10)&amp;"CA: "&amp;Checks!$AA$501)</f>
        <v>Type: ______________ (see cover list)
ID: ______________ (see cover list)</v>
      </c>
      <c r="G47" s="115" t="str">
        <f aca="false">IF(ISNUMBER(Checks!$AD$501),TEXT(Checks!$AD$501,"DD-MMM-YY HH:MM")&amp;" "&amp;Checks!$P$501,"")&amp;IF(Checks!$AE$501="","",CHAR(10)&amp;"Verifier: "&amp;Checks!$AE$501)&amp;IF(Checks!$T$501="","",CHAR(10)&amp;"PIC: "&amp;Checks!$T$501)</f>
        <v/>
      </c>
      <c r="H47" s="116" t="str">
        <f aca="false">IF(Checks!$AH$501="","",Checks!$AH$501)</f>
        <v>OPEN</v>
      </c>
    </row>
    <row r="48" customFormat="false" ht="114" hidden="false" customHeight="true" outlineLevel="0" collapsed="false">
      <c r="A48" s="115" t="str">
        <f aca="false">Checks!$A$502&amp;CHAR(10)&amp;IF(Checks!$I$502="","",Checks!$I$502&amp;": ")&amp;Checks!$J$502</f>
        <v>F15-UPL-02
Equipment: Equipment physically loaded at GLD positions - quantity &amp; positions</v>
      </c>
      <c r="B48" s="115" t="str">
        <f aca="false">Checks!$K$502&amp;IF(Checks!$O$502="","",IF(Checks!$K$502="","",CHAR(10))&amp;"Note: "&amp;Checks!$O$502)</f>
        <v>Enter expected &amp; actual
Note: Confirm on board before departure; completion time must fall inside the uplift window.</v>
      </c>
      <c r="C48" s="115" t="str">
        <f aca="false">Checks!$N$502&amp;CHAR(10)&amp;IF(ISNUMBER(Checks!$R$502),TEXT(Checks!$R$502,"DD-MMM-YY HH:MM"),"")&amp;" "&amp;Checks!$P$502</f>
        <v>Required
25-Oct-26 11:00 LHR</v>
      </c>
      <c r="D48" s="115" t="str">
        <f aca="false">IF(Checks!$U$502="","",Checks!$U$502)&amp;IF(Checks!$AB$502="","",CHAR(10)&amp;"CA: "&amp;Checks!$AB$502)</f>
        <v/>
      </c>
      <c r="E48" s="115" t="str">
        <f aca="false">IF(Checks!$V$502="","",Checks!$V$502)&amp;IF(Checks!$AC$502="","",IF(Checks!$V$502="","",CHAR(10))&amp;"N/A just.: "&amp;Checks!$AC$502)&amp;IF(Checks!$W$502="","",CHAR(10)&amp;"Batch: "&amp;Checks!$W$502)&amp;IF(AND(Checks!$X$502="",Checks!$Y$502=""),"",CHAR(10)&amp;"Exp: "&amp;Checks!$X$502&amp;"  /  Act: "&amp;Checks!$Y$502)</f>
        <v/>
      </c>
      <c r="F48" s="115" t="str">
        <f aca="false">IF(AND(LEFT(Checks!$AH$502,10)="N/A – RULE",TRIM(Checks!$S$502&amp;Checks!$Z$502)=""),"","Type: "&amp;IF(TRIM(Checks!$S$502)="","______________ (see cover list)",Checks!$S$502)&amp;CHAR(10)&amp;"ID: "&amp;IF(TRIM(Checks!$Z$502)="","______________ (see cover list)",Checks!$Z$502))&amp;IF(Checks!$AA$502="","",CHAR(10)&amp;"CA: "&amp;Checks!$AA$502)</f>
        <v>Type: ______________ (see cover list)
ID: ______________ (see cover list)</v>
      </c>
      <c r="G48" s="115" t="str">
        <f aca="false">IF(ISNUMBER(Checks!$AD$502),TEXT(Checks!$AD$502,"DD-MMM-YY HH:MM")&amp;" "&amp;Checks!$P$502,"")&amp;IF(Checks!$AE$502="","",CHAR(10)&amp;"Verifier: "&amp;Checks!$AE$502)&amp;IF(Checks!$T$502="","",CHAR(10)&amp;"PIC: "&amp;Checks!$T$502)</f>
        <v/>
      </c>
      <c r="H48" s="116" t="str">
        <f aca="false">IF(Checks!$AH$502="","",Checks!$AH$502)</f>
        <v>OPEN</v>
      </c>
    </row>
    <row r="49" customFormat="false" ht="135.75" hidden="false" customHeight="true" outlineLevel="0" collapsed="false">
      <c r="A49" s="115" t="str">
        <f aca="false">Checks!$A$503&amp;CHAR(10)&amp;IF(Checks!$I$503="","",Checks!$I$503&amp;": ")&amp;Checks!$J$503</f>
        <v>F15-UPL-03
Amenities: Toiletry kits - on board</v>
      </c>
      <c r="B49" s="115"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9" s="115" t="str">
        <f aca="false">Checks!$N$503&amp;CHAR(10)&amp;IF(ISNUMBER(Checks!$R$503),TEXT(Checks!$R$503,"DD-MMM-YY HH:MM"),"")&amp;" "&amp;Checks!$P$503</f>
        <v>Clarification required
25-Oct-26 11:00 LHR</v>
      </c>
      <c r="D49" s="115" t="str">
        <f aca="false">IF(Checks!$U$503="","",Checks!$U$503)&amp;IF(Checks!$AB$503="","",CHAR(10)&amp;"CA: "&amp;Checks!$AB$503)</f>
        <v/>
      </c>
      <c r="E49" s="115" t="str">
        <f aca="false">IF(Checks!$V$503="","",Checks!$V$503)&amp;IF(Checks!$AC$503="","",IF(Checks!$V$503="","",CHAR(10))&amp;"N/A just.: "&amp;Checks!$AC$503)&amp;IF(Checks!$W$503="","",CHAR(10)&amp;"Batch: "&amp;Checks!$W$503)&amp;IF(AND(Checks!$X$503="",Checks!$Y$503=""),"",CHAR(10)&amp;"Exp: "&amp;Checks!$X$503&amp;"  /  Act: "&amp;Checks!$Y$503)</f>
        <v/>
      </c>
      <c r="F49" s="115" t="str">
        <f aca="false">IF(AND(LEFT(Checks!$AH$503,10)="N/A – RULE",TRIM(Checks!$S$503&amp;Checks!$Z$503)=""),"","Type: "&amp;IF(TRIM(Checks!$S$503)="","______________ (see cover list)",Checks!$S$503)&amp;CHAR(10)&amp;"ID: "&amp;IF(TRIM(Checks!$Z$503)="","______________ (see cover list)",Checks!$Z$503))&amp;IF(Checks!$AA$503="","",CHAR(10)&amp;"CA: "&amp;Checks!$AA$503)</f>
        <v>Type: ______________ (see cover list)
ID: ______________ (see cover list)</v>
      </c>
      <c r="G49" s="115" t="str">
        <f aca="false">IF(ISNUMBER(Checks!$AD$503),TEXT(Checks!$AD$503,"DD-MMM-YY HH:MM")&amp;" "&amp;Checks!$P$503,"")&amp;IF(Checks!$AE$503="","",CHAR(10)&amp;"Verifier: "&amp;Checks!$AE$503)&amp;IF(Checks!$T$503="","",CHAR(10)&amp;"PIC: "&amp;Checks!$T$503)</f>
        <v/>
      </c>
      <c r="H49" s="116" t="str">
        <f aca="false">IF(Checks!$AH$503="","",Checks!$AH$503)</f>
        <v>OPEN – CLARIFICATION</v>
      </c>
    </row>
    <row r="50" customFormat="false" ht="114" hidden="false" customHeight="true" outlineLevel="0" collapsed="false">
      <c r="A50" s="115" t="str">
        <f aca="false">Checks!$A$504&amp;CHAR(10)&amp;IF(Checks!$I$504="","",Checks!$I$504&amp;": ")&amp;Checks!$J$504</f>
        <v>F15-UPL-04
Seat Linen: Seat pillow (EY) - on board</v>
      </c>
      <c r="B50" s="115" t="str">
        <f aca="false">Checks!$K$504&amp;IF(Checks!$O$504="","",IF(Checks!$K$504="","",CHAR(10))&amp;"Note: "&amp;Checks!$O$504)</f>
        <v>Available 100% (ticked in reference)</v>
      </c>
      <c r="C50" s="115" t="str">
        <f aca="false">Checks!$N$504&amp;CHAR(10)&amp;IF(ISNUMBER(Checks!$R$504),TEXT(Checks!$R$504,"DD-MMM-YY HH:MM"),"")&amp;" "&amp;Checks!$P$504</f>
        <v>Required
25-Oct-26 11:00 LHR</v>
      </c>
      <c r="D50" s="115" t="str">
        <f aca="false">IF(Checks!$U$504="","",Checks!$U$504)&amp;IF(Checks!$AB$504="","",CHAR(10)&amp;"CA: "&amp;Checks!$AB$504)</f>
        <v/>
      </c>
      <c r="E50" s="115" t="str">
        <f aca="false">IF(Checks!$V$504="","",Checks!$V$504)&amp;IF(Checks!$AC$504="","",IF(Checks!$V$504="","",CHAR(10))&amp;"N/A just.: "&amp;Checks!$AC$504)&amp;IF(Checks!$W$504="","",CHAR(10)&amp;"Batch: "&amp;Checks!$W$504)&amp;IF(AND(Checks!$X$504="",Checks!$Y$504=""),"",CHAR(10)&amp;"Exp: "&amp;Checks!$X$504&amp;"  /  Act: "&amp;Checks!$Y$504)</f>
        <v/>
      </c>
      <c r="F50" s="115" t="str">
        <f aca="false">IF(AND(LEFT(Checks!$AH$504,10)="N/A – RULE",TRIM(Checks!$S$504&amp;Checks!$Z$504)=""),"","Type: "&amp;IF(TRIM(Checks!$S$504)="","______________ (see cover list)",Checks!$S$504)&amp;CHAR(10)&amp;"ID: "&amp;IF(TRIM(Checks!$Z$504)="","______________ (see cover list)",Checks!$Z$504))&amp;IF(Checks!$AA$504="","",CHAR(10)&amp;"CA: "&amp;Checks!$AA$504)</f>
        <v>Type: ______________ (see cover list)
ID: ______________ (see cover list)</v>
      </c>
      <c r="G50" s="115" t="str">
        <f aca="false">IF(ISNUMBER(Checks!$AD$504),TEXT(Checks!$AD$504,"DD-MMM-YY HH:MM")&amp;" "&amp;Checks!$P$504,"")&amp;IF(Checks!$AE$504="","",CHAR(10)&amp;"Verifier: "&amp;Checks!$AE$504)&amp;IF(Checks!$T$504="","",CHAR(10)&amp;"PIC: "&amp;Checks!$T$504)</f>
        <v/>
      </c>
      <c r="H50" s="116" t="str">
        <f aca="false">IF(Checks!$AH$504="","",Checks!$AH$504)</f>
        <v>OPEN</v>
      </c>
    </row>
    <row r="51" customFormat="false" ht="124.5" hidden="false" customHeight="true" outlineLevel="0" collapsed="false">
      <c r="A51" s="115" t="str">
        <f aca="false">Checks!$A$505&amp;CHAR(10)&amp;IF(Checks!$I$505="","",Checks!$I$505&amp;": ")&amp;Checks!$J$505</f>
        <v>F15-UPL-05
Seat Linen: Blanket (EY) - on board</v>
      </c>
      <c r="B51" s="115" t="str">
        <f aca="false">SUBSTITUTE(SUBSTITUTE(SUBSTITUTE(Checks!$K$505&amp;IF(Checks!$O$505="","",IF(Checks!$K$505="","",CHAR(10))&amp;"Note: "&amp;Checks!$O$505)," (SEAT LINEN!B74:C74)","")," (SEAT LINEN!B76:C76)","")," (SEAT LINEN!B77:C77)","")</f>
        <v>Available 100% (ticked in reference); qty 280 (A350 9M-MAH) / 260 (A359) - per tail
Note: EY blanket: flight above 3 hours excl. Regional; block 11.75 h. Qty per tail: A350 280 pcs, A359 260 pcs.</v>
      </c>
      <c r="C51" s="115" t="str">
        <f aca="false">Checks!$N$505&amp;CHAR(10)&amp;IF(ISNUMBER(Checks!$R$505),TEXT(Checks!$R$505,"DD-MMM-YY HH:MM"),"")&amp;" "&amp;Checks!$P$505</f>
        <v>Required
25-Oct-26 11:00 LHR</v>
      </c>
      <c r="D51" s="115" t="str">
        <f aca="false">IF(Checks!$U$505="","",Checks!$U$505)&amp;IF(Checks!$AB$505="","",CHAR(10)&amp;"CA: "&amp;Checks!$AB$505)</f>
        <v/>
      </c>
      <c r="E51" s="115" t="str">
        <f aca="false">IF(Checks!$V$505="","",Checks!$V$505)&amp;IF(Checks!$AC$505="","",IF(Checks!$V$505="","",CHAR(10))&amp;"N/A just.: "&amp;Checks!$AC$505)&amp;IF(Checks!$W$505="","",CHAR(10)&amp;"Batch: "&amp;Checks!$W$505)&amp;IF(AND(Checks!$X$505="",Checks!$Y$505=""),"",CHAR(10)&amp;"Exp: "&amp;Checks!$X$505&amp;"  /  Act: "&amp;Checks!$Y$505)</f>
        <v/>
      </c>
      <c r="F51" s="115" t="str">
        <f aca="false">IF(AND(LEFT(Checks!$AH$505,10)="N/A – RULE",TRIM(Checks!$S$505&amp;Checks!$Z$505)=""),"","Type: "&amp;IF(TRIM(Checks!$S$505)="","______________ (see cover list)",Checks!$S$505)&amp;CHAR(10)&amp;"ID: "&amp;IF(TRIM(Checks!$Z$505)="","______________ (see cover list)",Checks!$Z$505))&amp;IF(Checks!$AA$505="","",CHAR(10)&amp;"CA: "&amp;Checks!$AA$505)</f>
        <v>Type: ______________ (see cover list)
ID: ______________ (see cover list)</v>
      </c>
      <c r="G51" s="115" t="str">
        <f aca="false">IF(ISNUMBER(Checks!$AD$505),TEXT(Checks!$AD$505,"DD-MMM-YY HH:MM")&amp;" "&amp;Checks!$P$505,"")&amp;IF(Checks!$AE$505="","",CHAR(10)&amp;"Verifier: "&amp;Checks!$AE$505)&amp;IF(Checks!$T$505="","",CHAR(10)&amp;"PIC: "&amp;Checks!$T$505)</f>
        <v/>
      </c>
      <c r="H51" s="116" t="str">
        <f aca="false">IF(Checks!$AH$505="","",Checks!$AH$505)</f>
        <v>OPEN</v>
      </c>
    </row>
    <row r="53" customFormat="false" ht="24" hidden="false" customHeight="true" outlineLevel="0" collapsed="false">
      <c r="A53" s="117" t="s">
        <v>3480</v>
      </c>
      <c r="B53" s="117"/>
      <c r="C53" s="117"/>
      <c r="D53" s="117"/>
      <c r="E53" s="117" t="s">
        <v>3481</v>
      </c>
      <c r="F53" s="117"/>
      <c r="G53" s="117"/>
      <c r="H53" s="117"/>
    </row>
    <row r="54" customFormat="false" ht="21.75" hidden="false" customHeight="true" outlineLevel="0" collapsed="false">
      <c r="A54" s="118"/>
      <c r="B54" s="118"/>
      <c r="C54" s="118"/>
      <c r="D54" s="118"/>
      <c r="E54" s="118"/>
      <c r="F54" s="118"/>
      <c r="G54" s="118"/>
      <c r="H54" s="118"/>
    </row>
    <row r="55" customFormat="false" ht="21.75" hidden="false" customHeight="true" outlineLevel="0" collapsed="false">
      <c r="A55" s="118"/>
      <c r="B55" s="118"/>
      <c r="C55" s="118"/>
      <c r="D55" s="118"/>
      <c r="E55" s="118"/>
      <c r="F55" s="118"/>
      <c r="G55" s="118"/>
      <c r="H55" s="118"/>
    </row>
    <row r="56" customFormat="false" ht="21.75" hidden="false" customHeight="true" outlineLevel="0" collapsed="false">
      <c r="A56" s="118"/>
      <c r="B56" s="118"/>
      <c r="C56" s="118"/>
      <c r="D56" s="118"/>
      <c r="E56" s="118"/>
      <c r="F56" s="118"/>
      <c r="G56" s="118"/>
      <c r="H56" s="118"/>
    </row>
    <row r="57" customFormat="false" ht="21.75" hidden="false" customHeight="true" outlineLevel="0" collapsed="false">
      <c r="A57" s="118"/>
      <c r="B57" s="118"/>
      <c r="C57" s="118"/>
      <c r="D57" s="118"/>
      <c r="E57" s="118"/>
      <c r="F57" s="118"/>
      <c r="G57" s="118"/>
      <c r="H57" s="118"/>
    </row>
    <row r="58" customFormat="false" ht="21.75" hidden="false" customHeight="true" outlineLevel="0" collapsed="false">
      <c r="A58" s="118"/>
      <c r="B58" s="118"/>
      <c r="C58" s="118"/>
      <c r="D58" s="118"/>
      <c r="E58" s="118"/>
      <c r="F58" s="118"/>
      <c r="G58" s="118"/>
      <c r="H58" s="118"/>
    </row>
    <row r="59" customFormat="false" ht="21.75" hidden="false" customHeight="true" outlineLevel="0" collapsed="false">
      <c r="A59" s="118"/>
      <c r="B59" s="118"/>
      <c r="C59" s="118"/>
      <c r="D59" s="118"/>
      <c r="E59" s="118"/>
      <c r="F59" s="118"/>
      <c r="G59" s="118"/>
      <c r="H59" s="118"/>
    </row>
    <row r="60" customFormat="false" ht="21.75" hidden="false" customHeight="true" outlineLevel="0" collapsed="false">
      <c r="A60" s="118"/>
      <c r="B60" s="118"/>
      <c r="C60" s="118"/>
      <c r="D60" s="118"/>
      <c r="E60" s="118"/>
      <c r="F60" s="118"/>
      <c r="G60" s="118"/>
      <c r="H60" s="118"/>
    </row>
    <row r="61" customFormat="false" ht="21.75" hidden="false" customHeight="true" outlineLevel="0" collapsed="false">
      <c r="A61" s="118"/>
      <c r="B61" s="118"/>
      <c r="C61" s="118"/>
      <c r="D61" s="118"/>
      <c r="E61" s="118"/>
      <c r="F61" s="118"/>
      <c r="G61" s="118"/>
      <c r="H61" s="118"/>
    </row>
    <row r="62" customFormat="false" ht="21.75" hidden="false" customHeight="true" outlineLevel="0" collapsed="false">
      <c r="A62" s="118"/>
      <c r="B62" s="118"/>
      <c r="C62" s="118"/>
      <c r="D62" s="118"/>
      <c r="E62" s="118"/>
      <c r="F62" s="118"/>
      <c r="G62" s="118"/>
      <c r="H62" s="118"/>
    </row>
    <row r="63" customFormat="false" ht="21.75" hidden="false" customHeight="true" outlineLevel="0" collapsed="false">
      <c r="A63" s="118"/>
      <c r="B63" s="118"/>
      <c r="C63" s="118"/>
      <c r="D63" s="118"/>
      <c r="E63" s="118"/>
      <c r="F63" s="118"/>
      <c r="G63" s="118"/>
      <c r="H63"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46:H46"/>
    <mergeCell ref="A53:D53"/>
    <mergeCell ref="E53:H53"/>
    <mergeCell ref="A54:D63"/>
    <mergeCell ref="E54:H6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1">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1">
    <cfRule type="expression" priority="18" aboveAverage="0" equalAverage="0" bottom="0" percent="0" rank="0" text="" dxfId="35">
      <formula>LEFT($H24,3)="N/A"</formula>
    </cfRule>
  </conditionalFormatting>
  <conditionalFormatting sqref="D24:D51">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1" man="true" max="16383" min="0"/>
    <brk id="26" man="true" max="16383" min="0"/>
    <brk id="30" man="true" max="16383" min="0"/>
    <brk id="34" man="true" max="16383" min="0"/>
    <brk id="38" man="true" max="16383" min="0"/>
    <brk id="40" man="true" max="16383" min="0"/>
    <brk id="42" man="true" max="16383" min="0"/>
    <brk id="45" man="true" max="16383" min="0"/>
    <brk id="49"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3435</v>
      </c>
      <c r="B2" s="94" t="str">
        <f aca="false">Flights!$F$20&amp;"   "&amp;TEXT(Flights!$D$20,"DD-MMM-YY")&amp;" ("&amp;Flights!$E$20&amp;")"</f>
        <v>MH0072   26-Oct-26 (MON)</v>
      </c>
      <c r="C2" s="94"/>
      <c r="D2" s="94"/>
      <c r="E2" s="95" t="s">
        <v>3436</v>
      </c>
      <c r="F2" s="96" t="str">
        <f aca="false">Flights!$AT$20</f>
        <v>NOT READY – DOCUMENTS</v>
      </c>
      <c r="G2" s="96"/>
      <c r="H2" s="96"/>
    </row>
    <row r="3" customFormat="false" ht="24" hidden="false" customHeight="true" outlineLevel="0" collapsed="false">
      <c r="A3" s="93" t="s">
        <v>3437</v>
      </c>
      <c r="B3" s="94" t="str">
        <f aca="false">Flights!$G$20&amp;" → "&amp;Flights!$H$20&amp;"   Class "&amp;Flights!$K$20&amp;"   Seat "&amp;Flights!$O$20</f>
        <v>KUL → HKG   Class EY   Seat 4C</v>
      </c>
      <c r="C3" s="94"/>
      <c r="D3" s="94"/>
      <c r="E3" s="95" t="s">
        <v>73</v>
      </c>
      <c r="F3" s="95" t="s">
        <v>3438</v>
      </c>
      <c r="G3" s="95" t="s">
        <v>3439</v>
      </c>
      <c r="H3" s="95"/>
    </row>
    <row r="4" customFormat="false" ht="24" hidden="false" customHeight="true" outlineLevel="0" collapsed="false">
      <c r="A4" s="93" t="s">
        <v>3440</v>
      </c>
      <c r="B4" s="94" t="str">
        <f aca="false">IF(ISNUMBER(Flights!$I$20),TEXT(Flights!$I$20,"DD-MMM-YY HH:MM"),"")&amp;" "&amp;Flights!$G$20&amp;"  →  "&amp;IF(ISNUMBER(Flights!$J$20),TEXT(Flights!$J$20,"DD-MMM-YY HH:MM"),"")&amp;" "&amp;Flights!$H$20</f>
        <v>26-Oct-26 09:10 KUL  →  26-Oct-26 13:15 HKG</v>
      </c>
      <c r="C4" s="94"/>
      <c r="D4" s="94"/>
      <c r="E4" s="93" t="s">
        <v>3441</v>
      </c>
      <c r="F4" s="97" t="str">
        <f aca="false">IF(ISNUMBER(Flights!$AG$20),TEXT(Flights!$AG$20,"DD-MMM-YY HH:MM"),"")&amp;" "&amp;Flights!$V$20</f>
        <v>19-Oct-26 09:10 KUL</v>
      </c>
      <c r="G4" s="98" t="n">
        <f aca="false">Flights!$AJ$20</f>
        <v>0</v>
      </c>
      <c r="H4" s="98"/>
    </row>
    <row r="5" customFormat="false" ht="24" hidden="false" customHeight="true" outlineLevel="0" collapsed="false">
      <c r="A5" s="93" t="s">
        <v>3442</v>
      </c>
      <c r="B5" s="94" t="str">
        <f aca="false">Flights!$L$20&amp;" – "&amp;Flights!$M$20</f>
        <v>B738MAX – B737-8 (B7M8)</v>
      </c>
      <c r="C5" s="94"/>
      <c r="D5" s="94"/>
      <c r="E5" s="93" t="s">
        <v>3443</v>
      </c>
      <c r="F5" s="97" t="str">
        <f aca="false">IF(ISNUMBER(Flights!$AH$20),TEXT(Flights!$AH$20,"DD-MMM-YY HH:MM"),"")&amp;" "&amp;Flights!$V$20</f>
        <v>25-Oct-26 09:10 KUL</v>
      </c>
      <c r="G5" s="98" t="n">
        <f aca="false">Flights!$AK$20</f>
        <v>0</v>
      </c>
      <c r="H5" s="98"/>
    </row>
    <row r="6" customFormat="false" ht="24" hidden="false" customHeight="true" outlineLevel="0" collapsed="false">
      <c r="A6" s="93" t="s">
        <v>3444</v>
      </c>
      <c r="B6" s="94" t="str">
        <f aca="false">IF(TRIM(Flights!$N$20)="","__________________",Flights!$N$20)</f>
        <v>__________________</v>
      </c>
      <c r="C6" s="94"/>
      <c r="D6" s="94"/>
      <c r="E6" s="93" t="s">
        <v>3445</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3446</v>
      </c>
      <c r="B7" s="94" t="str">
        <f aca="false">Flights!$T$20</f>
        <v>1 Meal + DAT(Noodles Svc) (Meal)</v>
      </c>
      <c r="C7" s="94"/>
      <c r="D7" s="94"/>
      <c r="E7" s="93" t="s">
        <v>3447</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155</v>
      </c>
      <c r="B8" s="94" t="str">
        <f aca="false">Flights!$V$20&amp;"   (reference uplift stns: "&amp;Flights!$U$20&amp;")"</f>
        <v>KUL   (reference uplift stns: KUL/HKG)</v>
      </c>
      <c r="C8" s="94"/>
      <c r="D8" s="94"/>
      <c r="E8" s="93" t="s">
        <v>3448</v>
      </c>
      <c r="F8" s="99" t="s">
        <v>3449</v>
      </c>
      <c r="G8" s="98" t="n">
        <f aca="false">Flights!$AN$20</f>
        <v>0</v>
      </c>
      <c r="H8" s="98"/>
    </row>
    <row r="9" customFormat="false" ht="12.75" hidden="false" customHeight="true" outlineLevel="0" collapsed="false">
      <c r="A9" s="93" t="s">
        <v>3450</v>
      </c>
      <c r="B9" s="94" t="str">
        <f aca="false">TRIM(Flights!$P$20&amp;"  "&amp;Flights!$Q$20)</f>
        <v>2H 25M Overnight HKG</v>
      </c>
      <c r="C9" s="94"/>
      <c r="D9" s="94"/>
      <c r="E9" s="93" t="s">
        <v>3451</v>
      </c>
      <c r="F9" s="100" t="n">
        <f aca="false">Flights!$AP$20</f>
        <v>0</v>
      </c>
      <c r="G9" s="100" t="n">
        <f aca="false">Flights!$AQ$20</f>
        <v>0</v>
      </c>
      <c r="H9" s="100" t="n">
        <f aca="false">Flights!$AU$20</f>
        <v>0</v>
      </c>
    </row>
    <row r="10" customFormat="false" ht="24" hidden="false" customHeight="true" outlineLevel="0" collapsed="false">
      <c r="A10" s="93" t="s">
        <v>3452</v>
      </c>
      <c r="B10" s="94" t="str">
        <f aca="false">IF(TRIM(Flights!$X$20)="","__________________",Flights!$X$20)</f>
        <v>__________________</v>
      </c>
      <c r="C10" s="94"/>
      <c r="D10" s="94"/>
      <c r="E10" s="93" t="s">
        <v>3453</v>
      </c>
      <c r="F10" s="100" t="n">
        <f aca="false">Flights!$AO$20</f>
        <v>24</v>
      </c>
      <c r="G10" s="100" t="n">
        <f aca="false">Flights!$AS$20</f>
        <v>1</v>
      </c>
      <c r="H10" s="100" t="n">
        <f aca="false">Flights!$AR$20</f>
        <v>2</v>
      </c>
    </row>
    <row r="11" customFormat="false" ht="21" hidden="false" customHeight="true" outlineLevel="0" collapsed="false">
      <c r="A11" s="93" t="s">
        <v>3454</v>
      </c>
      <c r="B11" s="94" t="str">
        <f aca="false">IF(TRIM(Flights!$Y$20)="","__________________",Flights!$Y$20)</f>
        <v>__________________</v>
      </c>
      <c r="C11" s="94"/>
      <c r="D11" s="94"/>
      <c r="E11" s="93" t="s">
        <v>3455</v>
      </c>
      <c r="F11" s="100" t="str">
        <f aca="false">Flights!$AV$20&amp;" / "&amp;Flights!$AW$20</f>
        <v>0 / 24</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IF(Documents!$F$20="","",Documents!$F$20)</f>
        <v/>
      </c>
      <c r="C15" s="99" t="str">
        <f aca="false">IF(Documents!$G$20="","",Documents!$G$20)&amp;IF(ISNUMBER(Documents!$H$20),"  "&amp;TEXT(Documents!$H$20,"DD-MMM-YY"),"")</f>
        <v/>
      </c>
      <c r="D15" s="99"/>
      <c r="E15" s="108" t="str">
        <f aca="false">IF(Documents!$J$20="OUTSTANDING","OUTSTANDING – attach before T-7D (due "&amp;IF(ISNUMBER(Flights!$AG$20),TEXT(Flights!$AG$20,"DD-MMM-YY HH:MM"),"")&amp;" "&amp;Flights!$V$20&amp;")",IF(Documents!$J$20="","Status not recorded",Documents!$J$20))</f>
        <v>OUTSTANDING – attach before T-7D (due 19-Oct-26 09:10 KUL)</v>
      </c>
      <c r="F15" s="109" t="str">
        <f aca="false">"Staple behind this sheet as page A1."&amp;IF(Documents!$I$20="",""," Location: "&amp;Documents!$I$20)</f>
        <v>Staple behind this sheet as page A1.</v>
      </c>
      <c r="G15" s="109"/>
      <c r="H15" s="109"/>
    </row>
    <row r="16" customFormat="false" ht="36" hidden="false" customHeight="true" outlineLevel="0" collapsed="false">
      <c r="A16" s="93" t="s">
        <v>3466</v>
      </c>
      <c r="B16" s="94" t="str">
        <f aca="false">IF(Documents!$K$20="","",Documents!$K$20)</f>
        <v/>
      </c>
      <c r="C16" s="99" t="str">
        <f aca="false">IF(Documents!$L$20="","",Documents!$L$20)&amp;IF(ISNUMBER(Documents!$M$20),"  "&amp;TEXT(Documents!$M$20,"DD-MMM-YY"),"")</f>
        <v/>
      </c>
      <c r="D16" s="99"/>
      <c r="E16" s="108" t="str">
        <f aca="false">IF(Documents!$O$20="OUTSTANDING","OUTSTANDING – attach before T-7D (due "&amp;IF(ISNUMBER(Flights!$AG$20),TEXT(Flights!$AG$20,"DD-MMM-YY HH:MM"),"")&amp;" "&amp;Flights!$V$20&amp;")",IF(Documents!$O$20="","Status not recorded",Documents!$O$20))</f>
        <v>OUTSTANDING – attach before T-7D (due 19-Oct-26 09:10 KUL)</v>
      </c>
      <c r="F16" s="109" t="str">
        <f aca="false">"Staple behind this sheet as page A2."&amp;IF(Documents!$N$20="",""," Location: "&amp;Documents!$N$20)</f>
        <v>Staple behind this sheet as page A2.</v>
      </c>
      <c r="G16" s="109"/>
      <c r="H16" s="109"/>
    </row>
    <row r="17" customFormat="false" ht="22.5" hidden="false" customHeight="true" outlineLevel="0" collapsed="false">
      <c r="A17" s="93" t="s">
        <v>3467</v>
      </c>
      <c r="B17" s="110" t="str">
        <f aca="false">IF(Documents!$Q$20="","",Documents!$Q$20)</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"&amp;IF(TRIM(Flights!$Y$20)="","__________________",Flights!$Y$20)</f>
        <v>Name: __________________</v>
      </c>
      <c r="B19" s="94"/>
      <c r="C19" s="94" t="str">
        <f aca="false">"Name: __________________"</f>
        <v>Name: __________________</v>
      </c>
      <c r="D19" s="94"/>
      <c r="E19" s="94"/>
      <c r="F19" s="94" t="str">
        <f aca="false">"Name: __________________"&amp;"   Station: "&amp;Flights!$V$20</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Checks!$A$506&amp;CHAR(10)&amp;IF(Checks!$I$506="","",Checks!$I$506&amp;": ")&amp;Checks!$J$506</f>
        <v>F16-T7-01
Meal: Meal sensory testing completed for this flight's menu cycle (assessed class)</v>
      </c>
      <c r="B24" s="115" t="str">
        <f aca="false">Checks!$K$506&amp;IF(Checks!$O$506="","",IF(Checks!$K$506="","",CHAR(10))&amp;"Note: "&amp;Checks!$O$506)</f>
        <v>Record panel result / score in Result</v>
      </c>
      <c r="C24" s="115" t="str">
        <f aca="false">Checks!$N$506&amp;CHAR(10)&amp;IF(ISNUMBER(Checks!$R$506),TEXT(Checks!$R$506,"DD-MMM-YY HH:MM"),"")&amp;" "&amp;Checks!$P$506</f>
        <v>Required
19-Oct-26 09:10 KUL</v>
      </c>
      <c r="D24" s="115" t="str">
        <f aca="false">IF(Checks!$U$506="","",Checks!$U$506)&amp;IF(Checks!$AB$506="","",CHAR(10)&amp;"CA: "&amp;Checks!$AB$506)</f>
        <v/>
      </c>
      <c r="E24" s="115" t="str">
        <f aca="false">IF(Checks!$V$506="","",Checks!$V$506)&amp;IF(Checks!$AC$506="","",IF(Checks!$V$506="","",CHAR(10))&amp;"N/A just.: "&amp;Checks!$AC$506)&amp;IF(Checks!$W$506="","",CHAR(10)&amp;"Batch: "&amp;Checks!$W$506)&amp;IF(AND(Checks!$X$506="",Checks!$Y$506=""),"",CHAR(10)&amp;"Exp: "&amp;Checks!$X$506&amp;"  /  Act: "&amp;Checks!$Y$506)</f>
        <v/>
      </c>
      <c r="F24" s="115" t="str">
        <f aca="false">IF(AND(LEFT(Checks!$AH$506,10)="N/A – RULE",TRIM(Checks!$S$506&amp;Checks!$Z$506)=""),"","Type: "&amp;IF(TRIM(Checks!$S$506)="","______________ (see cover list)",Checks!$S$506)&amp;CHAR(10)&amp;"ID: "&amp;IF(TRIM(Checks!$Z$506)="","______________ (see cover list)",Checks!$Z$506))&amp;IF(Checks!$AA$506="","",CHAR(10)&amp;"CA: "&amp;Checks!$AA$506)</f>
        <v>Type: ______________ (see cover list)
ID: ______________ (see cover list)</v>
      </c>
      <c r="G24" s="115" t="str">
        <f aca="false">IF(ISNUMBER(Checks!$AD$506),TEXT(Checks!$AD$506,"DD-MMM-YY HH:MM")&amp;" "&amp;Checks!$P$506,"")&amp;IF(Checks!$AE$506="","",CHAR(10)&amp;"Verifier: "&amp;Checks!$AE$506)&amp;IF(Checks!$T$506="","",CHAR(10)&amp;"PIC: "&amp;Checks!$T$506)</f>
        <v/>
      </c>
      <c r="H24" s="116" t="str">
        <f aca="false">IF(Checks!$AH$506="","",Checks!$AH$506)</f>
        <v>OPEN</v>
      </c>
    </row>
    <row r="25" customFormat="false" ht="114" hidden="false" customHeight="true" outlineLevel="0" collapsed="false">
      <c r="A25" s="115" t="str">
        <f aca="false">Checks!$A$507&amp;CHAR(10)&amp;IF(Checks!$I$507="","",Checks!$I$507&amp;": ")&amp;Checks!$J$507</f>
        <v>F16-T7-02
Menu: Printed menu cards confirmed (content, cycle, language, quantity)</v>
      </c>
      <c r="B25" s="115" t="str">
        <f aca="false">Checks!$K$507&amp;IF(Checks!$O$507="","",IF(Checks!$K$507="","",CHAR(10))&amp;"Note: "&amp;Checks!$O$507)</f>
        <v>Menu card matches approved menu for this flight</v>
      </c>
      <c r="C25" s="115" t="str">
        <f aca="false">Checks!$N$507&amp;CHAR(10)&amp;IF(ISNUMBER(Checks!$R$507),TEXT(Checks!$R$507,"DD-MMM-YY HH:MM"),"")&amp;" "&amp;Checks!$P$507</f>
        <v>Required
19-Oct-26 09:10 KUL</v>
      </c>
      <c r="D25" s="115" t="str">
        <f aca="false">IF(Checks!$U$507="","",Checks!$U$507)&amp;IF(Checks!$AB$507="","",CHAR(10)&amp;"CA: "&amp;Checks!$AB$507)</f>
        <v/>
      </c>
      <c r="E25" s="115" t="str">
        <f aca="false">IF(Checks!$V$507="","",Checks!$V$507)&amp;IF(Checks!$AC$507="","",IF(Checks!$V$507="","",CHAR(10))&amp;"N/A just.: "&amp;Checks!$AC$507)&amp;IF(Checks!$W$507="","",CHAR(10)&amp;"Batch: "&amp;Checks!$W$507)&amp;IF(AND(Checks!$X$507="",Checks!$Y$507=""),"",CHAR(10)&amp;"Exp: "&amp;Checks!$X$507&amp;"  /  Act: "&amp;Checks!$Y$507)</f>
        <v/>
      </c>
      <c r="F25" s="115" t="str">
        <f aca="false">IF(AND(LEFT(Checks!$AH$507,10)="N/A – RULE",TRIM(Checks!$S$507&amp;Checks!$Z$507)=""),"","Type: "&amp;IF(TRIM(Checks!$S$507)="","______________ (see cover list)",Checks!$S$507)&amp;CHAR(10)&amp;"ID: "&amp;IF(TRIM(Checks!$Z$507)="","______________ (see cover list)",Checks!$Z$507))&amp;IF(Checks!$AA$507="","",CHAR(10)&amp;"CA: "&amp;Checks!$AA$507)</f>
        <v>Type: ______________ (see cover list)
ID: ______________ (see cover list)</v>
      </c>
      <c r="G25" s="115" t="str">
        <f aca="false">IF(ISNUMBER(Checks!$AD$507),TEXT(Checks!$AD$507,"DD-MMM-YY HH:MM")&amp;" "&amp;Checks!$P$507,"")&amp;IF(Checks!$AE$507="","",CHAR(10)&amp;"Verifier: "&amp;Checks!$AE$507)&amp;IF(Checks!$T$507="","",CHAR(10)&amp;"PIC: "&amp;Checks!$T$507)</f>
        <v/>
      </c>
      <c r="H25" s="116" t="str">
        <f aca="false">IF(Checks!$AH$507="","",Checks!$AH$507)</f>
        <v>OPEN</v>
      </c>
    </row>
    <row r="26" customFormat="false" ht="114" hidden="false" customHeight="true" outlineLevel="0" collapsed="false">
      <c r="A26" s="115" t="str">
        <f aca="false">Checks!$A$508&amp;CHAR(10)&amp;IF(Checks!$I$508="","",Checks!$I$508&amp;": ")&amp;Checks!$J$508</f>
        <v>F16-T7-03
IFE: Digital menu in IFE confirmed (A339 only)</v>
      </c>
      <c r="B26" s="115" t="str">
        <f aca="false">Checks!$K$508&amp;IF(Checks!$O$508="","",IF(Checks!$K$508="","",CHAR(10))&amp;"Note: "&amp;Checks!$O$508)</f>
        <v>Applies when fleet = A339
Note: Digital IFE menu applies to A339 only (user brief). Applicability follows the Fleet cell on Flights.</v>
      </c>
      <c r="C26" s="115" t="str">
        <f aca="false">Checks!$N$508&amp;CHAR(10)&amp;IF(ISNUMBER(Checks!$R$508),TEXT(Checks!$R$508,"DD-MMM-YY HH:MM"),"")&amp;" "&amp;Checks!$P$508</f>
        <v>N/A – rule
19-Oct-26 09:10 KUL</v>
      </c>
      <c r="D26" s="115" t="str">
        <f aca="false">IF(Checks!$U$508="","",Checks!$U$508)&amp;IF(Checks!$AB$508="","",CHAR(10)&amp;"CA: "&amp;Checks!$AB$508)</f>
        <v/>
      </c>
      <c r="E26" s="115" t="str">
        <f aca="false">IF(Checks!$V$508="","",Checks!$V$508)&amp;IF(Checks!$AC$508="","",IF(Checks!$V$508="","",CHAR(10))&amp;"N/A just.: "&amp;Checks!$AC$508)&amp;IF(Checks!$W$508="","",CHAR(10)&amp;"Batch: "&amp;Checks!$W$508)&amp;IF(AND(Checks!$X$508="",Checks!$Y$508=""),"",CHAR(10)&amp;"Exp: "&amp;Checks!$X$508&amp;"  /  Act: "&amp;Checks!$Y$508)</f>
        <v/>
      </c>
      <c r="F26" s="115" t="str">
        <f aca="false">IF(AND(LEFT(Checks!$AH$508,10)="N/A – RULE",TRIM(Checks!$S$508&amp;Checks!$Z$508)=""),"","Type: "&amp;IF(TRIM(Checks!$S$508)="","______________ (see cover list)",Checks!$S$508)&amp;CHAR(10)&amp;"ID: "&amp;IF(TRIM(Checks!$Z$508)="","______________ (see cover list)",Checks!$Z$508))&amp;IF(Checks!$AA$508="","",CHAR(10)&amp;"CA: "&amp;Checks!$AA$508)</f>
        <v/>
      </c>
      <c r="G26" s="115" t="str">
        <f aca="false">IF(ISNUMBER(Checks!$AD$508),TEXT(Checks!$AD$508,"DD-MMM-YY HH:MM")&amp;" "&amp;Checks!$P$508,"")&amp;IF(Checks!$AE$508="","",CHAR(10)&amp;"Verifier: "&amp;Checks!$AE$508)&amp;IF(Checks!$T$508="","",CHAR(10)&amp;"PIC: "&amp;Checks!$T$508)</f>
        <v/>
      </c>
      <c r="H26" s="116" t="str">
        <f aca="false">IF(Checks!$AH$508="","",Checks!$AH$508)</f>
        <v>N/A – RULE</v>
      </c>
    </row>
    <row r="27" customFormat="false" ht="114" hidden="false" customHeight="true" outlineLevel="0" collapsed="false">
      <c r="A27" s="115" t="str">
        <f aca="false">Checks!$A$509&amp;CHAR(10)&amp;IF(Checks!$I$509="","",Checks!$I$509&amp;": ")&amp;Checks!$J$509</f>
        <v>F16-T7-04
Staffing: Experienced catering officer assigned to this flight</v>
      </c>
      <c r="B27" s="115" t="str">
        <f aca="false">Checks!$K$509&amp;IF(Checks!$O$509="","",IF(Checks!$K$509="","",CHAR(10))&amp;"Note: "&amp;Checks!$O$509)</f>
        <v>Record officer name in Result</v>
      </c>
      <c r="C27" s="115" t="str">
        <f aca="false">Checks!$N$509&amp;CHAR(10)&amp;IF(ISNUMBER(Checks!$R$509),TEXT(Checks!$R$509,"DD-MMM-YY HH:MM"),"")&amp;" "&amp;Checks!$P$509</f>
        <v>Required
19-Oct-26 09:10 KUL</v>
      </c>
      <c r="D27" s="115" t="str">
        <f aca="false">IF(Checks!$U$509="","",Checks!$U$509)&amp;IF(Checks!$AB$509="","",CHAR(10)&amp;"CA: "&amp;Checks!$AB$509)</f>
        <v/>
      </c>
      <c r="E27" s="115" t="str">
        <f aca="false">IF(Checks!$V$509="","",Checks!$V$509)&amp;IF(Checks!$AC$509="","",IF(Checks!$V$509="","",CHAR(10))&amp;"N/A just.: "&amp;Checks!$AC$509)&amp;IF(Checks!$W$509="","",CHAR(10)&amp;"Batch: "&amp;Checks!$W$509)&amp;IF(AND(Checks!$X$509="",Checks!$Y$509=""),"",CHAR(10)&amp;"Exp: "&amp;Checks!$X$509&amp;"  /  Act: "&amp;Checks!$Y$509)</f>
        <v/>
      </c>
      <c r="F27" s="115" t="str">
        <f aca="false">IF(AND(LEFT(Checks!$AH$509,10)="N/A – RULE",TRIM(Checks!$S$509&amp;Checks!$Z$509)=""),"","Type: "&amp;IF(TRIM(Checks!$S$509)="","______________ (see cover list)",Checks!$S$509)&amp;CHAR(10)&amp;"ID: "&amp;IF(TRIM(Checks!$Z$509)="","______________ (see cover list)",Checks!$Z$509))&amp;IF(Checks!$AA$509="","",CHAR(10)&amp;"CA: "&amp;Checks!$AA$509)</f>
        <v>Type: ______________ (see cover list)
ID: ______________ (see cover list)</v>
      </c>
      <c r="G27" s="115" t="str">
        <f aca="false">IF(ISNUMBER(Checks!$AD$509),TEXT(Checks!$AD$509,"DD-MMM-YY HH:MM")&amp;" "&amp;Checks!$P$509,"")&amp;IF(Checks!$AE$509="","",CHAR(10)&amp;"Verifier: "&amp;Checks!$AE$509)&amp;IF(Checks!$T$509="","",CHAR(10)&amp;"PIC: "&amp;Checks!$T$509)</f>
        <v/>
      </c>
      <c r="H27" s="116" t="str">
        <f aca="false">IF(Checks!$AH$509="","",Checks!$AH$509)</f>
        <v>OPEN</v>
      </c>
    </row>
    <row r="28" customFormat="false" ht="114" hidden="false" customHeight="true" outlineLevel="0" collapsed="false">
      <c r="A28" s="115" t="str">
        <f aca="false">Checks!$A$510&amp;CHAR(10)&amp;IF(Checks!$I$510="","",Checks!$I$510&amp;": ")&amp;Checks!$J$510</f>
        <v>F16-T7-05
ISOP: All latest applicable ISOP revisions communicated to caterer</v>
      </c>
      <c r="B28" s="115" t="str">
        <f aca="false">Checks!$K$510&amp;IF(Checks!$O$510="","",IF(Checks!$K$510="","",CHAR(10))&amp;"Note: "&amp;Checks!$O$510)</f>
        <v>List revision numbers in Result (see ISOP register)</v>
      </c>
      <c r="C28" s="115" t="str">
        <f aca="false">Checks!$N$510&amp;CHAR(10)&amp;IF(ISNUMBER(Checks!$R$510),TEXT(Checks!$R$510,"DD-MMM-YY HH:MM"),"")&amp;" "&amp;Checks!$P$510</f>
        <v>Required
19-Oct-26 09:10 KUL</v>
      </c>
      <c r="D28" s="115" t="str">
        <f aca="false">IF(Checks!$U$510="","",Checks!$U$510)&amp;IF(Checks!$AB$510="","",CHAR(10)&amp;"CA: "&amp;Checks!$AB$510)</f>
        <v/>
      </c>
      <c r="E28" s="115" t="str">
        <f aca="false">IF(Checks!$V$510="","",Checks!$V$510)&amp;IF(Checks!$AC$510="","",IF(Checks!$V$510="","",CHAR(10))&amp;"N/A just.: "&amp;Checks!$AC$510)&amp;IF(Checks!$W$510="","",CHAR(10)&amp;"Batch: "&amp;Checks!$W$510)&amp;IF(AND(Checks!$X$510="",Checks!$Y$510=""),"",CHAR(10)&amp;"Exp: "&amp;Checks!$X$510&amp;"  /  Act: "&amp;Checks!$Y$510)</f>
        <v/>
      </c>
      <c r="F28" s="115" t="str">
        <f aca="false">IF(AND(LEFT(Checks!$AH$510,10)="N/A – RULE",TRIM(Checks!$S$510&amp;Checks!$Z$510)=""),"","Type: "&amp;IF(TRIM(Checks!$S$510)="","______________ (see cover list)",Checks!$S$510)&amp;CHAR(10)&amp;"ID: "&amp;IF(TRIM(Checks!$Z$510)="","______________ (see cover list)",Checks!$Z$510))&amp;IF(Checks!$AA$510="","",CHAR(10)&amp;"CA: "&amp;Checks!$AA$510)</f>
        <v>Type: ______________ (see cover list)
ID: ______________ (see cover list)</v>
      </c>
      <c r="G28" s="115" t="str">
        <f aca="false">IF(ISNUMBER(Checks!$AD$510),TEXT(Checks!$AD$510,"DD-MMM-YY HH:MM")&amp;" "&amp;Checks!$P$510,"")&amp;IF(Checks!$AE$510="","",CHAR(10)&amp;"Verifier: "&amp;Checks!$AE$510)&amp;IF(Checks!$T$510="","",CHAR(10)&amp;"PIC: "&amp;Checks!$T$510)</f>
        <v/>
      </c>
      <c r="H28" s="116" t="str">
        <f aca="false">IF(Checks!$AH$510="","",Checks!$AH$510)</f>
        <v>OPEN</v>
      </c>
    </row>
    <row r="29" customFormat="false" ht="114" hidden="false" customHeight="true" outlineLevel="0" collapsed="false">
      <c r="A29" s="115" t="str">
        <f aca="false">Checks!$A$511&amp;CHAR(10)&amp;IF(Checks!$I$511="","",Checks!$I$511&amp;": ")&amp;Checks!$J$511</f>
        <v>F16-T7-06
ISOP: Caterer acknowledgement of ISOP revisions recorded</v>
      </c>
      <c r="B29" s="115" t="str">
        <f aca="false">Checks!$K$511&amp;IF(Checks!$O$511="","",IF(Checks!$K$511="","",CHAR(10))&amp;"Note: "&amp;Checks!$O$511)</f>
        <v>Record acknowledgement ref in Evidence</v>
      </c>
      <c r="C29" s="115" t="str">
        <f aca="false">Checks!$N$511&amp;CHAR(10)&amp;IF(ISNUMBER(Checks!$R$511),TEXT(Checks!$R$511,"DD-MMM-YY HH:MM"),"")&amp;" "&amp;Checks!$P$511</f>
        <v>Required
19-Oct-26 09:10 KUL</v>
      </c>
      <c r="D29" s="115" t="str">
        <f aca="false">IF(Checks!$U$511="","",Checks!$U$511)&amp;IF(Checks!$AB$511="","",CHAR(10)&amp;"CA: "&amp;Checks!$AB$511)</f>
        <v/>
      </c>
      <c r="E29" s="115" t="str">
        <f aca="false">IF(Checks!$V$511="","",Checks!$V$511)&amp;IF(Checks!$AC$511="","",IF(Checks!$V$511="","",CHAR(10))&amp;"N/A just.: "&amp;Checks!$AC$511)&amp;IF(Checks!$W$511="","",CHAR(10)&amp;"Batch: "&amp;Checks!$W$511)&amp;IF(AND(Checks!$X$511="",Checks!$Y$511=""),"",CHAR(10)&amp;"Exp: "&amp;Checks!$X$511&amp;"  /  Act: "&amp;Checks!$Y$511)</f>
        <v/>
      </c>
      <c r="F29" s="115" t="str">
        <f aca="false">IF(AND(LEFT(Checks!$AH$511,10)="N/A – RULE",TRIM(Checks!$S$511&amp;Checks!$Z$511)=""),"","Type: "&amp;IF(TRIM(Checks!$S$511)="","______________ (see cover list)",Checks!$S$511)&amp;CHAR(10)&amp;"ID: "&amp;IF(TRIM(Checks!$Z$511)="","______________ (see cover list)",Checks!$Z$511))&amp;IF(Checks!$AA$511="","",CHAR(10)&amp;"CA: "&amp;Checks!$AA$511)</f>
        <v>Type: ______________ (see cover list)
ID: ______________ (see cover list)</v>
      </c>
      <c r="G29" s="115" t="str">
        <f aca="false">IF(ISNUMBER(Checks!$AD$511),TEXT(Checks!$AD$511,"DD-MMM-YY HH:MM")&amp;" "&amp;Checks!$P$511,"")&amp;IF(Checks!$AE$511="","",CHAR(10)&amp;"Verifier: "&amp;Checks!$AE$511)&amp;IF(Checks!$T$511="","",CHAR(10)&amp;"PIC: "&amp;Checks!$T$511)</f>
        <v/>
      </c>
      <c r="H29" s="116" t="str">
        <f aca="false">IF(Checks!$AH$511="","",Checks!$AH$511)</f>
        <v>OPEN</v>
      </c>
    </row>
    <row r="30" customFormat="false" ht="114" hidden="false" customHeight="true" outlineLevel="0" collapsed="false">
      <c r="A30" s="115" t="str">
        <f aca="false">Checks!$A$512&amp;CHAR(10)&amp;IF(Checks!$I$512="","",Checks!$I$512&amp;": ")&amp;Checks!$J$512</f>
        <v>F16-T7-07
Documents: Galley loading diagram (GLD) received, revision recorded &amp; attached</v>
      </c>
      <c r="B30" s="115" t="str">
        <f aca="false">Checks!$K$512&amp;IF(Checks!$O$512="","",IF(Checks!$K$512="","",CHAR(10))&amp;"Note: "&amp;Checks!$O$512)</f>
        <v>Documents sheet row complete</v>
      </c>
      <c r="C30" s="115" t="str">
        <f aca="false">Checks!$N$512&amp;CHAR(10)&amp;IF(ISNUMBER(Checks!$R$512),TEXT(Checks!$R$512,"DD-MMM-YY HH:MM"),"")&amp;" "&amp;Checks!$P$512</f>
        <v>Required
19-Oct-26 09:10 KUL</v>
      </c>
      <c r="D30" s="115" t="str">
        <f aca="false">IF(Checks!$U$512="","",Checks!$U$512)&amp;IF(Checks!$AB$512="","",CHAR(10)&amp;"CA: "&amp;Checks!$AB$512)</f>
        <v/>
      </c>
      <c r="E30" s="115" t="str">
        <f aca="false">IF(Checks!$V$512="","",Checks!$V$512)&amp;IF(Checks!$AC$512="","",IF(Checks!$V$512="","",CHAR(10))&amp;"N/A just.: "&amp;Checks!$AC$512)&amp;IF(Checks!$W$512="","",CHAR(10)&amp;"Batch: "&amp;Checks!$W$512)&amp;IF(AND(Checks!$X$512="",Checks!$Y$512=""),"",CHAR(10)&amp;"Exp: "&amp;Checks!$X$512&amp;"  /  Act: "&amp;Checks!$Y$512)</f>
        <v/>
      </c>
      <c r="F30" s="115" t="str">
        <f aca="false">IF(AND(LEFT(Checks!$AH$512,10)="N/A – RULE",TRIM(Checks!$S$512&amp;Checks!$Z$512)=""),"","Type: "&amp;IF(TRIM(Checks!$S$512)="","______________ (see cover list)",Checks!$S$512)&amp;CHAR(10)&amp;"ID: "&amp;IF(TRIM(Checks!$Z$512)="","______________ (see cover list)",Checks!$Z$512))&amp;IF(Checks!$AA$512="","",CHAR(10)&amp;"CA: "&amp;Checks!$AA$512)</f>
        <v>Type: ______________ (see cover list)
ID: ______________ (see cover list)</v>
      </c>
      <c r="G30" s="115" t="str">
        <f aca="false">IF(ISNUMBER(Checks!$AD$512),TEXT(Checks!$AD$512,"DD-MMM-YY HH:MM")&amp;" "&amp;Checks!$P$512,"")&amp;IF(Checks!$AE$512="","",CHAR(10)&amp;"Verifier: "&amp;Checks!$AE$512)&amp;IF(Checks!$T$512="","",CHAR(10)&amp;"PIC: "&amp;Checks!$T$512)</f>
        <v/>
      </c>
      <c r="H30" s="116" t="str">
        <f aca="false">IF(Checks!$AH$512="","",Checks!$AH$512)</f>
        <v>OPEN</v>
      </c>
    </row>
    <row r="31" customFormat="false" ht="114" hidden="false" customHeight="true" outlineLevel="0" collapsed="false">
      <c r="A31" s="115" t="str">
        <f aca="false">Checks!$A$513&amp;CHAR(10)&amp;IF(Checks!$I$513="","",Checks!$I$513&amp;": ")&amp;Checks!$J$513</f>
        <v>F16-T7-08
Documents: Menu checklist received, revision recorded &amp; attached</v>
      </c>
      <c r="B31" s="115" t="str">
        <f aca="false">Checks!$K$513&amp;IF(Checks!$O$513="","",IF(Checks!$K$513="","",CHAR(10))&amp;"Note: "&amp;Checks!$O$513)</f>
        <v>Documents sheet row complete</v>
      </c>
      <c r="C31" s="115" t="str">
        <f aca="false">Checks!$N$513&amp;CHAR(10)&amp;IF(ISNUMBER(Checks!$R$513),TEXT(Checks!$R$513,"DD-MMM-YY HH:MM"),"")&amp;" "&amp;Checks!$P$513</f>
        <v>Required
19-Oct-26 09:10 KUL</v>
      </c>
      <c r="D31" s="115" t="str">
        <f aca="false">IF(Checks!$U$513="","",Checks!$U$513)&amp;IF(Checks!$AB$513="","",CHAR(10)&amp;"CA: "&amp;Checks!$AB$513)</f>
        <v/>
      </c>
      <c r="E31" s="115" t="str">
        <f aca="false">IF(Checks!$V$513="","",Checks!$V$513)&amp;IF(Checks!$AC$513="","",IF(Checks!$V$513="","",CHAR(10))&amp;"N/A just.: "&amp;Checks!$AC$513)&amp;IF(Checks!$W$513="","",CHAR(10)&amp;"Batch: "&amp;Checks!$W$513)&amp;IF(AND(Checks!$X$513="",Checks!$Y$513=""),"",CHAR(10)&amp;"Exp: "&amp;Checks!$X$513&amp;"  /  Act: "&amp;Checks!$Y$513)</f>
        <v/>
      </c>
      <c r="F31" s="115" t="str">
        <f aca="false">IF(AND(LEFT(Checks!$AH$513,10)="N/A – RULE",TRIM(Checks!$S$513&amp;Checks!$Z$513)=""),"","Type: "&amp;IF(TRIM(Checks!$S$513)="","______________ (see cover list)",Checks!$S$513)&amp;CHAR(10)&amp;"ID: "&amp;IF(TRIM(Checks!$Z$513)="","______________ (see cover list)",Checks!$Z$513))&amp;IF(Checks!$AA$513="","",CHAR(10)&amp;"CA: "&amp;Checks!$AA$513)</f>
        <v>Type: ______________ (see cover list)
ID: ______________ (see cover list)</v>
      </c>
      <c r="G31" s="115" t="str">
        <f aca="false">IF(ISNUMBER(Checks!$AD$513),TEXT(Checks!$AD$513,"DD-MMM-YY HH:MM")&amp;" "&amp;Checks!$P$513,"")&amp;IF(Checks!$AE$513="","",CHAR(10)&amp;"Verifier: "&amp;Checks!$AE$513)&amp;IF(Checks!$T$513="","",CHAR(10)&amp;"PIC: "&amp;Checks!$T$513)</f>
        <v/>
      </c>
      <c r="H31" s="116" t="str">
        <f aca="false">IF(Checks!$AH$513="","",Checks!$AH$513)</f>
        <v>OPEN</v>
      </c>
    </row>
    <row r="32" customFormat="false" ht="114" hidden="false" customHeight="true" outlineLevel="0" collapsed="false">
      <c r="A32" s="115" t="str">
        <f aca="false">Checks!$A$514&amp;CHAR(10)&amp;IF(Checks!$I$514="","",Checks!$I$514&amp;": ")&amp;Checks!$J$514</f>
        <v>F16-T7-09
Uplift plan: Uplift plan confirmed with caterer vs STD Uplift Information</v>
      </c>
      <c r="B32" s="115" t="str">
        <f aca="false">Checks!$K$514&amp;IF(Checks!$O$514="","",IF(Checks!$K$514="","",CHAR(10))&amp;"Note: "&amp;Checks!$O$514)</f>
        <v>Service: 1 Meal + DAT(Noodles Svc) (Meal); meal uplift stn KUL (ref lists KUL/HKG)</v>
      </c>
      <c r="C32" s="115" t="str">
        <f aca="false">Checks!$N$514&amp;CHAR(10)&amp;IF(ISNUMBER(Checks!$R$514),TEXT(Checks!$R$514,"DD-MMM-YY HH:MM"),"")&amp;" "&amp;Checks!$P$514</f>
        <v>Required
19-Oct-26 09:10 KUL</v>
      </c>
      <c r="D32" s="115" t="str">
        <f aca="false">IF(Checks!$U$514="","",Checks!$U$514)&amp;IF(Checks!$AB$514="","",CHAR(10)&amp;"CA: "&amp;Checks!$AB$514)</f>
        <v/>
      </c>
      <c r="E32" s="115" t="str">
        <f aca="false">IF(Checks!$V$514="","",Checks!$V$514)&amp;IF(Checks!$AC$514="","",IF(Checks!$V$514="","",CHAR(10))&amp;"N/A just.: "&amp;Checks!$AC$514)&amp;IF(Checks!$W$514="","",CHAR(10)&amp;"Batch: "&amp;Checks!$W$514)&amp;IF(AND(Checks!$X$514="",Checks!$Y$514=""),"",CHAR(10)&amp;"Exp: "&amp;Checks!$X$514&amp;"  /  Act: "&amp;Checks!$Y$514)</f>
        <v/>
      </c>
      <c r="F32" s="115" t="str">
        <f aca="false">IF(AND(LEFT(Checks!$AH$514,10)="N/A – RULE",TRIM(Checks!$S$514&amp;Checks!$Z$514)=""),"","Type: "&amp;IF(TRIM(Checks!$S$514)="","______________ (see cover list)",Checks!$S$514)&amp;CHAR(10)&amp;"ID: "&amp;IF(TRIM(Checks!$Z$514)="","______________ (see cover list)",Checks!$Z$514))&amp;IF(Checks!$AA$514="","",CHAR(10)&amp;"CA: "&amp;Checks!$AA$514)</f>
        <v>Type: ______________ (see cover list)
ID: ______________ (see cover list)</v>
      </c>
      <c r="G32" s="115" t="str">
        <f aca="false">IF(ISNUMBER(Checks!$AD$514),TEXT(Checks!$AD$514,"DD-MMM-YY HH:MM")&amp;" "&amp;Checks!$P$514,"")&amp;IF(Checks!$AE$514="","",CHAR(10)&amp;"Verifier: "&amp;Checks!$AE$514)&amp;IF(Checks!$T$514="","",CHAR(10)&amp;"PIC: "&amp;Checks!$T$514)</f>
        <v/>
      </c>
      <c r="H32" s="116" t="str">
        <f aca="false">IF(Checks!$AH$514="","",Checks!$AH$514)</f>
        <v>OPEN</v>
      </c>
    </row>
    <row r="33" customFormat="false" ht="25.5" hidden="false" customHeight="true" outlineLevel="0" collapsed="false">
      <c r="A33" s="114"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Checks!$A$515&amp;CHAR(10)&amp;IF(Checks!$I$515="","",Checks!$I$515&amp;": ")&amp;Checks!$J$515</f>
        <v>F16-T24-01
Meal: Sensory test repeated on ACTUAL production batch for this flight</v>
      </c>
      <c r="B34" s="115" t="str">
        <f aca="false">Checks!$K$515&amp;IF(Checks!$O$515="","",IF(Checks!$K$515="","",CHAR(10))&amp;"Note: "&amp;Checks!$O$515)</f>
        <v>Batch ID, result, CA and acceptance mandatory</v>
      </c>
      <c r="C34" s="115" t="str">
        <f aca="false">Checks!$N$515&amp;CHAR(10)&amp;IF(ISNUMBER(Checks!$R$515),TEXT(Checks!$R$515,"DD-MMM-YY HH:MM"),"")&amp;" "&amp;Checks!$P$515</f>
        <v>Required
25-Oct-26 09:10 KUL</v>
      </c>
      <c r="D34" s="115" t="str">
        <f aca="false">IF(Checks!$U$515="","",Checks!$U$515)&amp;IF(Checks!$AB$515="","",CHAR(10)&amp;"CA: "&amp;Checks!$AB$515)</f>
        <v/>
      </c>
      <c r="E34" s="115" t="str">
        <f aca="false">IF(Checks!$V$515="","",Checks!$V$515)&amp;IF(Checks!$AC$515="","",IF(Checks!$V$515="","",CHAR(10))&amp;"N/A just.: "&amp;Checks!$AC$515)&amp;IF(Checks!$W$515="","",CHAR(10)&amp;"Batch: "&amp;Checks!$W$515)&amp;IF(AND(Checks!$X$515="",Checks!$Y$515=""),"",CHAR(10)&amp;"Exp: "&amp;Checks!$X$515&amp;"  /  Act: "&amp;Checks!$Y$515)</f>
        <v/>
      </c>
      <c r="F34" s="115" t="str">
        <f aca="false">IF(AND(LEFT(Checks!$AH$515,10)="N/A – RULE",TRIM(Checks!$S$515&amp;Checks!$Z$515)=""),"","Type: "&amp;IF(TRIM(Checks!$S$515)="","______________ (see cover list)",Checks!$S$515)&amp;CHAR(10)&amp;"ID: "&amp;IF(TRIM(Checks!$Z$515)="","______________ (see cover list)",Checks!$Z$515))&amp;IF(Checks!$AA$515="","",CHAR(10)&amp;"CA: "&amp;Checks!$AA$515)</f>
        <v>Type: ______________ (see cover list)
ID: ______________ (see cover list)</v>
      </c>
      <c r="G34" s="115" t="str">
        <f aca="false">IF(ISNUMBER(Checks!$AD$515),TEXT(Checks!$AD$515,"DD-MMM-YY HH:MM")&amp;" "&amp;Checks!$P$515,"")&amp;IF(Checks!$AE$515="","",CHAR(10)&amp;"Verifier: "&amp;Checks!$AE$515)&amp;IF(Checks!$T$515="","",CHAR(10)&amp;"PIC: "&amp;Checks!$T$515)</f>
        <v/>
      </c>
      <c r="H34" s="116" t="str">
        <f aca="false">IF(Checks!$AH$515="","",Checks!$AH$515)</f>
        <v>OPEN</v>
      </c>
    </row>
    <row r="35" customFormat="false" ht="25.5" hidden="false" customHeight="true" outlineLevel="0" collapsed="false">
      <c r="A35" s="114"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5" s="114"/>
      <c r="C35" s="114"/>
      <c r="D35" s="114"/>
      <c r="E35" s="114"/>
      <c r="F35" s="114"/>
      <c r="G35" s="114"/>
      <c r="H35" s="114"/>
    </row>
    <row r="36" customFormat="false" ht="114" hidden="false" customHeight="true" outlineLevel="0" collapsed="false">
      <c r="A36" s="115" t="str">
        <f aca="false">Checks!$A$516&amp;CHAR(10)&amp;IF(Checks!$I$516="","",Checks!$I$516&amp;": ")&amp;Checks!$J$516</f>
        <v>F16-T12-01
Meal: Meal quality vs menu checklist</v>
      </c>
      <c r="B36" s="115" t="str">
        <f aca="false">Checks!$K$516&amp;IF(Checks!$O$516="","",IF(Checks!$K$516="","",CHAR(10))&amp;"Note: "&amp;Checks!$O$516)</f>
        <v>Note: Preparation check at caterer - does NOT confirm loading.</v>
      </c>
      <c r="C36" s="115" t="str">
        <f aca="false">Checks!$N$516&amp;CHAR(10)&amp;IF(ISNUMBER(Checks!$R$516),TEXT(Checks!$R$516,"DD-MMM-YY HH:MM"),"")&amp;" "&amp;Checks!$P$516</f>
        <v>Required
25-Oct-26 21:10 KUL</v>
      </c>
      <c r="D36" s="115" t="str">
        <f aca="false">IF(Checks!$U$516="","",Checks!$U$516)&amp;IF(Checks!$AB$516="","",CHAR(10)&amp;"CA: "&amp;Checks!$AB$516)</f>
        <v/>
      </c>
      <c r="E36" s="115" t="str">
        <f aca="false">IF(Checks!$V$516="","",Checks!$V$516)&amp;IF(Checks!$AC$516="","",IF(Checks!$V$516="","",CHAR(10))&amp;"N/A just.: "&amp;Checks!$AC$516)&amp;IF(Checks!$W$516="","",CHAR(10)&amp;"Batch: "&amp;Checks!$W$516)&amp;IF(AND(Checks!$X$516="",Checks!$Y$516=""),"",CHAR(10)&amp;"Exp: "&amp;Checks!$X$516&amp;"  /  Act: "&amp;Checks!$Y$516)</f>
        <v/>
      </c>
      <c r="F36" s="115" t="str">
        <f aca="false">IF(AND(LEFT(Checks!$AH$516,10)="N/A – RULE",TRIM(Checks!$S$516&amp;Checks!$Z$516)=""),"","Type: "&amp;IF(TRIM(Checks!$S$516)="","______________ (see cover list)",Checks!$S$516)&amp;CHAR(10)&amp;"ID: "&amp;IF(TRIM(Checks!$Z$516)="","______________ (see cover list)",Checks!$Z$516))&amp;IF(Checks!$AA$516="","",CHAR(10)&amp;"CA: "&amp;Checks!$AA$516)</f>
        <v>Type: ______________ (see cover list)
ID: ______________ (see cover list)</v>
      </c>
      <c r="G36" s="115" t="str">
        <f aca="false">IF(ISNUMBER(Checks!$AD$516),TEXT(Checks!$AD$516,"DD-MMM-YY HH:MM")&amp;" "&amp;Checks!$P$516,"")&amp;IF(Checks!$AE$516="","",CHAR(10)&amp;"Verifier: "&amp;Checks!$AE$516)&amp;IF(Checks!$T$516="","",CHAR(10)&amp;"PIC: "&amp;Checks!$T$516)</f>
        <v/>
      </c>
      <c r="H36" s="116" t="str">
        <f aca="false">IF(Checks!$AH$516="","",Checks!$AH$516)</f>
        <v>OPEN</v>
      </c>
    </row>
    <row r="37" customFormat="false" ht="114" hidden="false" customHeight="true" outlineLevel="0" collapsed="false">
      <c r="A37" s="115" t="str">
        <f aca="false">Checks!$A$517&amp;CHAR(10)&amp;IF(Checks!$I$517="","",Checks!$I$517&amp;": ")&amp;Checks!$J$517</f>
        <v>F16-T12-02
Meal: Meal quantities vs menu checklist</v>
      </c>
      <c r="B37" s="115" t="str">
        <f aca="false">Checks!$K$517&amp;IF(Checks!$O$517="","",IF(Checks!$K$517="","",CHAR(10))&amp;"Note: "&amp;Checks!$O$517)</f>
        <v>Enter expected &amp; actual
Note: Preparation check at caterer - does NOT confirm loading.</v>
      </c>
      <c r="C37" s="115" t="str">
        <f aca="false">Checks!$N$517&amp;CHAR(10)&amp;IF(ISNUMBER(Checks!$R$517),TEXT(Checks!$R$517,"DD-MMM-YY HH:MM"),"")&amp;" "&amp;Checks!$P$517</f>
        <v>Required
25-Oct-26 21:10 KUL</v>
      </c>
      <c r="D37" s="115" t="str">
        <f aca="false">IF(Checks!$U$517="","",Checks!$U$517)&amp;IF(Checks!$AB$517="","",CHAR(10)&amp;"CA: "&amp;Checks!$AB$517)</f>
        <v/>
      </c>
      <c r="E37" s="115" t="str">
        <f aca="false">IF(Checks!$V$517="","",Checks!$V$517)&amp;IF(Checks!$AC$517="","",IF(Checks!$V$517="","",CHAR(10))&amp;"N/A just.: "&amp;Checks!$AC$517)&amp;IF(Checks!$W$517="","",CHAR(10)&amp;"Batch: "&amp;Checks!$W$517)&amp;IF(AND(Checks!$X$517="",Checks!$Y$517=""),"",CHAR(10)&amp;"Exp: "&amp;Checks!$X$517&amp;"  /  Act: "&amp;Checks!$Y$517)</f>
        <v/>
      </c>
      <c r="F37" s="115" t="str">
        <f aca="false">IF(AND(LEFT(Checks!$AH$517,10)="N/A – RULE",TRIM(Checks!$S$517&amp;Checks!$Z$517)=""),"","Type: "&amp;IF(TRIM(Checks!$S$517)="","______________ (see cover list)",Checks!$S$517)&amp;CHAR(10)&amp;"ID: "&amp;IF(TRIM(Checks!$Z$517)="","______________ (see cover list)",Checks!$Z$517))&amp;IF(Checks!$AA$517="","",CHAR(10)&amp;"CA: "&amp;Checks!$AA$517)</f>
        <v>Type: ______________ (see cover list)
ID: ______________ (see cover list)</v>
      </c>
      <c r="G37" s="115" t="str">
        <f aca="false">IF(ISNUMBER(Checks!$AD$517),TEXT(Checks!$AD$517,"DD-MMM-YY HH:MM")&amp;" "&amp;Checks!$P$517,"")&amp;IF(Checks!$AE$517="","",CHAR(10)&amp;"Verifier: "&amp;Checks!$AE$517)&amp;IF(Checks!$T$517="","",CHAR(10)&amp;"PIC: "&amp;Checks!$T$517)</f>
        <v/>
      </c>
      <c r="H37" s="116" t="str">
        <f aca="false">IF(Checks!$AH$517="","",Checks!$AH$517)</f>
        <v>OPEN</v>
      </c>
    </row>
    <row r="38" customFormat="false" ht="114" hidden="false" customHeight="true" outlineLevel="0" collapsed="false">
      <c r="A38" s="115" t="str">
        <f aca="false">Checks!$A$518&amp;CHAR(10)&amp;IF(Checks!$I$518="","",Checks!$I$518&amp;": ")&amp;Checks!$J$518</f>
        <v>F16-T12-03
Equipment: Equipment cleanliness vs GLD</v>
      </c>
      <c r="B38" s="115" t="str">
        <f aca="false">Checks!$K$518&amp;IF(Checks!$O$518="","",IF(Checks!$K$518="","",CHAR(10))&amp;"Note: "&amp;Checks!$O$518)</f>
        <v>Note: Preparation check at caterer - does NOT confirm loading.</v>
      </c>
      <c r="C38" s="115" t="str">
        <f aca="false">Checks!$N$518&amp;CHAR(10)&amp;IF(ISNUMBER(Checks!$R$518),TEXT(Checks!$R$518,"DD-MMM-YY HH:MM"),"")&amp;" "&amp;Checks!$P$518</f>
        <v>Required
25-Oct-26 21:10 KUL</v>
      </c>
      <c r="D38" s="115" t="str">
        <f aca="false">IF(Checks!$U$518="","",Checks!$U$518)&amp;IF(Checks!$AB$518="","",CHAR(10)&amp;"CA: "&amp;Checks!$AB$518)</f>
        <v/>
      </c>
      <c r="E38" s="115" t="str">
        <f aca="false">IF(Checks!$V$518="","",Checks!$V$518)&amp;IF(Checks!$AC$518="","",IF(Checks!$V$518="","",CHAR(10))&amp;"N/A just.: "&amp;Checks!$AC$518)&amp;IF(Checks!$W$518="","",CHAR(10)&amp;"Batch: "&amp;Checks!$W$518)&amp;IF(AND(Checks!$X$518="",Checks!$Y$518=""),"",CHAR(10)&amp;"Exp: "&amp;Checks!$X$518&amp;"  /  Act: "&amp;Checks!$Y$518)</f>
        <v/>
      </c>
      <c r="F38" s="115" t="str">
        <f aca="false">IF(AND(LEFT(Checks!$AH$518,10)="N/A – RULE",TRIM(Checks!$S$518&amp;Checks!$Z$518)=""),"","Type: "&amp;IF(TRIM(Checks!$S$518)="","______________ (see cover list)",Checks!$S$518)&amp;CHAR(10)&amp;"ID: "&amp;IF(TRIM(Checks!$Z$518)="","______________ (see cover list)",Checks!$Z$518))&amp;IF(Checks!$AA$518="","",CHAR(10)&amp;"CA: "&amp;Checks!$AA$518)</f>
        <v>Type: ______________ (see cover list)
ID: ______________ (see cover list)</v>
      </c>
      <c r="G38" s="115" t="str">
        <f aca="false">IF(ISNUMBER(Checks!$AD$518),TEXT(Checks!$AD$518,"DD-MMM-YY HH:MM")&amp;" "&amp;Checks!$P$518,"")&amp;IF(Checks!$AE$518="","",CHAR(10)&amp;"Verifier: "&amp;Checks!$AE$518)&amp;IF(Checks!$T$518="","",CHAR(10)&amp;"PIC: "&amp;Checks!$T$518)</f>
        <v/>
      </c>
      <c r="H38" s="116" t="str">
        <f aca="false">IF(Checks!$AH$518="","",Checks!$AH$518)</f>
        <v>OPEN</v>
      </c>
    </row>
    <row r="39" customFormat="false" ht="114" hidden="false" customHeight="true" outlineLevel="0" collapsed="false">
      <c r="A39" s="115" t="str">
        <f aca="false">Checks!$A$519&amp;CHAR(10)&amp;IF(Checks!$I$519="","",Checks!$I$519&amp;": ")&amp;Checks!$J$519</f>
        <v>F16-T12-04
Equipment: Equipment presentation vs GLD</v>
      </c>
      <c r="B39" s="115" t="str">
        <f aca="false">Checks!$K$519&amp;IF(Checks!$O$519="","",IF(Checks!$K$519="","",CHAR(10))&amp;"Note: "&amp;Checks!$O$519)</f>
        <v>Note: Preparation check at caterer - does NOT confirm loading.</v>
      </c>
      <c r="C39" s="115" t="str">
        <f aca="false">Checks!$N$519&amp;CHAR(10)&amp;IF(ISNUMBER(Checks!$R$519),TEXT(Checks!$R$519,"DD-MMM-YY HH:MM"),"")&amp;" "&amp;Checks!$P$519</f>
        <v>Required
25-Oct-26 21:10 KUL</v>
      </c>
      <c r="D39" s="115" t="str">
        <f aca="false">IF(Checks!$U$519="","",Checks!$U$519)&amp;IF(Checks!$AB$519="","",CHAR(10)&amp;"CA: "&amp;Checks!$AB$519)</f>
        <v/>
      </c>
      <c r="E39" s="115" t="str">
        <f aca="false">IF(Checks!$V$519="","",Checks!$V$519)&amp;IF(Checks!$AC$519="","",IF(Checks!$V$519="","",CHAR(10))&amp;"N/A just.: "&amp;Checks!$AC$519)&amp;IF(Checks!$W$519="","",CHAR(10)&amp;"Batch: "&amp;Checks!$W$519)&amp;IF(AND(Checks!$X$519="",Checks!$Y$519=""),"",CHAR(10)&amp;"Exp: "&amp;Checks!$X$519&amp;"  /  Act: "&amp;Checks!$Y$519)</f>
        <v/>
      </c>
      <c r="F39" s="115" t="str">
        <f aca="false">IF(AND(LEFT(Checks!$AH$519,10)="N/A – RULE",TRIM(Checks!$S$519&amp;Checks!$Z$519)=""),"","Type: "&amp;IF(TRIM(Checks!$S$519)="","______________ (see cover list)",Checks!$S$519)&amp;CHAR(10)&amp;"ID: "&amp;IF(TRIM(Checks!$Z$519)="","______________ (see cover list)",Checks!$Z$519))&amp;IF(Checks!$AA$519="","",CHAR(10)&amp;"CA: "&amp;Checks!$AA$519)</f>
        <v>Type: ______________ (see cover list)
ID: ______________ (see cover list)</v>
      </c>
      <c r="G39" s="115" t="str">
        <f aca="false">IF(ISNUMBER(Checks!$AD$519),TEXT(Checks!$AD$519,"DD-MMM-YY HH:MM")&amp;" "&amp;Checks!$P$519,"")&amp;IF(Checks!$AE$519="","",CHAR(10)&amp;"Verifier: "&amp;Checks!$AE$519)&amp;IF(Checks!$T$519="","",CHAR(10)&amp;"PIC: "&amp;Checks!$T$519)</f>
        <v/>
      </c>
      <c r="H39" s="116" t="str">
        <f aca="false">IF(Checks!$AH$519="","",Checks!$AH$519)</f>
        <v>OPEN</v>
      </c>
    </row>
    <row r="40" customFormat="false" ht="114" hidden="false" customHeight="true" outlineLevel="0" collapsed="false">
      <c r="A40" s="115" t="str">
        <f aca="false">Checks!$A$520&amp;CHAR(10)&amp;IF(Checks!$I$520="","",Checks!$I$520&amp;": ")&amp;Checks!$J$520</f>
        <v>F16-T12-05
Equipment: Equipment serviceability vs GLD</v>
      </c>
      <c r="B40" s="115" t="str">
        <f aca="false">Checks!$K$520&amp;IF(Checks!$O$520="","",IF(Checks!$K$520="","",CHAR(10))&amp;"Note: "&amp;Checks!$O$520)</f>
        <v>Note: Preparation check at caterer - does NOT confirm loading.</v>
      </c>
      <c r="C40" s="115" t="str">
        <f aca="false">Checks!$N$520&amp;CHAR(10)&amp;IF(ISNUMBER(Checks!$R$520),TEXT(Checks!$R$520,"DD-MMM-YY HH:MM"),"")&amp;" "&amp;Checks!$P$520</f>
        <v>Required
25-Oct-26 21:10 KUL</v>
      </c>
      <c r="D40" s="115" t="str">
        <f aca="false">IF(Checks!$U$520="","",Checks!$U$520)&amp;IF(Checks!$AB$520="","",CHAR(10)&amp;"CA: "&amp;Checks!$AB$520)</f>
        <v/>
      </c>
      <c r="E40" s="115" t="str">
        <f aca="false">IF(Checks!$V$520="","",Checks!$V$520)&amp;IF(Checks!$AC$520="","",IF(Checks!$V$520="","",CHAR(10))&amp;"N/A just.: "&amp;Checks!$AC$520)&amp;IF(Checks!$W$520="","",CHAR(10)&amp;"Batch: "&amp;Checks!$W$520)&amp;IF(AND(Checks!$X$520="",Checks!$Y$520=""),"",CHAR(10)&amp;"Exp: "&amp;Checks!$X$520&amp;"  /  Act: "&amp;Checks!$Y$520)</f>
        <v/>
      </c>
      <c r="F40" s="115" t="str">
        <f aca="false">IF(AND(LEFT(Checks!$AH$520,10)="N/A – RULE",TRIM(Checks!$S$520&amp;Checks!$Z$520)=""),"","Type: "&amp;IF(TRIM(Checks!$S$520)="","______________ (see cover list)",Checks!$S$520)&amp;CHAR(10)&amp;"ID: "&amp;IF(TRIM(Checks!$Z$520)="","______________ (see cover list)",Checks!$Z$520))&amp;IF(Checks!$AA$520="","",CHAR(10)&amp;"CA: "&amp;Checks!$AA$520)</f>
        <v>Type: ______________ (see cover list)
ID: ______________ (see cover list)</v>
      </c>
      <c r="G40" s="115" t="str">
        <f aca="false">IF(ISNUMBER(Checks!$AD$520),TEXT(Checks!$AD$520,"DD-MMM-YY HH:MM")&amp;" "&amp;Checks!$P$520,"")&amp;IF(Checks!$AE$520="","",CHAR(10)&amp;"Verifier: "&amp;Checks!$AE$520)&amp;IF(Checks!$T$520="","",CHAR(10)&amp;"PIC: "&amp;Checks!$T$520)</f>
        <v/>
      </c>
      <c r="H40" s="116" t="str">
        <f aca="false">IF(Checks!$AH$520="","",Checks!$AH$520)</f>
        <v>OPEN</v>
      </c>
    </row>
    <row r="41" customFormat="false" ht="180" hidden="false" customHeight="true" outlineLevel="0" collapsed="false">
      <c r="A41" s="115" t="str">
        <f aca="false">Checks!$A$521&amp;CHAR(10)&amp;IF(Checks!$I$521="","",Checks!$I$521&amp;": ")&amp;Checks!$J$521</f>
        <v>F16-T12-06
Equipment: Equipment quantities vs GLD</v>
      </c>
      <c r="B41" s="115" t="str">
        <f aca="false">SUBSTITUTE(SUBSTITUTE(Checks!$K$521&amp;IF(Checks!$O$521="","",IF(Checks!$K$521="","",CHAR(10))&amp;"Note: "&amp;Checks!$O$521)," (AIRCRAFT TYPE!C16:R16)","")," -"," n/a")</f>
        <v>Enter expected &amp; actual. Aircraft galley data: B737-8 (B7M8): carts 10.5, SU 25, ovens 6, warming ovens n/a, fridges n/a, water heaters 3, beverage makers n/a, espresso n/a, folding trolleys n/a, headsets n/a
Note: Preparation check at caterer n/a does NOT confirm loading.</v>
      </c>
      <c r="C41" s="115" t="str">
        <f aca="false">Checks!$N$521&amp;CHAR(10)&amp;IF(ISNUMBER(Checks!$R$521),TEXT(Checks!$R$521,"DD-MMM-YY HH:MM"),"")&amp;" "&amp;Checks!$P$521</f>
        <v>Required
25-Oct-26 21:10 KUL</v>
      </c>
      <c r="D41" s="115" t="str">
        <f aca="false">IF(Checks!$U$521="","",Checks!$U$521)&amp;IF(Checks!$AB$521="","",CHAR(10)&amp;"CA: "&amp;Checks!$AB$521)</f>
        <v/>
      </c>
      <c r="E41" s="115" t="str">
        <f aca="false">IF(Checks!$V$521="","",Checks!$V$521)&amp;IF(Checks!$AC$521="","",IF(Checks!$V$521="","",CHAR(10))&amp;"N/A just.: "&amp;Checks!$AC$521)&amp;IF(Checks!$W$521="","",CHAR(10)&amp;"Batch: "&amp;Checks!$W$521)&amp;IF(AND(Checks!$X$521="",Checks!$Y$521=""),"",CHAR(10)&amp;"Exp: "&amp;Checks!$X$521&amp;"  /  Act: "&amp;Checks!$Y$521)</f>
        <v/>
      </c>
      <c r="F41" s="115" t="str">
        <f aca="false">IF(AND(LEFT(Checks!$AH$521,10)="N/A – RULE",TRIM(Checks!$S$521&amp;Checks!$Z$521)=""),"","Type: "&amp;IF(TRIM(Checks!$S$521)="","______________ (see cover list)",Checks!$S$521)&amp;CHAR(10)&amp;"ID: "&amp;IF(TRIM(Checks!$Z$521)="","______________ (see cover list)",Checks!$Z$521))&amp;IF(Checks!$AA$521="","",CHAR(10)&amp;"CA: "&amp;Checks!$AA$521)</f>
        <v>Type: ______________ (see cover list)
ID: ______________ (see cover list)</v>
      </c>
      <c r="G41" s="115" t="str">
        <f aca="false">IF(ISNUMBER(Checks!$AD$521),TEXT(Checks!$AD$521,"DD-MMM-YY HH:MM")&amp;" "&amp;Checks!$P$521,"")&amp;IF(Checks!$AE$521="","",CHAR(10)&amp;"Verifier: "&amp;Checks!$AE$521)&amp;IF(Checks!$T$521="","",CHAR(10)&amp;"PIC: "&amp;Checks!$T$521)</f>
        <v/>
      </c>
      <c r="H41" s="116" t="str">
        <f aca="false">IF(Checks!$AH$521="","",Checks!$AH$521)</f>
        <v>OPEN</v>
      </c>
    </row>
    <row r="42" customFormat="false" ht="114" hidden="false" customHeight="true" outlineLevel="0" collapsed="false">
      <c r="A42" s="115" t="str">
        <f aca="false">Checks!$A$522&amp;CHAR(10)&amp;IF(Checks!$I$522="","",Checks!$I$522&amp;": ")&amp;Checks!$J$522</f>
        <v>F16-T12-07
Equipment: Loading positions planned vs GLD</v>
      </c>
      <c r="B42" s="115" t="str">
        <f aca="false">Checks!$K$522&amp;IF(Checks!$O$522="","",IF(Checks!$K$522="","",CHAR(10))&amp;"Note: "&amp;Checks!$O$522)</f>
        <v>Note: Preparation check at caterer - does NOT confirm loading.</v>
      </c>
      <c r="C42" s="115" t="str">
        <f aca="false">Checks!$N$522&amp;CHAR(10)&amp;IF(ISNUMBER(Checks!$R$522),TEXT(Checks!$R$522,"DD-MMM-YY HH:MM"),"")&amp;" "&amp;Checks!$P$522</f>
        <v>Required
25-Oct-26 21:10 KUL</v>
      </c>
      <c r="D42" s="115" t="str">
        <f aca="false">IF(Checks!$U$522="","",Checks!$U$522)&amp;IF(Checks!$AB$522="","",CHAR(10)&amp;"CA: "&amp;Checks!$AB$522)</f>
        <v/>
      </c>
      <c r="E42" s="115" t="str">
        <f aca="false">IF(Checks!$V$522="","",Checks!$V$522)&amp;IF(Checks!$AC$522="","",IF(Checks!$V$522="","",CHAR(10))&amp;"N/A just.: "&amp;Checks!$AC$522)&amp;IF(Checks!$W$522="","",CHAR(10)&amp;"Batch: "&amp;Checks!$W$522)&amp;IF(AND(Checks!$X$522="",Checks!$Y$522=""),"",CHAR(10)&amp;"Exp: "&amp;Checks!$X$522&amp;"  /  Act: "&amp;Checks!$Y$522)</f>
        <v/>
      </c>
      <c r="F42" s="115" t="str">
        <f aca="false">IF(AND(LEFT(Checks!$AH$522,10)="N/A – RULE",TRIM(Checks!$S$522&amp;Checks!$Z$522)=""),"","Type: "&amp;IF(TRIM(Checks!$S$522)="","______________ (see cover list)",Checks!$S$522)&amp;CHAR(10)&amp;"ID: "&amp;IF(TRIM(Checks!$Z$522)="","______________ (see cover list)",Checks!$Z$522))&amp;IF(Checks!$AA$522="","",CHAR(10)&amp;"CA: "&amp;Checks!$AA$522)</f>
        <v>Type: ______________ (see cover list)
ID: ______________ (see cover list)</v>
      </c>
      <c r="G42" s="115" t="str">
        <f aca="false">IF(ISNUMBER(Checks!$AD$522),TEXT(Checks!$AD$522,"DD-MMM-YY HH:MM")&amp;" "&amp;Checks!$P$522,"")&amp;IF(Checks!$AE$522="","",CHAR(10)&amp;"Verifier: "&amp;Checks!$AE$522)&amp;IF(Checks!$T$522="","",CHAR(10)&amp;"PIC: "&amp;Checks!$T$522)</f>
        <v/>
      </c>
      <c r="H42" s="116" t="str">
        <f aca="false">IF(Checks!$AH$522="","",Checks!$AH$522)</f>
        <v>OPEN</v>
      </c>
    </row>
    <row r="43" customFormat="false" ht="114" hidden="false" customHeight="true" outlineLevel="0" collapsed="false">
      <c r="A43" s="115" t="str">
        <f aca="false">Checks!$A$523&amp;CHAR(10)&amp;IF(Checks!$I$523="","",Checks!$I$523&amp;": ")&amp;Checks!$J$523</f>
        <v>F16-T12-08
Seat Linen: Seat pillow (EY) - prepared</v>
      </c>
      <c r="B43" s="115" t="str">
        <f aca="false">Checks!$K$523&amp;IF(Checks!$O$523="","",IF(Checks!$K$523="","",CHAR(10))&amp;"Note: "&amp;Checks!$O$523)</f>
        <v>Available 100% (ticked in reference)
Note: Reference gives no uplift stn for this item: preparation checked at the meal uplift stn (KUL) - confirm with caterer.</v>
      </c>
      <c r="C43" s="115" t="str">
        <f aca="false">Checks!$N$523&amp;CHAR(10)&amp;IF(ISNUMBER(Checks!$R$523),TEXT(Checks!$R$523,"DD-MMM-YY HH:MM"),"")&amp;" "&amp;Checks!$P$523</f>
        <v>Required
25-Oct-26 21:10 KUL</v>
      </c>
      <c r="D43" s="115" t="str">
        <f aca="false">IF(Checks!$U$523="","",Checks!$U$523)&amp;IF(Checks!$AB$523="","",CHAR(10)&amp;"CA: "&amp;Checks!$AB$523)</f>
        <v/>
      </c>
      <c r="E43" s="115" t="str">
        <f aca="false">IF(Checks!$V$523="","",Checks!$V$523)&amp;IF(Checks!$AC$523="","",IF(Checks!$V$523="","",CHAR(10))&amp;"N/A just.: "&amp;Checks!$AC$523)&amp;IF(Checks!$W$523="","",CHAR(10)&amp;"Batch: "&amp;Checks!$W$523)&amp;IF(AND(Checks!$X$523="",Checks!$Y$523=""),"",CHAR(10)&amp;"Exp: "&amp;Checks!$X$523&amp;"  /  Act: "&amp;Checks!$Y$523)</f>
        <v/>
      </c>
      <c r="F43" s="115" t="str">
        <f aca="false">IF(AND(LEFT(Checks!$AH$523,10)="N/A – RULE",TRIM(Checks!$S$523&amp;Checks!$Z$523)=""),"","Type: "&amp;IF(TRIM(Checks!$S$523)="","______________ (see cover list)",Checks!$S$523)&amp;CHAR(10)&amp;"ID: "&amp;IF(TRIM(Checks!$Z$523)="","______________ (see cover list)",Checks!$Z$523))&amp;IF(Checks!$AA$523="","",CHAR(10)&amp;"CA: "&amp;Checks!$AA$523)</f>
        <v>Type: ______________ (see cover list)
ID: ______________ (see cover list)</v>
      </c>
      <c r="G43" s="115" t="str">
        <f aca="false">IF(ISNUMBER(Checks!$AD$523),TEXT(Checks!$AD$523,"DD-MMM-YY HH:MM")&amp;" "&amp;Checks!$P$523,"")&amp;IF(Checks!$AE$523="","",CHAR(10)&amp;"Verifier: "&amp;Checks!$AE$523)&amp;IF(Checks!$T$523="","",CHAR(10)&amp;"PIC: "&amp;Checks!$T$523)</f>
        <v/>
      </c>
      <c r="H43" s="116" t="str">
        <f aca="false">IF(Checks!$AH$523="","",Checks!$AH$523)</f>
        <v>OPEN</v>
      </c>
    </row>
    <row r="44" customFormat="false" ht="279" hidden="false" customHeight="true" outlineLevel="0" collapsed="false">
      <c r="A44" s="115" t="str">
        <f aca="false">Checks!$A$524&amp;CHAR(10)&amp;IF(Checks!$I$524="","",Checks!$I$524&amp;": ")&amp;Checks!$J$524</f>
        <v>F16-T12-09
Seat Linen: Blanket (EY) - prepared</v>
      </c>
      <c r="B44" s="115" t="str">
        <f aca="false">SUBSTITUTE(SUBSTITUTE(Checks!$K$524&amp;IF(Checks!$O$524="","",IF(Checks!$K$524="","",CHAR(10))&amp;"Note: "&amp;Checks!$O$524)," (SEAT LINEN!B74:C74)",""),"but B74 excludes","but the reference excludes")</f>
        <v>Available 100% (ticked in reference)
Note: EY blanket: flight above 3 hours excl. Regional; block 4.08 h. Matrix shows a tick for this ORIENTAL sector but the reference excludes 'Regional sectors' without defining them - confirm whether this sector counts as Regional. Quantity for this aircraft not stated in reference. Reference gives no uplift stn for this item: preparation checked at the meal uplift stn (KUL) - confirm with caterer.</v>
      </c>
      <c r="C44" s="115" t="str">
        <f aca="false">Checks!$N$524&amp;CHAR(10)&amp;IF(ISNUMBER(Checks!$R$524),TEXT(Checks!$R$524,"DD-MMM-YY HH:MM"),"")&amp;" "&amp;Checks!$P$524</f>
        <v>Clarification required
25-Oct-26 21:10 KUL</v>
      </c>
      <c r="D44" s="115" t="str">
        <f aca="false">IF(Checks!$U$524="","",Checks!$U$524)&amp;IF(Checks!$AB$524="","",CHAR(10)&amp;"CA: "&amp;Checks!$AB$524)</f>
        <v/>
      </c>
      <c r="E44" s="115" t="str">
        <f aca="false">IF(Checks!$V$524="","",Checks!$V$524)&amp;IF(Checks!$AC$524="","",IF(Checks!$V$524="","",CHAR(10))&amp;"N/A just.: "&amp;Checks!$AC$524)&amp;IF(Checks!$W$524="","",CHAR(10)&amp;"Batch: "&amp;Checks!$W$524)&amp;IF(AND(Checks!$X$524="",Checks!$Y$524=""),"",CHAR(10)&amp;"Exp: "&amp;Checks!$X$524&amp;"  /  Act: "&amp;Checks!$Y$524)</f>
        <v/>
      </c>
      <c r="F44" s="115" t="str">
        <f aca="false">IF(AND(LEFT(Checks!$AH$524,10)="N/A – RULE",TRIM(Checks!$S$524&amp;Checks!$Z$524)=""),"","Type: "&amp;IF(TRIM(Checks!$S$524)="","______________ (see cover list)",Checks!$S$524)&amp;CHAR(10)&amp;"ID: "&amp;IF(TRIM(Checks!$Z$524)="","______________ (see cover list)",Checks!$Z$524))&amp;IF(Checks!$AA$524="","",CHAR(10)&amp;"CA: "&amp;Checks!$AA$524)</f>
        <v>Type: ______________ (see cover list)
ID: ______________ (see cover list)</v>
      </c>
      <c r="G44" s="115" t="str">
        <f aca="false">IF(ISNUMBER(Checks!$AD$524),TEXT(Checks!$AD$524,"DD-MMM-YY HH:MM")&amp;" "&amp;Checks!$P$524,"")&amp;IF(Checks!$AE$524="","",CHAR(10)&amp;"Verifier: "&amp;Checks!$AE$524)&amp;IF(Checks!$T$524="","",CHAR(10)&amp;"PIC: "&amp;Checks!$T$524)</f>
        <v/>
      </c>
      <c r="H44" s="116" t="str">
        <f aca="false">IF(Checks!$AH$524="","",Checks!$AH$524)</f>
        <v>OPEN – CLARIFICATION</v>
      </c>
    </row>
    <row r="45" customFormat="false" ht="124.5" hidden="false" customHeight="true" outlineLevel="0" collapsed="false">
      <c r="A45" s="115" t="str">
        <f aca="false">Checks!$A$525&amp;CHAR(10)&amp;IF(Checks!$I$525="","",Checks!$I$525&amp;": ")&amp;Checks!$J$525</f>
        <v>F16-T12-10
Sales Cart: Sales cart (caterer MCAT) - prepared</v>
      </c>
      <c r="B45" s="115" t="str">
        <f aca="false">SUBSTITUTE(SUBSTITUTE(Checks!$K$525&amp;IF(Checks!$O$525="","",IF(Checks!$K$525="","",CHAR(10))&amp;"Note: "&amp;Checks!$O$525),"note SALES CART!C40","the SALES CART reference note")," (note SALES CART!C40)","")</f>
        <v>Location 210A (B7M8)
Note: Block 4.08 h &gt;= 4 h (the SALES CART reference note). Reference gives no uplift stn for this item: preparation checked at the meal uplift stn (KUL) - confirm with caterer.</v>
      </c>
      <c r="C45" s="115" t="str">
        <f aca="false">Checks!$N$525&amp;CHAR(10)&amp;IF(ISNUMBER(Checks!$R$525),TEXT(Checks!$R$525,"DD-MMM-YY HH:MM"),"")&amp;" "&amp;Checks!$P$525</f>
        <v>Required
25-Oct-26 21:10 KUL</v>
      </c>
      <c r="D45" s="115" t="str">
        <f aca="false">IF(Checks!$U$525="","",Checks!$U$525)&amp;IF(Checks!$AB$525="","",CHAR(10)&amp;"CA: "&amp;Checks!$AB$525)</f>
        <v/>
      </c>
      <c r="E45" s="115" t="str">
        <f aca="false">IF(Checks!$V$525="","",Checks!$V$525)&amp;IF(Checks!$AC$525="","",IF(Checks!$V$525="","",CHAR(10))&amp;"N/A just.: "&amp;Checks!$AC$525)&amp;IF(Checks!$W$525="","",CHAR(10)&amp;"Batch: "&amp;Checks!$W$525)&amp;IF(AND(Checks!$X$525="",Checks!$Y$525=""),"",CHAR(10)&amp;"Exp: "&amp;Checks!$X$525&amp;"  /  Act: "&amp;Checks!$Y$525)</f>
        <v/>
      </c>
      <c r="F45" s="115" t="str">
        <f aca="false">IF(AND(LEFT(Checks!$AH$525,10)="N/A – RULE",TRIM(Checks!$S$525&amp;Checks!$Z$525)=""),"","Type: "&amp;IF(TRIM(Checks!$S$525)="","______________ (see cover list)",Checks!$S$525)&amp;CHAR(10)&amp;"ID: "&amp;IF(TRIM(Checks!$Z$525)="","______________ (see cover list)",Checks!$Z$525))&amp;IF(Checks!$AA$525="","",CHAR(10)&amp;"CA: "&amp;Checks!$AA$525)</f>
        <v>Type: ______________ (see cover list)
ID: ______________ (see cover list)</v>
      </c>
      <c r="G45" s="115" t="str">
        <f aca="false">IF(ISNUMBER(Checks!$AD$525),TEXT(Checks!$AD$525,"DD-MMM-YY HH:MM")&amp;" "&amp;Checks!$P$525,"")&amp;IF(Checks!$AE$525="","",CHAR(10)&amp;"Verifier: "&amp;Checks!$AE$525)&amp;IF(Checks!$T$525="","",CHAR(10)&amp;"PIC: "&amp;Checks!$T$525)</f>
        <v/>
      </c>
      <c r="H45" s="116" t="str">
        <f aca="false">IF(Checks!$AH$525="","",Checks!$AH$525)</f>
        <v>OPEN</v>
      </c>
    </row>
    <row r="46" customFormat="false" ht="25.5" hidden="false" customHeight="true" outlineLevel="0" collapsed="false">
      <c r="A46" s="114"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6" s="114"/>
      <c r="C46" s="114"/>
      <c r="D46" s="114"/>
      <c r="E46" s="114"/>
      <c r="F46" s="114"/>
      <c r="G46" s="114"/>
      <c r="H46" s="114"/>
    </row>
    <row r="47" customFormat="false" ht="114" hidden="false" customHeight="true" outlineLevel="0" collapsed="false">
      <c r="A47" s="115" t="str">
        <f aca="false">Checks!$A$526&amp;CHAR(10)&amp;IF(Checks!$I$526="","",Checks!$I$526&amp;": ")&amp;Checks!$J$526</f>
        <v>F16-UPL-01
Meal: Meals physically uplifted on board - quantity vs menu checklist</v>
      </c>
      <c r="B47" s="115" t="str">
        <f aca="false">Checks!$K$526&amp;IF(Checks!$O$526="","",IF(Checks!$K$526="","",CHAR(10))&amp;"Note: "&amp;Checks!$O$526)</f>
        <v>Enter expected &amp; actual
Note: Confirm on board before departure; completion time must fall inside the uplift window.</v>
      </c>
      <c r="C47" s="115" t="str">
        <f aca="false">Checks!$N$526&amp;CHAR(10)&amp;IF(ISNUMBER(Checks!$R$526),TEXT(Checks!$R$526,"DD-MMM-YY HH:MM"),"")&amp;" "&amp;Checks!$P$526</f>
        <v>Required
26-Oct-26 09:10 KUL</v>
      </c>
      <c r="D47" s="115" t="str">
        <f aca="false">IF(Checks!$U$526="","",Checks!$U$526)&amp;IF(Checks!$AB$526="","",CHAR(10)&amp;"CA: "&amp;Checks!$AB$526)</f>
        <v/>
      </c>
      <c r="E47" s="115" t="str">
        <f aca="false">IF(Checks!$V$526="","",Checks!$V$526)&amp;IF(Checks!$AC$526="","",IF(Checks!$V$526="","",CHAR(10))&amp;"N/A just.: "&amp;Checks!$AC$526)&amp;IF(Checks!$W$526="","",CHAR(10)&amp;"Batch: "&amp;Checks!$W$526)&amp;IF(AND(Checks!$X$526="",Checks!$Y$526=""),"",CHAR(10)&amp;"Exp: "&amp;Checks!$X$526&amp;"  /  Act: "&amp;Checks!$Y$526)</f>
        <v/>
      </c>
      <c r="F47" s="115" t="str">
        <f aca="false">IF(AND(LEFT(Checks!$AH$526,10)="N/A – RULE",TRIM(Checks!$S$526&amp;Checks!$Z$526)=""),"","Type: "&amp;IF(TRIM(Checks!$S$526)="","______________ (see cover list)",Checks!$S$526)&amp;CHAR(10)&amp;"ID: "&amp;IF(TRIM(Checks!$Z$526)="","______________ (see cover list)",Checks!$Z$526))&amp;IF(Checks!$AA$526="","",CHAR(10)&amp;"CA: "&amp;Checks!$AA$526)</f>
        <v>Type: ______________ (see cover list)
ID: ______________ (see cover list)</v>
      </c>
      <c r="G47" s="115" t="str">
        <f aca="false">IF(ISNUMBER(Checks!$AD$526),TEXT(Checks!$AD$526,"DD-MMM-YY HH:MM")&amp;" "&amp;Checks!$P$526,"")&amp;IF(Checks!$AE$526="","",CHAR(10)&amp;"Verifier: "&amp;Checks!$AE$526)&amp;IF(Checks!$T$526="","",CHAR(10)&amp;"PIC: "&amp;Checks!$T$526)</f>
        <v/>
      </c>
      <c r="H47" s="116" t="str">
        <f aca="false">IF(Checks!$AH$526="","",Checks!$AH$526)</f>
        <v>OPEN</v>
      </c>
    </row>
    <row r="48" customFormat="false" ht="114" hidden="false" customHeight="true" outlineLevel="0" collapsed="false">
      <c r="A48" s="115" t="str">
        <f aca="false">Checks!$A$527&amp;CHAR(10)&amp;IF(Checks!$I$527="","",Checks!$I$527&amp;": ")&amp;Checks!$J$527</f>
        <v>F16-UPL-02
Equipment: Equipment physically loaded at GLD positions - quantity &amp; positions</v>
      </c>
      <c r="B48" s="115" t="str">
        <f aca="false">Checks!$K$527&amp;IF(Checks!$O$527="","",IF(Checks!$K$527="","",CHAR(10))&amp;"Note: "&amp;Checks!$O$527)</f>
        <v>Enter expected &amp; actual
Note: Confirm on board before departure; completion time must fall inside the uplift window.</v>
      </c>
      <c r="C48" s="115" t="str">
        <f aca="false">Checks!$N$527&amp;CHAR(10)&amp;IF(ISNUMBER(Checks!$R$527),TEXT(Checks!$R$527,"DD-MMM-YY HH:MM"),"")&amp;" "&amp;Checks!$P$527</f>
        <v>Required
26-Oct-26 09:10 KUL</v>
      </c>
      <c r="D48" s="115" t="str">
        <f aca="false">IF(Checks!$U$527="","",Checks!$U$527)&amp;IF(Checks!$AB$527="","",CHAR(10)&amp;"CA: "&amp;Checks!$AB$527)</f>
        <v/>
      </c>
      <c r="E48" s="115" t="str">
        <f aca="false">IF(Checks!$V$527="","",Checks!$V$527)&amp;IF(Checks!$AC$527="","",IF(Checks!$V$527="","",CHAR(10))&amp;"N/A just.: "&amp;Checks!$AC$527)&amp;IF(Checks!$W$527="","",CHAR(10)&amp;"Batch: "&amp;Checks!$W$527)&amp;IF(AND(Checks!$X$527="",Checks!$Y$527=""),"",CHAR(10)&amp;"Exp: "&amp;Checks!$X$527&amp;"  /  Act: "&amp;Checks!$Y$527)</f>
        <v/>
      </c>
      <c r="F48" s="115" t="str">
        <f aca="false">IF(AND(LEFT(Checks!$AH$527,10)="N/A – RULE",TRIM(Checks!$S$527&amp;Checks!$Z$527)=""),"","Type: "&amp;IF(TRIM(Checks!$S$527)="","______________ (see cover list)",Checks!$S$527)&amp;CHAR(10)&amp;"ID: "&amp;IF(TRIM(Checks!$Z$527)="","______________ (see cover list)",Checks!$Z$527))&amp;IF(Checks!$AA$527="","",CHAR(10)&amp;"CA: "&amp;Checks!$AA$527)</f>
        <v>Type: ______________ (see cover list)
ID: ______________ (see cover list)</v>
      </c>
      <c r="G48" s="115" t="str">
        <f aca="false">IF(ISNUMBER(Checks!$AD$527),TEXT(Checks!$AD$527,"DD-MMM-YY HH:MM")&amp;" "&amp;Checks!$P$527,"")&amp;IF(Checks!$AE$527="","",CHAR(10)&amp;"Verifier: "&amp;Checks!$AE$527)&amp;IF(Checks!$T$527="","",CHAR(10)&amp;"PIC: "&amp;Checks!$T$527)</f>
        <v/>
      </c>
      <c r="H48" s="116" t="str">
        <f aca="false">IF(Checks!$AH$527="","",Checks!$AH$527)</f>
        <v>OPEN</v>
      </c>
    </row>
    <row r="49" customFormat="false" ht="114" hidden="false" customHeight="true" outlineLevel="0" collapsed="false">
      <c r="A49" s="115" t="str">
        <f aca="false">Checks!$A$528&amp;CHAR(10)&amp;IF(Checks!$I$528="","",Checks!$I$528&amp;": ")&amp;Checks!$J$528</f>
        <v>F16-UPL-03
Seat Linen: Seat pillow (EY) - on board</v>
      </c>
      <c r="B49" s="115" t="str">
        <f aca="false">Checks!$K$528&amp;IF(Checks!$O$528="","",IF(Checks!$K$528="","",CHAR(10))&amp;"Note: "&amp;Checks!$O$528)</f>
        <v>Available 100% (ticked in reference)</v>
      </c>
      <c r="C49" s="115" t="str">
        <f aca="false">Checks!$N$528&amp;CHAR(10)&amp;IF(ISNUMBER(Checks!$R$528),TEXT(Checks!$R$528,"DD-MMM-YY HH:MM"),"")&amp;" "&amp;Checks!$P$528</f>
        <v>Required
26-Oct-26 09:10 KUL</v>
      </c>
      <c r="D49" s="115" t="str">
        <f aca="false">IF(Checks!$U$528="","",Checks!$U$528)&amp;IF(Checks!$AB$528="","",CHAR(10)&amp;"CA: "&amp;Checks!$AB$528)</f>
        <v/>
      </c>
      <c r="E49" s="115" t="str">
        <f aca="false">IF(Checks!$V$528="","",Checks!$V$528)&amp;IF(Checks!$AC$528="","",IF(Checks!$V$528="","",CHAR(10))&amp;"N/A just.: "&amp;Checks!$AC$528)&amp;IF(Checks!$W$528="","",CHAR(10)&amp;"Batch: "&amp;Checks!$W$528)&amp;IF(AND(Checks!$X$528="",Checks!$Y$528=""),"",CHAR(10)&amp;"Exp: "&amp;Checks!$X$528&amp;"  /  Act: "&amp;Checks!$Y$528)</f>
        <v/>
      </c>
      <c r="F49" s="115" t="str">
        <f aca="false">IF(AND(LEFT(Checks!$AH$528,10)="N/A – RULE",TRIM(Checks!$S$528&amp;Checks!$Z$528)=""),"","Type: "&amp;IF(TRIM(Checks!$S$528)="","______________ (see cover list)",Checks!$S$528)&amp;CHAR(10)&amp;"ID: "&amp;IF(TRIM(Checks!$Z$528)="","______________ (see cover list)",Checks!$Z$528))&amp;IF(Checks!$AA$528="","",CHAR(10)&amp;"CA: "&amp;Checks!$AA$528)</f>
        <v>Type: ______________ (see cover list)
ID: ______________ (see cover list)</v>
      </c>
      <c r="G49" s="115" t="str">
        <f aca="false">IF(ISNUMBER(Checks!$AD$528),TEXT(Checks!$AD$528,"DD-MMM-YY HH:MM")&amp;" "&amp;Checks!$P$528,"")&amp;IF(Checks!$AE$528="","",CHAR(10)&amp;"Verifier: "&amp;Checks!$AE$528)&amp;IF(Checks!$T$528="","",CHAR(10)&amp;"PIC: "&amp;Checks!$T$528)</f>
        <v/>
      </c>
      <c r="H49" s="116" t="str">
        <f aca="false">IF(Checks!$AH$528="","",Checks!$AH$528)</f>
        <v>OPEN</v>
      </c>
    </row>
    <row r="50" customFormat="false" ht="213" hidden="false" customHeight="true" outlineLevel="0" collapsed="false">
      <c r="A50" s="115" t="str">
        <f aca="false">Checks!$A$529&amp;CHAR(10)&amp;IF(Checks!$I$529="","",Checks!$I$529&amp;": ")&amp;Checks!$J$529</f>
        <v>F16-UPL-04
Seat Linen: Blanket (EY) - on board</v>
      </c>
      <c r="B50" s="115" t="str">
        <f aca="false">SUBSTITUTE(SUBSTITUTE(Checks!$K$529&amp;IF(Checks!$O$529="","",IF(Checks!$K$529="","",CHAR(10))&amp;"Note: "&amp;Checks!$O$529)," (SEAT LINEN!B74:C74)",""),"but B74 excludes","but the reference excludes")</f>
        <v>Available 100% (ticked in reference)
Note: EY blanket: flight above 3 hours excl. Regional; block 4.08 h. Matrix shows a tick for this ORIENTAL sector but the reference excludes 'Regional sectors' without defining them - confirm whether this sector counts as Regional. Quantity for this aircraft not stated in reference.</v>
      </c>
      <c r="C50" s="115" t="str">
        <f aca="false">Checks!$N$529&amp;CHAR(10)&amp;IF(ISNUMBER(Checks!$R$529),TEXT(Checks!$R$529,"DD-MMM-YY HH:MM"),"")&amp;" "&amp;Checks!$P$529</f>
        <v>Clarification required
26-Oct-26 09:10 KUL</v>
      </c>
      <c r="D50" s="115" t="str">
        <f aca="false">IF(Checks!$U$529="","",Checks!$U$529)&amp;IF(Checks!$AB$529="","",CHAR(10)&amp;"CA: "&amp;Checks!$AB$529)</f>
        <v/>
      </c>
      <c r="E50" s="115" t="str">
        <f aca="false">IF(Checks!$V$529="","",Checks!$V$529)&amp;IF(Checks!$AC$529="","",IF(Checks!$V$529="","",CHAR(10))&amp;"N/A just.: "&amp;Checks!$AC$529)&amp;IF(Checks!$W$529="","",CHAR(10)&amp;"Batch: "&amp;Checks!$W$529)&amp;IF(AND(Checks!$X$529="",Checks!$Y$529=""),"",CHAR(10)&amp;"Exp: "&amp;Checks!$X$529&amp;"  /  Act: "&amp;Checks!$Y$529)</f>
        <v/>
      </c>
      <c r="F50" s="115" t="str">
        <f aca="false">IF(AND(LEFT(Checks!$AH$529,10)="N/A – RULE",TRIM(Checks!$S$529&amp;Checks!$Z$529)=""),"","Type: "&amp;IF(TRIM(Checks!$S$529)="","______________ (see cover list)",Checks!$S$529)&amp;CHAR(10)&amp;"ID: "&amp;IF(TRIM(Checks!$Z$529)="","______________ (see cover list)",Checks!$Z$529))&amp;IF(Checks!$AA$529="","",CHAR(10)&amp;"CA: "&amp;Checks!$AA$529)</f>
        <v>Type: ______________ (see cover list)
ID: ______________ (see cover list)</v>
      </c>
      <c r="G50" s="115" t="str">
        <f aca="false">IF(ISNUMBER(Checks!$AD$529),TEXT(Checks!$AD$529,"DD-MMM-YY HH:MM")&amp;" "&amp;Checks!$P$529,"")&amp;IF(Checks!$AE$529="","",CHAR(10)&amp;"Verifier: "&amp;Checks!$AE$529)&amp;IF(Checks!$T$529="","",CHAR(10)&amp;"PIC: "&amp;Checks!$T$529)</f>
        <v/>
      </c>
      <c r="H50" s="116" t="str">
        <f aca="false">IF(Checks!$AH$529="","",Checks!$AH$529)</f>
        <v>OPEN – CLARIFICATION</v>
      </c>
    </row>
    <row r="51" customFormat="false" ht="114" hidden="false" customHeight="true" outlineLevel="0" collapsed="false">
      <c r="A51" s="115" t="str">
        <f aca="false">Checks!$A$530&amp;CHAR(10)&amp;IF(Checks!$I$530="","",Checks!$I$530&amp;": ")&amp;Checks!$J$530</f>
        <v>F16-UPL-05
Sales Cart: Sales cart (caterer MCAT) - on board</v>
      </c>
      <c r="B51" s="115" t="str">
        <f aca="false">SUBSTITUTE(SUBSTITUTE(Checks!$K$530&amp;IF(Checks!$O$530="","",IF(Checks!$K$530="","",CHAR(10))&amp;"Note: "&amp;Checks!$O$530),"note SALES CART!C40","the SALES CART reference note")," (note SALES CART!C40)","")</f>
        <v>Location 210A (B7M8)
Note: Block 4.08 h &gt;= 4 h (the SALES CART reference note).</v>
      </c>
      <c r="C51" s="115" t="str">
        <f aca="false">Checks!$N$530&amp;CHAR(10)&amp;IF(ISNUMBER(Checks!$R$530),TEXT(Checks!$R$530,"DD-MMM-YY HH:MM"),"")&amp;" "&amp;Checks!$P$530</f>
        <v>Required
26-Oct-26 09:10 KUL</v>
      </c>
      <c r="D51" s="115" t="str">
        <f aca="false">IF(Checks!$U$530="","",Checks!$U$530)&amp;IF(Checks!$AB$530="","",CHAR(10)&amp;"CA: "&amp;Checks!$AB$530)</f>
        <v/>
      </c>
      <c r="E51" s="115" t="str">
        <f aca="false">IF(Checks!$V$530="","",Checks!$V$530)&amp;IF(Checks!$AC$530="","",IF(Checks!$V$530="","",CHAR(10))&amp;"N/A just.: "&amp;Checks!$AC$530)&amp;IF(Checks!$W$530="","",CHAR(10)&amp;"Batch: "&amp;Checks!$W$530)&amp;IF(AND(Checks!$X$530="",Checks!$Y$530=""),"",CHAR(10)&amp;"Exp: "&amp;Checks!$X$530&amp;"  /  Act: "&amp;Checks!$Y$530)</f>
        <v/>
      </c>
      <c r="F51" s="115" t="str">
        <f aca="false">IF(AND(LEFT(Checks!$AH$530,10)="N/A – RULE",TRIM(Checks!$S$530&amp;Checks!$Z$530)=""),"","Type: "&amp;IF(TRIM(Checks!$S$530)="","______________ (see cover list)",Checks!$S$530)&amp;CHAR(10)&amp;"ID: "&amp;IF(TRIM(Checks!$Z$530)="","______________ (see cover list)",Checks!$Z$530))&amp;IF(Checks!$AA$530="","",CHAR(10)&amp;"CA: "&amp;Checks!$AA$530)</f>
        <v>Type: ______________ (see cover list)
ID: ______________ (see cover list)</v>
      </c>
      <c r="G51" s="115" t="str">
        <f aca="false">IF(ISNUMBER(Checks!$AD$530),TEXT(Checks!$AD$530,"DD-MMM-YY HH:MM")&amp;" "&amp;Checks!$P$530,"")&amp;IF(Checks!$AE$530="","",CHAR(10)&amp;"Verifier: "&amp;Checks!$AE$530)&amp;IF(Checks!$T$530="","",CHAR(10)&amp;"PIC: "&amp;Checks!$T$530)</f>
        <v/>
      </c>
      <c r="H51" s="116" t="str">
        <f aca="false">IF(Checks!$AH$530="","",Checks!$AH$530)</f>
        <v>OPEN</v>
      </c>
    </row>
    <row r="53" customFormat="false" ht="24" hidden="false" customHeight="true" outlineLevel="0" collapsed="false">
      <c r="A53" s="117" t="s">
        <v>3480</v>
      </c>
      <c r="B53" s="117"/>
      <c r="C53" s="117"/>
      <c r="D53" s="117"/>
      <c r="E53" s="117" t="s">
        <v>3481</v>
      </c>
      <c r="F53" s="117"/>
      <c r="G53" s="117"/>
      <c r="H53" s="117"/>
    </row>
    <row r="54" customFormat="false" ht="21.75" hidden="false" customHeight="true" outlineLevel="0" collapsed="false">
      <c r="A54" s="118"/>
      <c r="B54" s="118"/>
      <c r="C54" s="118"/>
      <c r="D54" s="118"/>
      <c r="E54" s="118"/>
      <c r="F54" s="118"/>
      <c r="G54" s="118"/>
      <c r="H54" s="118"/>
    </row>
    <row r="55" customFormat="false" ht="21.75" hidden="false" customHeight="true" outlineLevel="0" collapsed="false">
      <c r="A55" s="118"/>
      <c r="B55" s="118"/>
      <c r="C55" s="118"/>
      <c r="D55" s="118"/>
      <c r="E55" s="118"/>
      <c r="F55" s="118"/>
      <c r="G55" s="118"/>
      <c r="H55" s="118"/>
    </row>
    <row r="56" customFormat="false" ht="21.75" hidden="false" customHeight="true" outlineLevel="0" collapsed="false">
      <c r="A56" s="118"/>
      <c r="B56" s="118"/>
      <c r="C56" s="118"/>
      <c r="D56" s="118"/>
      <c r="E56" s="118"/>
      <c r="F56" s="118"/>
      <c r="G56" s="118"/>
      <c r="H56" s="118"/>
    </row>
    <row r="57" customFormat="false" ht="21.75" hidden="false" customHeight="true" outlineLevel="0" collapsed="false">
      <c r="A57" s="118"/>
      <c r="B57" s="118"/>
      <c r="C57" s="118"/>
      <c r="D57" s="118"/>
      <c r="E57" s="118"/>
      <c r="F57" s="118"/>
      <c r="G57" s="118"/>
      <c r="H57" s="118"/>
    </row>
    <row r="58" customFormat="false" ht="21.75" hidden="false" customHeight="true" outlineLevel="0" collapsed="false">
      <c r="A58" s="118"/>
      <c r="B58" s="118"/>
      <c r="C58" s="118"/>
      <c r="D58" s="118"/>
      <c r="E58" s="118"/>
      <c r="F58" s="118"/>
      <c r="G58" s="118"/>
      <c r="H58" s="118"/>
    </row>
    <row r="59" customFormat="false" ht="21.75" hidden="false" customHeight="true" outlineLevel="0" collapsed="false">
      <c r="A59" s="118"/>
      <c r="B59" s="118"/>
      <c r="C59" s="118"/>
      <c r="D59" s="118"/>
      <c r="E59" s="118"/>
      <c r="F59" s="118"/>
      <c r="G59" s="118"/>
      <c r="H59" s="118"/>
    </row>
    <row r="60" customFormat="false" ht="21.75" hidden="false" customHeight="true" outlineLevel="0" collapsed="false">
      <c r="A60" s="118"/>
      <c r="B60" s="118"/>
      <c r="C60" s="118"/>
      <c r="D60" s="118"/>
      <c r="E60" s="118"/>
      <c r="F60" s="118"/>
      <c r="G60" s="118"/>
      <c r="H60" s="118"/>
    </row>
    <row r="61" customFormat="false" ht="21.75" hidden="false" customHeight="true" outlineLevel="0" collapsed="false">
      <c r="A61" s="118"/>
      <c r="B61" s="118"/>
      <c r="C61" s="118"/>
      <c r="D61" s="118"/>
      <c r="E61" s="118"/>
      <c r="F61" s="118"/>
      <c r="G61" s="118"/>
      <c r="H61" s="118"/>
    </row>
    <row r="62" customFormat="false" ht="21.75" hidden="false" customHeight="true" outlineLevel="0" collapsed="false">
      <c r="A62" s="118"/>
      <c r="B62" s="118"/>
      <c r="C62" s="118"/>
      <c r="D62" s="118"/>
      <c r="E62" s="118"/>
      <c r="F62" s="118"/>
      <c r="G62" s="118"/>
      <c r="H62" s="118"/>
    </row>
    <row r="63" customFormat="false" ht="21.75" hidden="false" customHeight="true" outlineLevel="0" collapsed="false">
      <c r="A63" s="118"/>
      <c r="B63" s="118"/>
      <c r="C63" s="118"/>
      <c r="D63" s="118"/>
      <c r="E63" s="118"/>
      <c r="F63" s="118"/>
      <c r="G63" s="118"/>
      <c r="H63"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46:H46"/>
    <mergeCell ref="A53:D53"/>
    <mergeCell ref="E53:H53"/>
    <mergeCell ref="A54:D63"/>
    <mergeCell ref="E54:H6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1">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1">
    <cfRule type="expression" priority="18" aboveAverage="0" equalAverage="0" bottom="0" percent="0" rank="0" text="" dxfId="35">
      <formula>LEFT($H24,3)="N/A"</formula>
    </cfRule>
  </conditionalFormatting>
  <conditionalFormatting sqref="D24:D51">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1" man="true" max="16383" min="0"/>
    <brk id="27" man="true" max="16383" min="0"/>
    <brk id="31" man="true" max="16383" min="0"/>
    <brk id="36" man="true" max="16383" min="0"/>
    <brk id="40" man="true" max="16383" min="0"/>
    <brk id="43" man="true" max="16383" min="0"/>
    <brk id="45" man="true" max="16383" min="0"/>
    <brk id="49"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3435</v>
      </c>
      <c r="B2" s="94" t="str">
        <f aca="false">Flights!$F$21&amp;"   "&amp;TEXT(Flights!$D$21,"DD-MMM-YY")&amp;" ("&amp;Flights!$E$21&amp;")"</f>
        <v>MH0073   27-Oct-26 (TUE)</v>
      </c>
      <c r="C2" s="94"/>
      <c r="D2" s="94"/>
      <c r="E2" s="95" t="s">
        <v>3436</v>
      </c>
      <c r="F2" s="96" t="str">
        <f aca="false">Flights!$AT$21</f>
        <v>NOT READY – DOCUMENTS</v>
      </c>
      <c r="G2" s="96"/>
      <c r="H2" s="96"/>
    </row>
    <row r="3" customFormat="false" ht="24" hidden="false" customHeight="true" outlineLevel="0" collapsed="false">
      <c r="A3" s="93" t="s">
        <v>3437</v>
      </c>
      <c r="B3" s="94" t="str">
        <f aca="false">Flights!$G$21&amp;" → "&amp;Flights!$H$21&amp;"   Class "&amp;Flights!$K$21&amp;"   Seat "&amp;Flights!$O$21</f>
        <v>HKG → KUL   Class BC   Seat 1C</v>
      </c>
      <c r="C3" s="94"/>
      <c r="D3" s="94"/>
      <c r="E3" s="95" t="s">
        <v>73</v>
      </c>
      <c r="F3" s="95" t="s">
        <v>3438</v>
      </c>
      <c r="G3" s="95" t="s">
        <v>3439</v>
      </c>
      <c r="H3" s="95"/>
    </row>
    <row r="4" customFormat="false" ht="24" hidden="false" customHeight="true" outlineLevel="0" collapsed="false">
      <c r="A4" s="93" t="s">
        <v>3440</v>
      </c>
      <c r="B4" s="94" t="str">
        <f aca="false">IF(ISNUMBER(Flights!$I$21),TEXT(Flights!$I$21,"DD-MMM-YY HH:MM"),"")&amp;" "&amp;Flights!$G$21&amp;"  →  "&amp;IF(ISNUMBER(Flights!$J$21),TEXT(Flights!$J$21,"DD-MMM-YY HH:MM"),"")&amp;" "&amp;Flights!$H$21</f>
        <v>27-Oct-26 14:50 HKG  →  27-Oct-26 18:55 KUL</v>
      </c>
      <c r="C4" s="94"/>
      <c r="D4" s="94"/>
      <c r="E4" s="93" t="s">
        <v>3441</v>
      </c>
      <c r="F4" s="97" t="str">
        <f aca="false">IF(ISNUMBER(Flights!$AG$21),TEXT(Flights!$AG$21,"DD-MMM-YY HH:MM"),"")&amp;" "&amp;Flights!$V$21</f>
        <v>20-Oct-26 14:50 HKG</v>
      </c>
      <c r="G4" s="98" t="n">
        <f aca="false">Flights!$AJ$21</f>
        <v>0</v>
      </c>
      <c r="H4" s="98"/>
    </row>
    <row r="5" customFormat="false" ht="24" hidden="false" customHeight="true" outlineLevel="0" collapsed="false">
      <c r="A5" s="93" t="s">
        <v>3442</v>
      </c>
      <c r="B5" s="94" t="str">
        <f aca="false">Flights!$L$21&amp;" – "&amp;Flights!$M$21</f>
        <v>B738MAX – B737-8 (B7M8)</v>
      </c>
      <c r="C5" s="94"/>
      <c r="D5" s="94"/>
      <c r="E5" s="93" t="s">
        <v>3443</v>
      </c>
      <c r="F5" s="97" t="str">
        <f aca="false">IF(ISNUMBER(Flights!$AH$21),TEXT(Flights!$AH$21,"DD-MMM-YY HH:MM"),"")&amp;" "&amp;Flights!$V$21</f>
        <v>26-Oct-26 14:50 HKG</v>
      </c>
      <c r="G5" s="98" t="n">
        <f aca="false">Flights!$AK$21</f>
        <v>0</v>
      </c>
      <c r="H5" s="98"/>
    </row>
    <row r="6" customFormat="false" ht="24" hidden="false" customHeight="true" outlineLevel="0" collapsed="false">
      <c r="A6" s="93" t="s">
        <v>3444</v>
      </c>
      <c r="B6" s="94" t="str">
        <f aca="false">IF(TRIM(Flights!$N$21)="","__________________",Flights!$N$21)</f>
        <v>__________________</v>
      </c>
      <c r="C6" s="94"/>
      <c r="D6" s="94"/>
      <c r="E6" s="93" t="s">
        <v>3445</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3446</v>
      </c>
      <c r="B7" s="94" t="str">
        <f aca="false">Flights!$T$21</f>
        <v>1 Meal + DAT(Noodles Svc) (Meal)</v>
      </c>
      <c r="C7" s="94"/>
      <c r="D7" s="94"/>
      <c r="E7" s="93" t="s">
        <v>3447</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155</v>
      </c>
      <c r="B8" s="94" t="str">
        <f aca="false">Flights!$V$21&amp;"   (reference uplift stns: "&amp;Flights!$U$21&amp;")"</f>
        <v>HKG   (reference uplift stns: KUL/HKG)</v>
      </c>
      <c r="C8" s="94"/>
      <c r="D8" s="94"/>
      <c r="E8" s="93" t="s">
        <v>3448</v>
      </c>
      <c r="F8" s="99" t="s">
        <v>3449</v>
      </c>
      <c r="G8" s="98" t="n">
        <f aca="false">Flights!$AN$21</f>
        <v>0</v>
      </c>
      <c r="H8" s="98"/>
    </row>
    <row r="9" customFormat="false" ht="12.75" hidden="false" customHeight="true" outlineLevel="0" collapsed="false">
      <c r="A9" s="93" t="s">
        <v>3450</v>
      </c>
      <c r="B9" s="94" t="str">
        <f aca="false">TRIM(Flights!$P$21&amp;"  "&amp;Flights!$Q$21)</f>
        <v>-</v>
      </c>
      <c r="C9" s="94"/>
      <c r="D9" s="94"/>
      <c r="E9" s="93" t="s">
        <v>3451</v>
      </c>
      <c r="F9" s="100" t="n">
        <f aca="false">Flights!$AP$21</f>
        <v>0</v>
      </c>
      <c r="G9" s="100" t="n">
        <f aca="false">Flights!$AQ$21</f>
        <v>0</v>
      </c>
      <c r="H9" s="100" t="n">
        <f aca="false">Flights!$AU$21</f>
        <v>0</v>
      </c>
    </row>
    <row r="10" customFormat="false" ht="24" hidden="false" customHeight="true" outlineLevel="0" collapsed="false">
      <c r="A10" s="93" t="s">
        <v>3452</v>
      </c>
      <c r="B10" s="94" t="str">
        <f aca="false">IF(TRIM(Flights!$X$21)="","__________________",Flights!$X$21)</f>
        <v>__________________</v>
      </c>
      <c r="C10" s="94"/>
      <c r="D10" s="94"/>
      <c r="E10" s="93" t="s">
        <v>3453</v>
      </c>
      <c r="F10" s="100" t="n">
        <f aca="false">Flights!$AO$21</f>
        <v>42</v>
      </c>
      <c r="G10" s="100" t="n">
        <f aca="false">Flights!$AS$21</f>
        <v>4</v>
      </c>
      <c r="H10" s="100" t="n">
        <f aca="false">Flights!$AR$21</f>
        <v>2</v>
      </c>
    </row>
    <row r="11" customFormat="false" ht="21" hidden="false" customHeight="true" outlineLevel="0" collapsed="false">
      <c r="A11" s="93" t="s">
        <v>3454</v>
      </c>
      <c r="B11" s="94" t="str">
        <f aca="false">IF(TRIM(Flights!$Y$21)="","__________________",Flights!$Y$21)</f>
        <v>__________________</v>
      </c>
      <c r="C11" s="94"/>
      <c r="D11" s="94"/>
      <c r="E11" s="93" t="s">
        <v>3455</v>
      </c>
      <c r="F11" s="100" t="str">
        <f aca="false">Flights!$AV$21&amp;" / "&amp;Flights!$AW$21</f>
        <v>0 / 42</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66.75" hidden="false" customHeight="true" outlineLevel="0" collapsed="false">
      <c r="A14" s="119"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AX)"))&amp;IF(ISNUMBER(Flights!$AX$21),"",CHAR(10)&amp;"ENTER THE ACTUAL CARRYING FLIGHT ON FLIGHTS AX: until then its timing is assumed (agenda candidate, or latest possible) and on-board (UPLIFT) checks timed before the assumed arrival show INVALID – before uplift window.")</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
ENTER THE ACTUAL CARRYING FLIGHT ON FLIGHTS AX: until then its timing is assumed (agenda candidate, or latest possible) and on-board (UPLIFT) checks timed before the assumed arrival show INVALID – before uplift window.</v>
      </c>
      <c r="B14" s="119"/>
      <c r="C14" s="119"/>
      <c r="D14" s="119"/>
      <c r="E14" s="119"/>
      <c r="F14" s="119"/>
      <c r="G14" s="119"/>
      <c r="H14" s="119"/>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IF(Documents!$F$21="","",Documents!$F$21)</f>
        <v/>
      </c>
      <c r="C16" s="99" t="str">
        <f aca="false">IF(Documents!$G$21="","",Documents!$G$21)&amp;IF(ISNUMBER(Documents!$H$21),"  "&amp;TEXT(Documents!$H$21,"DD-MMM-YY"),"")</f>
        <v/>
      </c>
      <c r="D16" s="99"/>
      <c r="E16" s="108" t="str">
        <f aca="false">IF(Documents!$J$21="OUTSTANDING","OUTSTANDING – attach before T-7D (due "&amp;IF(ISNUMBER(Flights!$AG$21),TEXT(Flights!$AG$21,"DD-MMM-YY HH:MM"),"")&amp;" "&amp;Flights!$V$21&amp;")",IF(Documents!$J$21="","Status not recorded",Documents!$J$21))</f>
        <v>OUTSTANDING – attach before T-7D (due 20-Oct-26 14:50 HKG)</v>
      </c>
      <c r="F16" s="109" t="str">
        <f aca="false">"Staple behind this sheet as page A1."&amp;IF(Documents!$I$21="",""," Location: "&amp;Documents!$I$21)</f>
        <v>Staple behind this sheet as page A1.</v>
      </c>
      <c r="G16" s="109"/>
      <c r="H16" s="109"/>
    </row>
    <row r="17" customFormat="false" ht="36" hidden="false" customHeight="true" outlineLevel="0" collapsed="false">
      <c r="A17" s="93" t="s">
        <v>3466</v>
      </c>
      <c r="B17" s="94" t="str">
        <f aca="false">IF(Documents!$K$21="","",Documents!$K$21)</f>
        <v/>
      </c>
      <c r="C17" s="99" t="str">
        <f aca="false">IF(Documents!$L$21="","",Documents!$L$21)&amp;IF(ISNUMBER(Documents!$M$21),"  "&amp;TEXT(Documents!$M$21,"DD-MMM-YY"),"")</f>
        <v/>
      </c>
      <c r="D17" s="99"/>
      <c r="E17" s="108" t="str">
        <f aca="false">IF(Documents!$O$21="OUTSTANDING","OUTSTANDING – attach before T-7D (due "&amp;IF(ISNUMBER(Flights!$AG$21),TEXT(Flights!$AG$21,"DD-MMM-YY HH:MM"),"")&amp;" "&amp;Flights!$V$21&amp;")",IF(Documents!$O$21="","Status not recorded",Documents!$O$21))</f>
        <v>OUTSTANDING – attach before T-7D (due 20-Oct-26 14:50 HKG)</v>
      </c>
      <c r="F17" s="109" t="str">
        <f aca="false">"Staple behind this sheet as page A2."&amp;IF(Documents!$N$21="",""," Location: "&amp;Documents!$N$21)</f>
        <v>Staple behind this sheet as page A2.</v>
      </c>
      <c r="G17" s="109"/>
      <c r="H17" s="109"/>
    </row>
    <row r="18" customFormat="false" ht="22.5" hidden="false" customHeight="true" outlineLevel="0" collapsed="false">
      <c r="A18" s="93" t="s">
        <v>3467</v>
      </c>
      <c r="B18" s="110" t="str">
        <f aca="false">IF(Documents!$Q$21="","",Documents!$Q$21)</f>
        <v>Not supplied with brief – obtain from caterer / MAGCS.</v>
      </c>
      <c r="C18" s="110"/>
      <c r="D18" s="110"/>
      <c r="E18" s="110"/>
      <c r="F18" s="110"/>
      <c r="G18" s="110"/>
      <c r="H18" s="110"/>
    </row>
    <row r="19" customFormat="false" ht="13.5" hidden="false" customHeight="true" outlineLevel="0" collapsed="false">
      <c r="A19" s="111" t="s">
        <v>3468</v>
      </c>
      <c r="B19" s="111"/>
      <c r="C19" s="111" t="s">
        <v>3469</v>
      </c>
      <c r="D19" s="111"/>
      <c r="E19" s="111"/>
      <c r="F19" s="111" t="s">
        <v>3470</v>
      </c>
      <c r="G19" s="111"/>
      <c r="H19" s="111"/>
    </row>
    <row r="20" customFormat="false" ht="18" hidden="false" customHeight="true" outlineLevel="0" collapsed="false">
      <c r="A20" s="94" t="str">
        <f aca="false">"Name: "&amp;IF(TRIM(Flights!$Y$21)="","__________________",Flights!$Y$21)</f>
        <v>Name: __________________</v>
      </c>
      <c r="B20" s="94"/>
      <c r="C20" s="94" t="str">
        <f aca="false">"Name: __________________"</f>
        <v>Name: __________________</v>
      </c>
      <c r="D20" s="94"/>
      <c r="E20" s="94"/>
      <c r="F20" s="94" t="str">
        <f aca="false">"Name: __________________"&amp;"   Station: "&amp;Flights!$V$21</f>
        <v>Name: __________________   Station: HKG</v>
      </c>
      <c r="G20" s="94"/>
      <c r="H20" s="94"/>
    </row>
    <row r="21" customFormat="false" ht="30" hidden="false" customHeight="true" outlineLevel="0" collapsed="false">
      <c r="A21" s="112" t="s">
        <v>3471</v>
      </c>
      <c r="B21" s="112"/>
      <c r="C21" s="112" t="s">
        <v>3471</v>
      </c>
      <c r="D21" s="112"/>
      <c r="E21" s="112"/>
      <c r="F21" s="112" t="s">
        <v>3471</v>
      </c>
      <c r="G21" s="112"/>
      <c r="H21" s="112"/>
    </row>
    <row r="22" customFormat="false" ht="13.5" hidden="false" customHeight="true" outlineLevel="0" collapsed="false">
      <c r="A22" s="113" t="s">
        <v>3472</v>
      </c>
      <c r="B22" s="113"/>
      <c r="C22" s="113"/>
      <c r="D22" s="113"/>
      <c r="E22" s="113"/>
      <c r="F22" s="113"/>
      <c r="G22" s="113"/>
      <c r="H22" s="113"/>
    </row>
    <row r="23" customFormat="false" ht="24" hidden="false" customHeight="true" outlineLevel="0" collapsed="false">
      <c r="A23" s="95" t="s">
        <v>3473</v>
      </c>
      <c r="B23" s="95" t="s">
        <v>3474</v>
      </c>
      <c r="C23" s="95" t="s">
        <v>3475</v>
      </c>
      <c r="D23" s="95" t="s">
        <v>3476</v>
      </c>
      <c r="E23" s="95" t="s">
        <v>3477</v>
      </c>
      <c r="F23" s="95" t="s">
        <v>3478</v>
      </c>
      <c r="G23" s="95" t="s">
        <v>3479</v>
      </c>
      <c r="H23" s="95" t="s">
        <v>126</v>
      </c>
    </row>
    <row r="24" customFormat="false" ht="25.5" hidden="false" customHeight="true" outlineLevel="0" collapsed="false">
      <c r="A24" s="114"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4" s="114"/>
      <c r="C24" s="114"/>
      <c r="D24" s="114"/>
      <c r="E24" s="114"/>
      <c r="F24" s="114"/>
      <c r="G24" s="114"/>
      <c r="H24" s="114"/>
    </row>
    <row r="25" customFormat="false" ht="114" hidden="false" customHeight="true" outlineLevel="0" collapsed="false">
      <c r="A25" s="115" t="str">
        <f aca="false">Checks!$A$531&amp;CHAR(10)&amp;IF(Checks!$I$531="","",Checks!$I$531&amp;": ")&amp;Checks!$J$531</f>
        <v>F17-T7-01
Meal: Meal sensory testing completed for this flight's menu cycle (assessed class)</v>
      </c>
      <c r="B25" s="115" t="str">
        <f aca="false">Checks!$K$531&amp;IF(Checks!$O$531="","",IF(Checks!$K$531="","",CHAR(10))&amp;"Note: "&amp;Checks!$O$531)</f>
        <v>Record panel result / score in Result</v>
      </c>
      <c r="C25" s="115" t="str">
        <f aca="false">Checks!$N$531&amp;CHAR(10)&amp;IF(ISNUMBER(Checks!$R$531),TEXT(Checks!$R$531,"DD-MMM-YY HH:MM"),"")&amp;" "&amp;Checks!$P$531</f>
        <v>Required
20-Oct-26 14:50 HKG</v>
      </c>
      <c r="D25" s="115" t="str">
        <f aca="false">IF(Checks!$U$531="","",Checks!$U$531)&amp;IF(Checks!$AB$531="","",CHAR(10)&amp;"CA: "&amp;Checks!$AB$531)</f>
        <v/>
      </c>
      <c r="E25" s="115" t="str">
        <f aca="false">IF(Checks!$V$531="","",Checks!$V$531)&amp;IF(Checks!$AC$531="","",IF(Checks!$V$531="","",CHAR(10))&amp;"N/A just.: "&amp;Checks!$AC$531)&amp;IF(Checks!$W$531="","",CHAR(10)&amp;"Batch: "&amp;Checks!$W$531)&amp;IF(AND(Checks!$X$531="",Checks!$Y$531=""),"",CHAR(10)&amp;"Exp: "&amp;Checks!$X$531&amp;"  /  Act: "&amp;Checks!$Y$531)</f>
        <v/>
      </c>
      <c r="F25" s="115" t="str">
        <f aca="false">IF(AND(LEFT(Checks!$AH$531,10)="N/A – RULE",TRIM(Checks!$S$531&amp;Checks!$Z$531)=""),"","Type: "&amp;IF(TRIM(Checks!$S$531)="","______________ (see cover list)",Checks!$S$531)&amp;CHAR(10)&amp;"ID: "&amp;IF(TRIM(Checks!$Z$531)="","______________ (see cover list)",Checks!$Z$531))&amp;IF(Checks!$AA$531="","",CHAR(10)&amp;"CA: "&amp;Checks!$AA$531)</f>
        <v>Type: ______________ (see cover list)
ID: ______________ (see cover list)</v>
      </c>
      <c r="G25" s="115" t="str">
        <f aca="false">IF(ISNUMBER(Checks!$AD$531),TEXT(Checks!$AD$531,"DD-MMM-YY HH:MM")&amp;" "&amp;Checks!$P$531,"")&amp;IF(Checks!$AE$531="","",CHAR(10)&amp;"Verifier: "&amp;Checks!$AE$531)&amp;IF(Checks!$T$531="","",CHAR(10)&amp;"PIC: "&amp;Checks!$T$531)</f>
        <v/>
      </c>
      <c r="H25" s="116" t="str">
        <f aca="false">IF(Checks!$AH$531="","",Checks!$AH$531)</f>
        <v>OPEN</v>
      </c>
    </row>
    <row r="26" customFormat="false" ht="114" hidden="false" customHeight="true" outlineLevel="0" collapsed="false">
      <c r="A26" s="115" t="str">
        <f aca="false">Checks!$A$532&amp;CHAR(10)&amp;IF(Checks!$I$532="","",Checks!$I$532&amp;": ")&amp;Checks!$J$532</f>
        <v>F17-T7-02
Menu: Printed menu cards confirmed (content, cycle, language, quantity)</v>
      </c>
      <c r="B26" s="115" t="str">
        <f aca="false">Checks!$K$532&amp;IF(Checks!$O$532="","",IF(Checks!$K$532="","",CHAR(10))&amp;"Note: "&amp;Checks!$O$532)</f>
        <v>Menu card matches approved menu for this flight</v>
      </c>
      <c r="C26" s="115" t="str">
        <f aca="false">Checks!$N$532&amp;CHAR(10)&amp;IF(ISNUMBER(Checks!$R$532),TEXT(Checks!$R$532,"DD-MMM-YY HH:MM"),"")&amp;" "&amp;Checks!$P$532</f>
        <v>Required
20-Oct-26 14:50 HKG</v>
      </c>
      <c r="D26" s="115" t="str">
        <f aca="false">IF(Checks!$U$532="","",Checks!$U$532)&amp;IF(Checks!$AB$532="","",CHAR(10)&amp;"CA: "&amp;Checks!$AB$532)</f>
        <v/>
      </c>
      <c r="E26" s="115" t="str">
        <f aca="false">IF(Checks!$V$532="","",Checks!$V$532)&amp;IF(Checks!$AC$532="","",IF(Checks!$V$532="","",CHAR(10))&amp;"N/A just.: "&amp;Checks!$AC$532)&amp;IF(Checks!$W$532="","",CHAR(10)&amp;"Batch: "&amp;Checks!$W$532)&amp;IF(AND(Checks!$X$532="",Checks!$Y$532=""),"",CHAR(10)&amp;"Exp: "&amp;Checks!$X$532&amp;"  /  Act: "&amp;Checks!$Y$532)</f>
        <v/>
      </c>
      <c r="F26" s="115" t="str">
        <f aca="false">IF(AND(LEFT(Checks!$AH$532,10)="N/A – RULE",TRIM(Checks!$S$532&amp;Checks!$Z$532)=""),"","Type: "&amp;IF(TRIM(Checks!$S$532)="","______________ (see cover list)",Checks!$S$532)&amp;CHAR(10)&amp;"ID: "&amp;IF(TRIM(Checks!$Z$532)="","______________ (see cover list)",Checks!$Z$532))&amp;IF(Checks!$AA$532="","",CHAR(10)&amp;"CA: "&amp;Checks!$AA$532)</f>
        <v>Type: ______________ (see cover list)
ID: ______________ (see cover list)</v>
      </c>
      <c r="G26" s="115" t="str">
        <f aca="false">IF(ISNUMBER(Checks!$AD$532),TEXT(Checks!$AD$532,"DD-MMM-YY HH:MM")&amp;" "&amp;Checks!$P$532,"")&amp;IF(Checks!$AE$532="","",CHAR(10)&amp;"Verifier: "&amp;Checks!$AE$532)&amp;IF(Checks!$T$532="","",CHAR(10)&amp;"PIC: "&amp;Checks!$T$532)</f>
        <v/>
      </c>
      <c r="H26" s="116" t="str">
        <f aca="false">IF(Checks!$AH$532="","",Checks!$AH$532)</f>
        <v>OPEN</v>
      </c>
    </row>
    <row r="27" customFormat="false" ht="114" hidden="false" customHeight="true" outlineLevel="0" collapsed="false">
      <c r="A27" s="115" t="str">
        <f aca="false">Checks!$A$533&amp;CHAR(10)&amp;IF(Checks!$I$533="","",Checks!$I$533&amp;": ")&amp;Checks!$J$533</f>
        <v>F17-T7-03
IFE: Digital menu in IFE confirmed (A339 only)</v>
      </c>
      <c r="B27" s="115" t="str">
        <f aca="false">Checks!$K$533&amp;IF(Checks!$O$533="","",IF(Checks!$K$533="","",CHAR(10))&amp;"Note: "&amp;Checks!$O$533)</f>
        <v>Applies when fleet = A339
Note: Digital IFE menu applies to A339 only (user brief). Applicability follows the Fleet cell on Flights.</v>
      </c>
      <c r="C27" s="115" t="str">
        <f aca="false">Checks!$N$533&amp;CHAR(10)&amp;IF(ISNUMBER(Checks!$R$533),TEXT(Checks!$R$533,"DD-MMM-YY HH:MM"),"")&amp;" "&amp;Checks!$P$533</f>
        <v>N/A – rule
20-Oct-26 14:50 HKG</v>
      </c>
      <c r="D27" s="115" t="str">
        <f aca="false">IF(Checks!$U$533="","",Checks!$U$533)&amp;IF(Checks!$AB$533="","",CHAR(10)&amp;"CA: "&amp;Checks!$AB$533)</f>
        <v/>
      </c>
      <c r="E27" s="115" t="str">
        <f aca="false">IF(Checks!$V$533="","",Checks!$V$533)&amp;IF(Checks!$AC$533="","",IF(Checks!$V$533="","",CHAR(10))&amp;"N/A just.: "&amp;Checks!$AC$533)&amp;IF(Checks!$W$533="","",CHAR(10)&amp;"Batch: "&amp;Checks!$W$533)&amp;IF(AND(Checks!$X$533="",Checks!$Y$533=""),"",CHAR(10)&amp;"Exp: "&amp;Checks!$X$533&amp;"  /  Act: "&amp;Checks!$Y$533)</f>
        <v/>
      </c>
      <c r="F27" s="115" t="str">
        <f aca="false">IF(AND(LEFT(Checks!$AH$533,10)="N/A – RULE",TRIM(Checks!$S$533&amp;Checks!$Z$533)=""),"","Type: "&amp;IF(TRIM(Checks!$S$533)="","______________ (see cover list)",Checks!$S$533)&amp;CHAR(10)&amp;"ID: "&amp;IF(TRIM(Checks!$Z$533)="","______________ (see cover list)",Checks!$Z$533))&amp;IF(Checks!$AA$533="","",CHAR(10)&amp;"CA: "&amp;Checks!$AA$533)</f>
        <v/>
      </c>
      <c r="G27" s="115" t="str">
        <f aca="false">IF(ISNUMBER(Checks!$AD$533),TEXT(Checks!$AD$533,"DD-MMM-YY HH:MM")&amp;" "&amp;Checks!$P$533,"")&amp;IF(Checks!$AE$533="","",CHAR(10)&amp;"Verifier: "&amp;Checks!$AE$533)&amp;IF(Checks!$T$533="","",CHAR(10)&amp;"PIC: "&amp;Checks!$T$533)</f>
        <v/>
      </c>
      <c r="H27" s="116" t="str">
        <f aca="false">IF(Checks!$AH$533="","",Checks!$AH$533)</f>
        <v>N/A – RULE</v>
      </c>
    </row>
    <row r="28" customFormat="false" ht="114" hidden="false" customHeight="true" outlineLevel="0" collapsed="false">
      <c r="A28" s="115" t="str">
        <f aca="false">Checks!$A$534&amp;CHAR(10)&amp;IF(Checks!$I$534="","",Checks!$I$534&amp;": ")&amp;Checks!$J$534</f>
        <v>F17-T7-04
Staffing: Experienced catering officer assigned to this flight</v>
      </c>
      <c r="B28" s="115" t="str">
        <f aca="false">Checks!$K$534&amp;IF(Checks!$O$534="","",IF(Checks!$K$534="","",CHAR(10))&amp;"Note: "&amp;Checks!$O$534)</f>
        <v>Record officer name in Result</v>
      </c>
      <c r="C28" s="115" t="str">
        <f aca="false">Checks!$N$534&amp;CHAR(10)&amp;IF(ISNUMBER(Checks!$R$534),TEXT(Checks!$R$534,"DD-MMM-YY HH:MM"),"")&amp;" "&amp;Checks!$P$534</f>
        <v>Required
20-Oct-26 14:50 HKG</v>
      </c>
      <c r="D28" s="115" t="str">
        <f aca="false">IF(Checks!$U$534="","",Checks!$U$534)&amp;IF(Checks!$AB$534="","",CHAR(10)&amp;"CA: "&amp;Checks!$AB$534)</f>
        <v/>
      </c>
      <c r="E28" s="115" t="str">
        <f aca="false">IF(Checks!$V$534="","",Checks!$V$534)&amp;IF(Checks!$AC$534="","",IF(Checks!$V$534="","",CHAR(10))&amp;"N/A just.: "&amp;Checks!$AC$534)&amp;IF(Checks!$W$534="","",CHAR(10)&amp;"Batch: "&amp;Checks!$W$534)&amp;IF(AND(Checks!$X$534="",Checks!$Y$534=""),"",CHAR(10)&amp;"Exp: "&amp;Checks!$X$534&amp;"  /  Act: "&amp;Checks!$Y$534)</f>
        <v/>
      </c>
      <c r="F28" s="115" t="str">
        <f aca="false">IF(AND(LEFT(Checks!$AH$534,10)="N/A – RULE",TRIM(Checks!$S$534&amp;Checks!$Z$534)=""),"","Type: "&amp;IF(TRIM(Checks!$S$534)="","______________ (see cover list)",Checks!$S$534)&amp;CHAR(10)&amp;"ID: "&amp;IF(TRIM(Checks!$Z$534)="","______________ (see cover list)",Checks!$Z$534))&amp;IF(Checks!$AA$534="","",CHAR(10)&amp;"CA: "&amp;Checks!$AA$534)</f>
        <v>Type: ______________ (see cover list)
ID: ______________ (see cover list)</v>
      </c>
      <c r="G28" s="115" t="str">
        <f aca="false">IF(ISNUMBER(Checks!$AD$534),TEXT(Checks!$AD$534,"DD-MMM-YY HH:MM")&amp;" "&amp;Checks!$P$534,"")&amp;IF(Checks!$AE$534="","",CHAR(10)&amp;"Verifier: "&amp;Checks!$AE$534)&amp;IF(Checks!$T$534="","",CHAR(10)&amp;"PIC: "&amp;Checks!$T$534)</f>
        <v/>
      </c>
      <c r="H28" s="116" t="str">
        <f aca="false">IF(Checks!$AH$534="","",Checks!$AH$534)</f>
        <v>OPEN</v>
      </c>
    </row>
    <row r="29" customFormat="false" ht="114" hidden="false" customHeight="true" outlineLevel="0" collapsed="false">
      <c r="A29" s="115" t="str">
        <f aca="false">Checks!$A$535&amp;CHAR(10)&amp;IF(Checks!$I$535="","",Checks!$I$535&amp;": ")&amp;Checks!$J$535</f>
        <v>F17-T7-05
ISOP: All latest applicable ISOP revisions communicated to caterer</v>
      </c>
      <c r="B29" s="115" t="str">
        <f aca="false">Checks!$K$535&amp;IF(Checks!$O$535="","",IF(Checks!$K$535="","",CHAR(10))&amp;"Note: "&amp;Checks!$O$535)</f>
        <v>List revision numbers in Result (see ISOP register)</v>
      </c>
      <c r="C29" s="115" t="str">
        <f aca="false">Checks!$N$535&amp;CHAR(10)&amp;IF(ISNUMBER(Checks!$R$535),TEXT(Checks!$R$535,"DD-MMM-YY HH:MM"),"")&amp;" "&amp;Checks!$P$535</f>
        <v>Required
20-Oct-26 14:50 HKG</v>
      </c>
      <c r="D29" s="115" t="str">
        <f aca="false">IF(Checks!$U$535="","",Checks!$U$535)&amp;IF(Checks!$AB$535="","",CHAR(10)&amp;"CA: "&amp;Checks!$AB$535)</f>
        <v/>
      </c>
      <c r="E29" s="115" t="str">
        <f aca="false">IF(Checks!$V$535="","",Checks!$V$535)&amp;IF(Checks!$AC$535="","",IF(Checks!$V$535="","",CHAR(10))&amp;"N/A just.: "&amp;Checks!$AC$535)&amp;IF(Checks!$W$535="","",CHAR(10)&amp;"Batch: "&amp;Checks!$W$535)&amp;IF(AND(Checks!$X$535="",Checks!$Y$535=""),"",CHAR(10)&amp;"Exp: "&amp;Checks!$X$535&amp;"  /  Act: "&amp;Checks!$Y$535)</f>
        <v/>
      </c>
      <c r="F29" s="115" t="str">
        <f aca="false">IF(AND(LEFT(Checks!$AH$535,10)="N/A – RULE",TRIM(Checks!$S$535&amp;Checks!$Z$535)=""),"","Type: "&amp;IF(TRIM(Checks!$S$535)="","______________ (see cover list)",Checks!$S$535)&amp;CHAR(10)&amp;"ID: "&amp;IF(TRIM(Checks!$Z$535)="","______________ (see cover list)",Checks!$Z$535))&amp;IF(Checks!$AA$535="","",CHAR(10)&amp;"CA: "&amp;Checks!$AA$535)</f>
        <v>Type: ______________ (see cover list)
ID: ______________ (see cover list)</v>
      </c>
      <c r="G29" s="115" t="str">
        <f aca="false">IF(ISNUMBER(Checks!$AD$535),TEXT(Checks!$AD$535,"DD-MMM-YY HH:MM")&amp;" "&amp;Checks!$P$535,"")&amp;IF(Checks!$AE$535="","",CHAR(10)&amp;"Verifier: "&amp;Checks!$AE$535)&amp;IF(Checks!$T$535="","",CHAR(10)&amp;"PIC: "&amp;Checks!$T$535)</f>
        <v/>
      </c>
      <c r="H29" s="116" t="str">
        <f aca="false">IF(Checks!$AH$535="","",Checks!$AH$535)</f>
        <v>OPEN</v>
      </c>
    </row>
    <row r="30" customFormat="false" ht="114" hidden="false" customHeight="true" outlineLevel="0" collapsed="false">
      <c r="A30" s="115" t="str">
        <f aca="false">Checks!$A$536&amp;CHAR(10)&amp;IF(Checks!$I$536="","",Checks!$I$536&amp;": ")&amp;Checks!$J$536</f>
        <v>F17-T7-06
ISOP: Caterer acknowledgement of ISOP revisions recorded</v>
      </c>
      <c r="B30" s="115" t="str">
        <f aca="false">Checks!$K$536&amp;IF(Checks!$O$536="","",IF(Checks!$K$536="","",CHAR(10))&amp;"Note: "&amp;Checks!$O$536)</f>
        <v>Record acknowledgement ref in Evidence</v>
      </c>
      <c r="C30" s="115" t="str">
        <f aca="false">Checks!$N$536&amp;CHAR(10)&amp;IF(ISNUMBER(Checks!$R$536),TEXT(Checks!$R$536,"DD-MMM-YY HH:MM"),"")&amp;" "&amp;Checks!$P$536</f>
        <v>Required
20-Oct-26 14:50 HKG</v>
      </c>
      <c r="D30" s="115" t="str">
        <f aca="false">IF(Checks!$U$536="","",Checks!$U$536)&amp;IF(Checks!$AB$536="","",CHAR(10)&amp;"CA: "&amp;Checks!$AB$536)</f>
        <v/>
      </c>
      <c r="E30" s="115" t="str">
        <f aca="false">IF(Checks!$V$536="","",Checks!$V$536)&amp;IF(Checks!$AC$536="","",IF(Checks!$V$536="","",CHAR(10))&amp;"N/A just.: "&amp;Checks!$AC$536)&amp;IF(Checks!$W$536="","",CHAR(10)&amp;"Batch: "&amp;Checks!$W$536)&amp;IF(AND(Checks!$X$536="",Checks!$Y$536=""),"",CHAR(10)&amp;"Exp: "&amp;Checks!$X$536&amp;"  /  Act: "&amp;Checks!$Y$536)</f>
        <v/>
      </c>
      <c r="F30" s="115" t="str">
        <f aca="false">IF(AND(LEFT(Checks!$AH$536,10)="N/A – RULE",TRIM(Checks!$S$536&amp;Checks!$Z$536)=""),"","Type: "&amp;IF(TRIM(Checks!$S$536)="","______________ (see cover list)",Checks!$S$536)&amp;CHAR(10)&amp;"ID: "&amp;IF(TRIM(Checks!$Z$536)="","______________ (see cover list)",Checks!$Z$536))&amp;IF(Checks!$AA$536="","",CHAR(10)&amp;"CA: "&amp;Checks!$AA$536)</f>
        <v>Type: ______________ (see cover list)
ID: ______________ (see cover list)</v>
      </c>
      <c r="G30" s="115" t="str">
        <f aca="false">IF(ISNUMBER(Checks!$AD$536),TEXT(Checks!$AD$536,"DD-MMM-YY HH:MM")&amp;" "&amp;Checks!$P$536,"")&amp;IF(Checks!$AE$536="","",CHAR(10)&amp;"Verifier: "&amp;Checks!$AE$536)&amp;IF(Checks!$T$536="","",CHAR(10)&amp;"PIC: "&amp;Checks!$T$536)</f>
        <v/>
      </c>
      <c r="H30" s="116" t="str">
        <f aca="false">IF(Checks!$AH$536="","",Checks!$AH$536)</f>
        <v>OPEN</v>
      </c>
    </row>
    <row r="31" customFormat="false" ht="114" hidden="false" customHeight="true" outlineLevel="0" collapsed="false">
      <c r="A31" s="115" t="str">
        <f aca="false">Checks!$A$537&amp;CHAR(10)&amp;IF(Checks!$I$537="","",Checks!$I$537&amp;": ")&amp;Checks!$J$537</f>
        <v>F17-T7-07
Documents: Galley loading diagram (GLD) received, revision recorded &amp; attached</v>
      </c>
      <c r="B31" s="115" t="str">
        <f aca="false">Checks!$K$537&amp;IF(Checks!$O$537="","",IF(Checks!$K$537="","",CHAR(10))&amp;"Note: "&amp;Checks!$O$537)</f>
        <v>Documents sheet row complete</v>
      </c>
      <c r="C31" s="115" t="str">
        <f aca="false">Checks!$N$537&amp;CHAR(10)&amp;IF(ISNUMBER(Checks!$R$537),TEXT(Checks!$R$537,"DD-MMM-YY HH:MM"),"")&amp;" "&amp;Checks!$P$537</f>
        <v>Required
20-Oct-26 14:50 HKG</v>
      </c>
      <c r="D31" s="115" t="str">
        <f aca="false">IF(Checks!$U$537="","",Checks!$U$537)&amp;IF(Checks!$AB$537="","",CHAR(10)&amp;"CA: "&amp;Checks!$AB$537)</f>
        <v/>
      </c>
      <c r="E31" s="115" t="str">
        <f aca="false">IF(Checks!$V$537="","",Checks!$V$537)&amp;IF(Checks!$AC$537="","",IF(Checks!$V$537="","",CHAR(10))&amp;"N/A just.: "&amp;Checks!$AC$537)&amp;IF(Checks!$W$537="","",CHAR(10)&amp;"Batch: "&amp;Checks!$W$537)&amp;IF(AND(Checks!$X$537="",Checks!$Y$537=""),"",CHAR(10)&amp;"Exp: "&amp;Checks!$X$537&amp;"  /  Act: "&amp;Checks!$Y$537)</f>
        <v/>
      </c>
      <c r="F31" s="115" t="str">
        <f aca="false">IF(AND(LEFT(Checks!$AH$537,10)="N/A – RULE",TRIM(Checks!$S$537&amp;Checks!$Z$537)=""),"","Type: "&amp;IF(TRIM(Checks!$S$537)="","______________ (see cover list)",Checks!$S$537)&amp;CHAR(10)&amp;"ID: "&amp;IF(TRIM(Checks!$Z$537)="","______________ (see cover list)",Checks!$Z$537))&amp;IF(Checks!$AA$537="","",CHAR(10)&amp;"CA: "&amp;Checks!$AA$537)</f>
        <v>Type: ______________ (see cover list)
ID: ______________ (see cover list)</v>
      </c>
      <c r="G31" s="115" t="str">
        <f aca="false">IF(ISNUMBER(Checks!$AD$537),TEXT(Checks!$AD$537,"DD-MMM-YY HH:MM")&amp;" "&amp;Checks!$P$537,"")&amp;IF(Checks!$AE$537="","",CHAR(10)&amp;"Verifier: "&amp;Checks!$AE$537)&amp;IF(Checks!$T$537="","",CHAR(10)&amp;"PIC: "&amp;Checks!$T$537)</f>
        <v/>
      </c>
      <c r="H31" s="116" t="str">
        <f aca="false">IF(Checks!$AH$537="","",Checks!$AH$537)</f>
        <v>OPEN</v>
      </c>
    </row>
    <row r="32" customFormat="false" ht="114" hidden="false" customHeight="true" outlineLevel="0" collapsed="false">
      <c r="A32" s="115" t="str">
        <f aca="false">Checks!$A$538&amp;CHAR(10)&amp;IF(Checks!$I$538="","",Checks!$I$538&amp;": ")&amp;Checks!$J$538</f>
        <v>F17-T7-08
Documents: Menu checklist received, revision recorded &amp; attached</v>
      </c>
      <c r="B32" s="115" t="str">
        <f aca="false">Checks!$K$538&amp;IF(Checks!$O$538="","",IF(Checks!$K$538="","",CHAR(10))&amp;"Note: "&amp;Checks!$O$538)</f>
        <v>Documents sheet row complete</v>
      </c>
      <c r="C32" s="115" t="str">
        <f aca="false">Checks!$N$538&amp;CHAR(10)&amp;IF(ISNUMBER(Checks!$R$538),TEXT(Checks!$R$538,"DD-MMM-YY HH:MM"),"")&amp;" "&amp;Checks!$P$538</f>
        <v>Required
20-Oct-26 14:50 HKG</v>
      </c>
      <c r="D32" s="115" t="str">
        <f aca="false">IF(Checks!$U$538="","",Checks!$U$538)&amp;IF(Checks!$AB$538="","",CHAR(10)&amp;"CA: "&amp;Checks!$AB$538)</f>
        <v/>
      </c>
      <c r="E32" s="115" t="str">
        <f aca="false">IF(Checks!$V$538="","",Checks!$V$538)&amp;IF(Checks!$AC$538="","",IF(Checks!$V$538="","",CHAR(10))&amp;"N/A just.: "&amp;Checks!$AC$538)&amp;IF(Checks!$W$538="","",CHAR(10)&amp;"Batch: "&amp;Checks!$W$538)&amp;IF(AND(Checks!$X$538="",Checks!$Y$538=""),"",CHAR(10)&amp;"Exp: "&amp;Checks!$X$538&amp;"  /  Act: "&amp;Checks!$Y$538)</f>
        <v/>
      </c>
      <c r="F32" s="115" t="str">
        <f aca="false">IF(AND(LEFT(Checks!$AH$538,10)="N/A – RULE",TRIM(Checks!$S$538&amp;Checks!$Z$538)=""),"","Type: "&amp;IF(TRIM(Checks!$S$538)="","______________ (see cover list)",Checks!$S$538)&amp;CHAR(10)&amp;"ID: "&amp;IF(TRIM(Checks!$Z$538)="","______________ (see cover list)",Checks!$Z$538))&amp;IF(Checks!$AA$538="","",CHAR(10)&amp;"CA: "&amp;Checks!$AA$538)</f>
        <v>Type: ______________ (see cover list)
ID: ______________ (see cover list)</v>
      </c>
      <c r="G32" s="115" t="str">
        <f aca="false">IF(ISNUMBER(Checks!$AD$538),TEXT(Checks!$AD$538,"DD-MMM-YY HH:MM")&amp;" "&amp;Checks!$P$538,"")&amp;IF(Checks!$AE$538="","",CHAR(10)&amp;"Verifier: "&amp;Checks!$AE$538)&amp;IF(Checks!$T$538="","",CHAR(10)&amp;"PIC: "&amp;Checks!$T$538)</f>
        <v/>
      </c>
      <c r="H32" s="116" t="str">
        <f aca="false">IF(Checks!$AH$538="","",Checks!$AH$538)</f>
        <v>OPEN</v>
      </c>
    </row>
    <row r="33" customFormat="false" ht="114" hidden="false" customHeight="true" outlineLevel="0" collapsed="false">
      <c r="A33" s="115" t="str">
        <f aca="false">Checks!$A$539&amp;CHAR(10)&amp;IF(Checks!$I$539="","",Checks!$I$539&amp;": ")&amp;Checks!$J$539</f>
        <v>F17-T7-09
Uplift plan: Uplift plan confirmed with caterer vs STD Uplift Information</v>
      </c>
      <c r="B33" s="115" t="str">
        <f aca="false">Checks!$K$539&amp;IF(Checks!$O$539="","",IF(Checks!$K$539="","",CHAR(10))&amp;"Note: "&amp;Checks!$O$539)</f>
        <v>Service: 1 Meal + DAT(Noodles Svc) (Meal); meal uplift stn HKG (ref lists KUL/HKG)</v>
      </c>
      <c r="C33" s="115" t="str">
        <f aca="false">Checks!$N$539&amp;CHAR(10)&amp;IF(ISNUMBER(Checks!$R$539),TEXT(Checks!$R$539,"DD-MMM-YY HH:MM"),"")&amp;" "&amp;Checks!$P$539</f>
        <v>Required
20-Oct-26 14:50 HKG</v>
      </c>
      <c r="D33" s="115" t="str">
        <f aca="false">IF(Checks!$U$539="","",Checks!$U$539)&amp;IF(Checks!$AB$539="","",CHAR(10)&amp;"CA: "&amp;Checks!$AB$539)</f>
        <v/>
      </c>
      <c r="E33" s="115" t="str">
        <f aca="false">IF(Checks!$V$539="","",Checks!$V$539)&amp;IF(Checks!$AC$539="","",IF(Checks!$V$539="","",CHAR(10))&amp;"N/A just.: "&amp;Checks!$AC$539)&amp;IF(Checks!$W$539="","",CHAR(10)&amp;"Batch: "&amp;Checks!$W$539)&amp;IF(AND(Checks!$X$539="",Checks!$Y$539=""),"",CHAR(10)&amp;"Exp: "&amp;Checks!$X$539&amp;"  /  Act: "&amp;Checks!$Y$539)</f>
        <v/>
      </c>
      <c r="F33" s="115" t="str">
        <f aca="false">IF(AND(LEFT(Checks!$AH$539,10)="N/A – RULE",TRIM(Checks!$S$539&amp;Checks!$Z$539)=""),"","Type: "&amp;IF(TRIM(Checks!$S$539)="","______________ (see cover list)",Checks!$S$539)&amp;CHAR(10)&amp;"ID: "&amp;IF(TRIM(Checks!$Z$539)="","______________ (see cover list)",Checks!$Z$539))&amp;IF(Checks!$AA$539="","",CHAR(10)&amp;"CA: "&amp;Checks!$AA$539)</f>
        <v>Type: ______________ (see cover list)
ID: ______________ (see cover list)</v>
      </c>
      <c r="G33" s="115" t="str">
        <f aca="false">IF(ISNUMBER(Checks!$AD$539),TEXT(Checks!$AD$539,"DD-MMM-YY HH:MM")&amp;" "&amp;Checks!$P$539,"")&amp;IF(Checks!$AE$539="","",CHAR(10)&amp;"Verifier: "&amp;Checks!$AE$539)&amp;IF(Checks!$T$539="","",CHAR(10)&amp;"PIC: "&amp;Checks!$T$539)</f>
        <v/>
      </c>
      <c r="H33" s="116" t="str">
        <f aca="false">IF(Checks!$AH$539="","",Checks!$AH$539)</f>
        <v>OPEN</v>
      </c>
    </row>
    <row r="34" customFormat="false" ht="267.75" hidden="false" customHeight="true" outlineLevel="0" collapsed="false">
      <c r="A34" s="115" t="str">
        <f aca="false">Checks!$A$540&amp;CHAR(10)&amp;IF(Checks!$I$540="","",Checks!$I$540&amp;": ")&amp;Checks!$J$540</f>
        <v>F17-T7-10
Uplift plan: Inbound KUL-HKG flight carrying KUL-sourced items identified and its KUL departure (UTC) entered on Flights col AX</v>
      </c>
      <c r="B34" s="115"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4" s="115" t="str">
        <f aca="false">Checks!$N$540&amp;CHAR(10)&amp;IF(ISNUMBER(Checks!$R$540),TEXT(Checks!$R$540,"DD-MMM-YY HH:MM"),"")&amp;" "&amp;Checks!$P$540</f>
        <v>Clarification required
20-Oct-26 14:50 KUL</v>
      </c>
      <c r="D34" s="115" t="str">
        <f aca="false">IF(Checks!$U$540="","",Checks!$U$540)&amp;IF(Checks!$AB$540="","",CHAR(10)&amp;"CA: "&amp;Checks!$AB$540)</f>
        <v/>
      </c>
      <c r="E34" s="115" t="str">
        <f aca="false">IF(Checks!$V$540="","",Checks!$V$540)&amp;IF(Checks!$AC$540="","",IF(Checks!$V$540="","",CHAR(10))&amp;"N/A just.: "&amp;Checks!$AC$540)&amp;IF(Checks!$W$540="","",CHAR(10)&amp;"Batch: "&amp;Checks!$W$540)&amp;IF(AND(Checks!$X$540="",Checks!$Y$540=""),"",CHAR(10)&amp;"Exp: "&amp;Checks!$X$540&amp;"  /  Act: "&amp;Checks!$Y$540)</f>
        <v/>
      </c>
      <c r="F34" s="115" t="str">
        <f aca="false">IF(AND(LEFT(Checks!$AH$540,10)="N/A – RULE",TRIM(Checks!$S$540&amp;Checks!$Z$540)=""),"","Type: "&amp;IF(TRIM(Checks!$S$540)="","______________ (see cover list)",Checks!$S$540)&amp;CHAR(10)&amp;"ID: "&amp;IF(TRIM(Checks!$Z$540)="","______________ (see cover list)",Checks!$Z$540))&amp;IF(Checks!$AA$540="","",CHAR(10)&amp;"CA: "&amp;Checks!$AA$540)</f>
        <v>Type: ______________ (see cover list)
ID: ______________ (see cover list)</v>
      </c>
      <c r="G34" s="115" t="str">
        <f aca="false">IF(ISNUMBER(Checks!$AD$540),TEXT(Checks!$AD$540,"DD-MMM-YY HH:MM")&amp;" "&amp;Checks!$P$540,"")&amp;IF(Checks!$AE$540="","",CHAR(10)&amp;"Verifier: "&amp;Checks!$AE$540)&amp;IF(Checks!$T$540="","",CHAR(10)&amp;"PIC: "&amp;Checks!$T$540)</f>
        <v/>
      </c>
      <c r="H34" s="116" t="str">
        <f aca="false">IF(Checks!$AH$540="","",Checks!$AH$540)</f>
        <v>OPEN – CLARIFICATION</v>
      </c>
    </row>
    <row r="35" customFormat="false" ht="25.5" hidden="false" customHeight="true" outlineLevel="0" collapsed="false">
      <c r="A35" s="114"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5" s="114"/>
      <c r="C35" s="114"/>
      <c r="D35" s="114"/>
      <c r="E35" s="114"/>
      <c r="F35" s="114"/>
      <c r="G35" s="114"/>
      <c r="H35" s="114"/>
    </row>
    <row r="36" customFormat="false" ht="114" hidden="false" customHeight="true" outlineLevel="0" collapsed="false">
      <c r="A36" s="115" t="str">
        <f aca="false">Checks!$A$541&amp;CHAR(10)&amp;IF(Checks!$I$541="","",Checks!$I$541&amp;": ")&amp;Checks!$J$541</f>
        <v>F17-T24-01
Meal: Sensory test repeated on ACTUAL production batch for this flight</v>
      </c>
      <c r="B36" s="115" t="str">
        <f aca="false">Checks!$K$541&amp;IF(Checks!$O$541="","",IF(Checks!$K$541="","",CHAR(10))&amp;"Note: "&amp;Checks!$O$541)</f>
        <v>Batch ID, result, CA and acceptance mandatory</v>
      </c>
      <c r="C36" s="115" t="str">
        <f aca="false">Checks!$N$541&amp;CHAR(10)&amp;IF(ISNUMBER(Checks!$R$541),TEXT(Checks!$R$541,"DD-MMM-YY HH:MM"),"")&amp;" "&amp;Checks!$P$541</f>
        <v>Required
26-Oct-26 14:50 HKG</v>
      </c>
      <c r="D36" s="115" t="str">
        <f aca="false">IF(Checks!$U$541="","",Checks!$U$541)&amp;IF(Checks!$AB$541="","",CHAR(10)&amp;"CA: "&amp;Checks!$AB$541)</f>
        <v/>
      </c>
      <c r="E36" s="115" t="str">
        <f aca="false">IF(Checks!$V$541="","",Checks!$V$541)&amp;IF(Checks!$AC$541="","",IF(Checks!$V$541="","",CHAR(10))&amp;"N/A just.: "&amp;Checks!$AC$541)&amp;IF(Checks!$W$541="","",CHAR(10)&amp;"Batch: "&amp;Checks!$W$541)&amp;IF(AND(Checks!$X$541="",Checks!$Y$541=""),"",CHAR(10)&amp;"Exp: "&amp;Checks!$X$541&amp;"  /  Act: "&amp;Checks!$Y$541)</f>
        <v/>
      </c>
      <c r="F36" s="115" t="str">
        <f aca="false">IF(AND(LEFT(Checks!$AH$541,10)="N/A – RULE",TRIM(Checks!$S$541&amp;Checks!$Z$541)=""),"","Type: "&amp;IF(TRIM(Checks!$S$541)="","______________ (see cover list)",Checks!$S$541)&amp;CHAR(10)&amp;"ID: "&amp;IF(TRIM(Checks!$Z$541)="","______________ (see cover list)",Checks!$Z$541))&amp;IF(Checks!$AA$541="","",CHAR(10)&amp;"CA: "&amp;Checks!$AA$541)</f>
        <v>Type: ______________ (see cover list)
ID: ______________ (see cover list)</v>
      </c>
      <c r="G36" s="115" t="str">
        <f aca="false">IF(ISNUMBER(Checks!$AD$541),TEXT(Checks!$AD$541,"DD-MMM-YY HH:MM")&amp;" "&amp;Checks!$P$541,"")&amp;IF(Checks!$AE$541="","",CHAR(10)&amp;"Verifier: "&amp;Checks!$AE$541)&amp;IF(Checks!$T$541="","",CHAR(10)&amp;"PIC: "&amp;Checks!$T$541)</f>
        <v/>
      </c>
      <c r="H36" s="116" t="str">
        <f aca="false">IF(Checks!$AH$541="","",Checks!$AH$541)</f>
        <v>OPEN</v>
      </c>
    </row>
    <row r="37" customFormat="false" ht="25.5" hidden="false" customHeight="true" outlineLevel="0" collapsed="false">
      <c r="A37" s="114"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7" s="114"/>
      <c r="C37" s="114"/>
      <c r="D37" s="114"/>
      <c r="E37" s="114"/>
      <c r="F37" s="114"/>
      <c r="G37" s="114"/>
      <c r="H37" s="114"/>
    </row>
    <row r="38" customFormat="false" ht="114" hidden="false" customHeight="true" outlineLevel="0" collapsed="false">
      <c r="A38" s="115" t="str">
        <f aca="false">Checks!$A$542&amp;CHAR(10)&amp;IF(Checks!$I$542="","",Checks!$I$542&amp;": ")&amp;Checks!$J$542</f>
        <v>F17-T12-01
Meal: Meal quality vs menu checklist</v>
      </c>
      <c r="B38" s="115" t="str">
        <f aca="false">Checks!$K$542&amp;IF(Checks!$O$542="","",IF(Checks!$K$542="","",CHAR(10))&amp;"Note: "&amp;Checks!$O$542)</f>
        <v>Note: Preparation check at caterer - does NOT confirm loading.</v>
      </c>
      <c r="C38" s="115" t="str">
        <f aca="false">Checks!$N$542&amp;CHAR(10)&amp;IF(ISNUMBER(Checks!$R$542),TEXT(Checks!$R$542,"DD-MMM-YY HH:MM"),"")&amp;" "&amp;Checks!$P$542</f>
        <v>Required
27-Oct-26 02:50 HKG</v>
      </c>
      <c r="D38" s="115" t="str">
        <f aca="false">IF(Checks!$U$542="","",Checks!$U$542)&amp;IF(Checks!$AB$542="","",CHAR(10)&amp;"CA: "&amp;Checks!$AB$542)</f>
        <v/>
      </c>
      <c r="E38" s="115" t="str">
        <f aca="false">IF(Checks!$V$542="","",Checks!$V$542)&amp;IF(Checks!$AC$542="","",IF(Checks!$V$542="","",CHAR(10))&amp;"N/A just.: "&amp;Checks!$AC$542)&amp;IF(Checks!$W$542="","",CHAR(10)&amp;"Batch: "&amp;Checks!$W$542)&amp;IF(AND(Checks!$X$542="",Checks!$Y$542=""),"",CHAR(10)&amp;"Exp: "&amp;Checks!$X$542&amp;"  /  Act: "&amp;Checks!$Y$542)</f>
        <v/>
      </c>
      <c r="F38" s="115" t="str">
        <f aca="false">IF(AND(LEFT(Checks!$AH$542,10)="N/A – RULE",TRIM(Checks!$S$542&amp;Checks!$Z$542)=""),"","Type: "&amp;IF(TRIM(Checks!$S$542)="","______________ (see cover list)",Checks!$S$542)&amp;CHAR(10)&amp;"ID: "&amp;IF(TRIM(Checks!$Z$542)="","______________ (see cover list)",Checks!$Z$542))&amp;IF(Checks!$AA$542="","",CHAR(10)&amp;"CA: "&amp;Checks!$AA$542)</f>
        <v>Type: ______________ (see cover list)
ID: ______________ (see cover list)</v>
      </c>
      <c r="G38" s="115" t="str">
        <f aca="false">IF(ISNUMBER(Checks!$AD$542),TEXT(Checks!$AD$542,"DD-MMM-YY HH:MM")&amp;" "&amp;Checks!$P$542,"")&amp;IF(Checks!$AE$542="","",CHAR(10)&amp;"Verifier: "&amp;Checks!$AE$542)&amp;IF(Checks!$T$542="","",CHAR(10)&amp;"PIC: "&amp;Checks!$T$542)</f>
        <v/>
      </c>
      <c r="H38" s="116" t="str">
        <f aca="false">IF(Checks!$AH$542="","",Checks!$AH$542)</f>
        <v>OPEN</v>
      </c>
    </row>
    <row r="39" customFormat="false" ht="114" hidden="false" customHeight="true" outlineLevel="0" collapsed="false">
      <c r="A39" s="115" t="str">
        <f aca="false">Checks!$A$543&amp;CHAR(10)&amp;IF(Checks!$I$543="","",Checks!$I$543&amp;": ")&amp;Checks!$J$543</f>
        <v>F17-T12-02
Meal: Meal quantities vs menu checklist</v>
      </c>
      <c r="B39" s="115" t="str">
        <f aca="false">Checks!$K$543&amp;IF(Checks!$O$543="","",IF(Checks!$K$543="","",CHAR(10))&amp;"Note: "&amp;Checks!$O$543)</f>
        <v>Enter expected &amp; actual
Note: Preparation check at caterer - does NOT confirm loading.</v>
      </c>
      <c r="C39" s="115" t="str">
        <f aca="false">Checks!$N$543&amp;CHAR(10)&amp;IF(ISNUMBER(Checks!$R$543),TEXT(Checks!$R$543,"DD-MMM-YY HH:MM"),"")&amp;" "&amp;Checks!$P$543</f>
        <v>Required
27-Oct-26 02:50 HKG</v>
      </c>
      <c r="D39" s="115" t="str">
        <f aca="false">IF(Checks!$U$543="","",Checks!$U$543)&amp;IF(Checks!$AB$543="","",CHAR(10)&amp;"CA: "&amp;Checks!$AB$543)</f>
        <v/>
      </c>
      <c r="E39" s="115" t="str">
        <f aca="false">IF(Checks!$V$543="","",Checks!$V$543)&amp;IF(Checks!$AC$543="","",IF(Checks!$V$543="","",CHAR(10))&amp;"N/A just.: "&amp;Checks!$AC$543)&amp;IF(Checks!$W$543="","",CHAR(10)&amp;"Batch: "&amp;Checks!$W$543)&amp;IF(AND(Checks!$X$543="",Checks!$Y$543=""),"",CHAR(10)&amp;"Exp: "&amp;Checks!$X$543&amp;"  /  Act: "&amp;Checks!$Y$543)</f>
        <v/>
      </c>
      <c r="F39" s="115" t="str">
        <f aca="false">IF(AND(LEFT(Checks!$AH$543,10)="N/A – RULE",TRIM(Checks!$S$543&amp;Checks!$Z$543)=""),"","Type: "&amp;IF(TRIM(Checks!$S$543)="","______________ (see cover list)",Checks!$S$543)&amp;CHAR(10)&amp;"ID: "&amp;IF(TRIM(Checks!$Z$543)="","______________ (see cover list)",Checks!$Z$543))&amp;IF(Checks!$AA$543="","",CHAR(10)&amp;"CA: "&amp;Checks!$AA$543)</f>
        <v>Type: ______________ (see cover list)
ID: ______________ (see cover list)</v>
      </c>
      <c r="G39" s="115" t="str">
        <f aca="false">IF(ISNUMBER(Checks!$AD$543),TEXT(Checks!$AD$543,"DD-MMM-YY HH:MM")&amp;" "&amp;Checks!$P$543,"")&amp;IF(Checks!$AE$543="","",CHAR(10)&amp;"Verifier: "&amp;Checks!$AE$543)&amp;IF(Checks!$T$543="","",CHAR(10)&amp;"PIC: "&amp;Checks!$T$543)</f>
        <v/>
      </c>
      <c r="H39" s="116" t="str">
        <f aca="false">IF(Checks!$AH$543="","",Checks!$AH$543)</f>
        <v>OPEN</v>
      </c>
    </row>
    <row r="40" customFormat="false" ht="114" hidden="false" customHeight="true" outlineLevel="0" collapsed="false">
      <c r="A40" s="115" t="str">
        <f aca="false">Checks!$A$544&amp;CHAR(10)&amp;IF(Checks!$I$544="","",Checks!$I$544&amp;": ")&amp;Checks!$J$544</f>
        <v>F17-T12-03
Equipment: Equipment cleanliness vs GLD</v>
      </c>
      <c r="B40" s="115" t="str">
        <f aca="false">Checks!$K$544&amp;IF(Checks!$O$544="","",IF(Checks!$K$544="","",CHAR(10))&amp;"Note: "&amp;Checks!$O$544)</f>
        <v>Note: Preparation check at caterer - does NOT confirm loading.</v>
      </c>
      <c r="C40" s="115" t="str">
        <f aca="false">Checks!$N$544&amp;CHAR(10)&amp;IF(ISNUMBER(Checks!$R$544),TEXT(Checks!$R$544,"DD-MMM-YY HH:MM"),"")&amp;" "&amp;Checks!$P$544</f>
        <v>Required
27-Oct-26 02:50 HKG</v>
      </c>
      <c r="D40" s="115" t="str">
        <f aca="false">IF(Checks!$U$544="","",Checks!$U$544)&amp;IF(Checks!$AB$544="","",CHAR(10)&amp;"CA: "&amp;Checks!$AB$544)</f>
        <v/>
      </c>
      <c r="E40" s="115" t="str">
        <f aca="false">IF(Checks!$V$544="","",Checks!$V$544)&amp;IF(Checks!$AC$544="","",IF(Checks!$V$544="","",CHAR(10))&amp;"N/A just.: "&amp;Checks!$AC$544)&amp;IF(Checks!$W$544="","",CHAR(10)&amp;"Batch: "&amp;Checks!$W$544)&amp;IF(AND(Checks!$X$544="",Checks!$Y$544=""),"",CHAR(10)&amp;"Exp: "&amp;Checks!$X$544&amp;"  /  Act: "&amp;Checks!$Y$544)</f>
        <v/>
      </c>
      <c r="F40" s="115" t="str">
        <f aca="false">IF(AND(LEFT(Checks!$AH$544,10)="N/A – RULE",TRIM(Checks!$S$544&amp;Checks!$Z$544)=""),"","Type: "&amp;IF(TRIM(Checks!$S$544)="","______________ (see cover list)",Checks!$S$544)&amp;CHAR(10)&amp;"ID: "&amp;IF(TRIM(Checks!$Z$544)="","______________ (see cover list)",Checks!$Z$544))&amp;IF(Checks!$AA$544="","",CHAR(10)&amp;"CA: "&amp;Checks!$AA$544)</f>
        <v>Type: ______________ (see cover list)
ID: ______________ (see cover list)</v>
      </c>
      <c r="G40" s="115" t="str">
        <f aca="false">IF(ISNUMBER(Checks!$AD$544),TEXT(Checks!$AD$544,"DD-MMM-YY HH:MM")&amp;" "&amp;Checks!$P$544,"")&amp;IF(Checks!$AE$544="","",CHAR(10)&amp;"Verifier: "&amp;Checks!$AE$544)&amp;IF(Checks!$T$544="","",CHAR(10)&amp;"PIC: "&amp;Checks!$T$544)</f>
        <v/>
      </c>
      <c r="H40" s="116" t="str">
        <f aca="false">IF(Checks!$AH$544="","",Checks!$AH$544)</f>
        <v>OPEN</v>
      </c>
    </row>
    <row r="41" customFormat="false" ht="114" hidden="false" customHeight="true" outlineLevel="0" collapsed="false">
      <c r="A41" s="115" t="str">
        <f aca="false">Checks!$A$545&amp;CHAR(10)&amp;IF(Checks!$I$545="","",Checks!$I$545&amp;": ")&amp;Checks!$J$545</f>
        <v>F17-T12-04
Equipment: Equipment presentation vs GLD</v>
      </c>
      <c r="B41" s="115" t="str">
        <f aca="false">Checks!$K$545&amp;IF(Checks!$O$545="","",IF(Checks!$K$545="","",CHAR(10))&amp;"Note: "&amp;Checks!$O$545)</f>
        <v>Note: Preparation check at caterer - does NOT confirm loading.</v>
      </c>
      <c r="C41" s="115" t="str">
        <f aca="false">Checks!$N$545&amp;CHAR(10)&amp;IF(ISNUMBER(Checks!$R$545),TEXT(Checks!$R$545,"DD-MMM-YY HH:MM"),"")&amp;" "&amp;Checks!$P$545</f>
        <v>Required
27-Oct-26 02:50 HKG</v>
      </c>
      <c r="D41" s="115" t="str">
        <f aca="false">IF(Checks!$U$545="","",Checks!$U$545)&amp;IF(Checks!$AB$545="","",CHAR(10)&amp;"CA: "&amp;Checks!$AB$545)</f>
        <v/>
      </c>
      <c r="E41" s="115" t="str">
        <f aca="false">IF(Checks!$V$545="","",Checks!$V$545)&amp;IF(Checks!$AC$545="","",IF(Checks!$V$545="","",CHAR(10))&amp;"N/A just.: "&amp;Checks!$AC$545)&amp;IF(Checks!$W$545="","",CHAR(10)&amp;"Batch: "&amp;Checks!$W$545)&amp;IF(AND(Checks!$X$545="",Checks!$Y$545=""),"",CHAR(10)&amp;"Exp: "&amp;Checks!$X$545&amp;"  /  Act: "&amp;Checks!$Y$545)</f>
        <v/>
      </c>
      <c r="F41" s="115" t="str">
        <f aca="false">IF(AND(LEFT(Checks!$AH$545,10)="N/A – RULE",TRIM(Checks!$S$545&amp;Checks!$Z$545)=""),"","Type: "&amp;IF(TRIM(Checks!$S$545)="","______________ (see cover list)",Checks!$S$545)&amp;CHAR(10)&amp;"ID: "&amp;IF(TRIM(Checks!$Z$545)="","______________ (see cover list)",Checks!$Z$545))&amp;IF(Checks!$AA$545="","",CHAR(10)&amp;"CA: "&amp;Checks!$AA$545)</f>
        <v>Type: ______________ (see cover list)
ID: ______________ (see cover list)</v>
      </c>
      <c r="G41" s="115" t="str">
        <f aca="false">IF(ISNUMBER(Checks!$AD$545),TEXT(Checks!$AD$545,"DD-MMM-YY HH:MM")&amp;" "&amp;Checks!$P$545,"")&amp;IF(Checks!$AE$545="","",CHAR(10)&amp;"Verifier: "&amp;Checks!$AE$545)&amp;IF(Checks!$T$545="","",CHAR(10)&amp;"PIC: "&amp;Checks!$T$545)</f>
        <v/>
      </c>
      <c r="H41" s="116" t="str">
        <f aca="false">IF(Checks!$AH$545="","",Checks!$AH$545)</f>
        <v>OPEN</v>
      </c>
    </row>
    <row r="42" customFormat="false" ht="114" hidden="false" customHeight="true" outlineLevel="0" collapsed="false">
      <c r="A42" s="115" t="str">
        <f aca="false">Checks!$A$546&amp;CHAR(10)&amp;IF(Checks!$I$546="","",Checks!$I$546&amp;": ")&amp;Checks!$J$546</f>
        <v>F17-T12-05
Equipment: Equipment serviceability vs GLD</v>
      </c>
      <c r="B42" s="115" t="str">
        <f aca="false">Checks!$K$546&amp;IF(Checks!$O$546="","",IF(Checks!$K$546="","",CHAR(10))&amp;"Note: "&amp;Checks!$O$546)</f>
        <v>Note: Preparation check at caterer - does NOT confirm loading.</v>
      </c>
      <c r="C42" s="115" t="str">
        <f aca="false">Checks!$N$546&amp;CHAR(10)&amp;IF(ISNUMBER(Checks!$R$546),TEXT(Checks!$R$546,"DD-MMM-YY HH:MM"),"")&amp;" "&amp;Checks!$P$546</f>
        <v>Required
27-Oct-26 02:50 HKG</v>
      </c>
      <c r="D42" s="115" t="str">
        <f aca="false">IF(Checks!$U$546="","",Checks!$U$546)&amp;IF(Checks!$AB$546="","",CHAR(10)&amp;"CA: "&amp;Checks!$AB$546)</f>
        <v/>
      </c>
      <c r="E42" s="115" t="str">
        <f aca="false">IF(Checks!$V$546="","",Checks!$V$546)&amp;IF(Checks!$AC$546="","",IF(Checks!$V$546="","",CHAR(10))&amp;"N/A just.: "&amp;Checks!$AC$546)&amp;IF(Checks!$W$546="","",CHAR(10)&amp;"Batch: "&amp;Checks!$W$546)&amp;IF(AND(Checks!$X$546="",Checks!$Y$546=""),"",CHAR(10)&amp;"Exp: "&amp;Checks!$X$546&amp;"  /  Act: "&amp;Checks!$Y$546)</f>
        <v/>
      </c>
      <c r="F42" s="115" t="str">
        <f aca="false">IF(AND(LEFT(Checks!$AH$546,10)="N/A – RULE",TRIM(Checks!$S$546&amp;Checks!$Z$546)=""),"","Type: "&amp;IF(TRIM(Checks!$S$546)="","______________ (see cover list)",Checks!$S$546)&amp;CHAR(10)&amp;"ID: "&amp;IF(TRIM(Checks!$Z$546)="","______________ (see cover list)",Checks!$Z$546))&amp;IF(Checks!$AA$546="","",CHAR(10)&amp;"CA: "&amp;Checks!$AA$546)</f>
        <v>Type: ______________ (see cover list)
ID: ______________ (see cover list)</v>
      </c>
      <c r="G42" s="115" t="str">
        <f aca="false">IF(ISNUMBER(Checks!$AD$546),TEXT(Checks!$AD$546,"DD-MMM-YY HH:MM")&amp;" "&amp;Checks!$P$546,"")&amp;IF(Checks!$AE$546="","",CHAR(10)&amp;"Verifier: "&amp;Checks!$AE$546)&amp;IF(Checks!$T$546="","",CHAR(10)&amp;"PIC: "&amp;Checks!$T$546)</f>
        <v/>
      </c>
      <c r="H42" s="116" t="str">
        <f aca="false">IF(Checks!$AH$546="","",Checks!$AH$546)</f>
        <v>OPEN</v>
      </c>
    </row>
    <row r="43" customFormat="false" ht="180" hidden="false" customHeight="true" outlineLevel="0" collapsed="false">
      <c r="A43" s="115" t="str">
        <f aca="false">Checks!$A$547&amp;CHAR(10)&amp;IF(Checks!$I$547="","",Checks!$I$547&amp;": ")&amp;Checks!$J$547</f>
        <v>F17-T12-06
Equipment: Equipment quantities vs GLD</v>
      </c>
      <c r="B43" s="115" t="str">
        <f aca="false">SUBSTITUTE(SUBSTITUTE(Checks!$K$547&amp;IF(Checks!$O$547="","",IF(Checks!$K$547="","",CHAR(10))&amp;"Note: "&amp;Checks!$O$547)," (AIRCRAFT TYPE!C16:R16)","")," -"," n/a")</f>
        <v>Enter expected &amp; actual. Aircraft galley data: B737-8 (B7M8): carts 10.5, SU 25, ovens 6, warming ovens n/a, fridges n/a, water heaters 3, beverage makers n/a, espresso n/a, folding trolleys n/a, headsets n/a
Note: Preparation check at caterer n/a does NOT confirm loading.</v>
      </c>
      <c r="C43" s="115" t="str">
        <f aca="false">Checks!$N$547&amp;CHAR(10)&amp;IF(ISNUMBER(Checks!$R$547),TEXT(Checks!$R$547,"DD-MMM-YY HH:MM"),"")&amp;" "&amp;Checks!$P$547</f>
        <v>Required
27-Oct-26 02:50 HKG</v>
      </c>
      <c r="D43" s="115" t="str">
        <f aca="false">IF(Checks!$U$547="","",Checks!$U$547)&amp;IF(Checks!$AB$547="","",CHAR(10)&amp;"CA: "&amp;Checks!$AB$547)</f>
        <v/>
      </c>
      <c r="E43" s="115" t="str">
        <f aca="false">IF(Checks!$V$547="","",Checks!$V$547)&amp;IF(Checks!$AC$547="","",IF(Checks!$V$547="","",CHAR(10))&amp;"N/A just.: "&amp;Checks!$AC$547)&amp;IF(Checks!$W$547="","",CHAR(10)&amp;"Batch: "&amp;Checks!$W$547)&amp;IF(AND(Checks!$X$547="",Checks!$Y$547=""),"",CHAR(10)&amp;"Exp: "&amp;Checks!$X$547&amp;"  /  Act: "&amp;Checks!$Y$547)</f>
        <v/>
      </c>
      <c r="F43" s="115" t="str">
        <f aca="false">IF(AND(LEFT(Checks!$AH$547,10)="N/A – RULE",TRIM(Checks!$S$547&amp;Checks!$Z$547)=""),"","Type: "&amp;IF(TRIM(Checks!$S$547)="","______________ (see cover list)",Checks!$S$547)&amp;CHAR(10)&amp;"ID: "&amp;IF(TRIM(Checks!$Z$547)="","______________ (see cover list)",Checks!$Z$547))&amp;IF(Checks!$AA$547="","",CHAR(10)&amp;"CA: "&amp;Checks!$AA$547)</f>
        <v>Type: ______________ (see cover list)
ID: ______________ (see cover list)</v>
      </c>
      <c r="G43" s="115" t="str">
        <f aca="false">IF(ISNUMBER(Checks!$AD$547),TEXT(Checks!$AD$547,"DD-MMM-YY HH:MM")&amp;" "&amp;Checks!$P$547,"")&amp;IF(Checks!$AE$547="","",CHAR(10)&amp;"Verifier: "&amp;Checks!$AE$547)&amp;IF(Checks!$T$547="","",CHAR(10)&amp;"PIC: "&amp;Checks!$T$547)</f>
        <v/>
      </c>
      <c r="H43" s="116" t="str">
        <f aca="false">IF(Checks!$AH$547="","",Checks!$AH$547)</f>
        <v>OPEN</v>
      </c>
    </row>
    <row r="44" customFormat="false" ht="114" hidden="false" customHeight="true" outlineLevel="0" collapsed="false">
      <c r="A44" s="115" t="str">
        <f aca="false">Checks!$A$548&amp;CHAR(10)&amp;IF(Checks!$I$548="","",Checks!$I$548&amp;": ")&amp;Checks!$J$548</f>
        <v>F17-T12-07
Equipment: Loading positions planned vs GLD</v>
      </c>
      <c r="B44" s="115" t="str">
        <f aca="false">Checks!$K$548&amp;IF(Checks!$O$548="","",IF(Checks!$K$548="","",CHAR(10))&amp;"Note: "&amp;Checks!$O$548)</f>
        <v>Note: Preparation check at caterer - does NOT confirm loading.</v>
      </c>
      <c r="C44" s="115" t="str">
        <f aca="false">Checks!$N$548&amp;CHAR(10)&amp;IF(ISNUMBER(Checks!$R$548),TEXT(Checks!$R$548,"DD-MMM-YY HH:MM"),"")&amp;" "&amp;Checks!$P$548</f>
        <v>Required
27-Oct-26 02:50 HKG</v>
      </c>
      <c r="D44" s="115" t="str">
        <f aca="false">IF(Checks!$U$548="","",Checks!$U$548)&amp;IF(Checks!$AB$548="","",CHAR(10)&amp;"CA: "&amp;Checks!$AB$548)</f>
        <v/>
      </c>
      <c r="E44" s="115" t="str">
        <f aca="false">IF(Checks!$V$548="","",Checks!$V$548)&amp;IF(Checks!$AC$548="","",IF(Checks!$V$548="","",CHAR(10))&amp;"N/A just.: "&amp;Checks!$AC$548)&amp;IF(Checks!$W$548="","",CHAR(10)&amp;"Batch: "&amp;Checks!$W$548)&amp;IF(AND(Checks!$X$548="",Checks!$Y$548=""),"",CHAR(10)&amp;"Exp: "&amp;Checks!$X$548&amp;"  /  Act: "&amp;Checks!$Y$548)</f>
        <v/>
      </c>
      <c r="F44" s="115" t="str">
        <f aca="false">IF(AND(LEFT(Checks!$AH$548,10)="N/A – RULE",TRIM(Checks!$S$548&amp;Checks!$Z$548)=""),"","Type: "&amp;IF(TRIM(Checks!$S$548)="","______________ (see cover list)",Checks!$S$548)&amp;CHAR(10)&amp;"ID: "&amp;IF(TRIM(Checks!$Z$548)="","______________ (see cover list)",Checks!$Z$548))&amp;IF(Checks!$AA$548="","",CHAR(10)&amp;"CA: "&amp;Checks!$AA$548)</f>
        <v>Type: ______________ (see cover list)
ID: ______________ (see cover list)</v>
      </c>
      <c r="G44" s="115" t="str">
        <f aca="false">IF(ISNUMBER(Checks!$AD$548),TEXT(Checks!$AD$548,"DD-MMM-YY HH:MM")&amp;" "&amp;Checks!$P$548,"")&amp;IF(Checks!$AE$548="","",CHAR(10)&amp;"Verifier: "&amp;Checks!$AE$548)&amp;IF(Checks!$T$548="","",CHAR(10)&amp;"PIC: "&amp;Checks!$T$548)</f>
        <v/>
      </c>
      <c r="H44" s="116" t="str">
        <f aca="false">IF(Checks!$AH$548="","",Checks!$AH$548)</f>
        <v>OPEN</v>
      </c>
    </row>
    <row r="45" customFormat="false" ht="114" hidden="false" customHeight="true" outlineLevel="0" collapsed="false">
      <c r="A45" s="115" t="str">
        <f aca="false">Checks!$A$549&amp;CHAR(10)&amp;IF(Checks!$I$549="","",Checks!$I$549&amp;": ")&amp;Checks!$J$549</f>
        <v>F17-T12-08
Amenities: Slippers (BS/BC) - Dispo slipper - prepared</v>
      </c>
      <c r="B45" s="115" t="str">
        <f aca="false">Checks!$K$549&amp;IF(Checks!$O$549="","",IF(Checks!$K$549="","",CHAR(10))&amp;"Note: "&amp;Checks!$O$549)</f>
        <v>Available (ticked in reference)
Note: Loaded at KUL on the inbound KUL-HKG flight: due = that flight's KUL departure (Flights AX) minus the uplift window.</v>
      </c>
      <c r="C45" s="115" t="str">
        <f aca="false">Checks!$N$549&amp;CHAR(10)&amp;IF(ISNUMBER(Checks!$R$549),TEXT(Checks!$R$549,"DD-MMM-YY HH:MM"),"")&amp;" "&amp;Checks!$P$549</f>
        <v>Required
26-Oct-26 03:10 KUL</v>
      </c>
      <c r="D45" s="115" t="str">
        <f aca="false">IF(Checks!$U$549="","",Checks!$U$549)&amp;IF(Checks!$AB$549="","",CHAR(10)&amp;"CA: "&amp;Checks!$AB$549)</f>
        <v/>
      </c>
      <c r="E45" s="115" t="str">
        <f aca="false">IF(Checks!$V$549="","",Checks!$V$549)&amp;IF(Checks!$AC$549="","",IF(Checks!$V$549="","",CHAR(10))&amp;"N/A just.: "&amp;Checks!$AC$549)&amp;IF(Checks!$W$549="","",CHAR(10)&amp;"Batch: "&amp;Checks!$W$549)&amp;IF(AND(Checks!$X$549="",Checks!$Y$549=""),"",CHAR(10)&amp;"Exp: "&amp;Checks!$X$549&amp;"  /  Act: "&amp;Checks!$Y$549)</f>
        <v/>
      </c>
      <c r="F45" s="115" t="str">
        <f aca="false">IF(AND(LEFT(Checks!$AH$549,10)="N/A – RULE",TRIM(Checks!$S$549&amp;Checks!$Z$549)=""),"","Type: "&amp;IF(TRIM(Checks!$S$549)="","______________ (see cover list)",Checks!$S$549)&amp;CHAR(10)&amp;"ID: "&amp;IF(TRIM(Checks!$Z$549)="","______________ (see cover list)",Checks!$Z$549))&amp;IF(Checks!$AA$549="","",CHAR(10)&amp;"CA: "&amp;Checks!$AA$549)</f>
        <v>Type: ______________ (see cover list)
ID: ______________ (see cover list)</v>
      </c>
      <c r="G45" s="115" t="str">
        <f aca="false">IF(ISNUMBER(Checks!$AD$549),TEXT(Checks!$AD$549,"DD-MMM-YY HH:MM")&amp;" "&amp;Checks!$P$549,"")&amp;IF(Checks!$AE$549="","",CHAR(10)&amp;"Verifier: "&amp;Checks!$AE$549)&amp;IF(Checks!$T$549="","",CHAR(10)&amp;"PIC: "&amp;Checks!$T$549)</f>
        <v/>
      </c>
      <c r="H45" s="116" t="str">
        <f aca="false">IF(Checks!$AH$549="","",Checks!$AH$549)</f>
        <v>OPEN</v>
      </c>
    </row>
    <row r="46" customFormat="false" ht="114" hidden="false" customHeight="true" outlineLevel="0" collapsed="false">
      <c r="A46" s="115" t="str">
        <f aca="false">Checks!$A$550&amp;CHAR(10)&amp;IF(Checks!$I$550="","",Checks!$I$550&amp;": ")&amp;Checks!$J$550</f>
        <v>F17-T12-09
F&amp;B Linen: Towel - prepared</v>
      </c>
      <c r="B46" s="115" t="str">
        <f aca="false">Checks!$K$550&amp;IF(Checks!$O$550="","",IF(Checks!$K$550="","",CHAR(10))&amp;"Note: "&amp;Checks!$O$550)</f>
        <v>Available (ticked in reference)
Note: Reference gives no uplift stn for this item: preparation checked at the meal uplift stn (HKG) - confirm with caterer.</v>
      </c>
      <c r="C46" s="115" t="str">
        <f aca="false">Checks!$N$550&amp;CHAR(10)&amp;IF(ISNUMBER(Checks!$R$550),TEXT(Checks!$R$550,"DD-MMM-YY HH:MM"),"")&amp;" "&amp;Checks!$P$550</f>
        <v>Required
27-Oct-26 02:50 HKG</v>
      </c>
      <c r="D46" s="115" t="str">
        <f aca="false">IF(Checks!$U$550="","",Checks!$U$550)&amp;IF(Checks!$AB$550="","",CHAR(10)&amp;"CA: "&amp;Checks!$AB$550)</f>
        <v/>
      </c>
      <c r="E46" s="115" t="str">
        <f aca="false">IF(Checks!$V$550="","",Checks!$V$550)&amp;IF(Checks!$AC$550="","",IF(Checks!$V$550="","",CHAR(10))&amp;"N/A just.: "&amp;Checks!$AC$550)&amp;IF(Checks!$W$550="","",CHAR(10)&amp;"Batch: "&amp;Checks!$W$550)&amp;IF(AND(Checks!$X$550="",Checks!$Y$550=""),"",CHAR(10)&amp;"Exp: "&amp;Checks!$X$550&amp;"  /  Act: "&amp;Checks!$Y$550)</f>
        <v/>
      </c>
      <c r="F46" s="115" t="str">
        <f aca="false">IF(AND(LEFT(Checks!$AH$550,10)="N/A – RULE",TRIM(Checks!$S$550&amp;Checks!$Z$550)=""),"","Type: "&amp;IF(TRIM(Checks!$S$550)="","______________ (see cover list)",Checks!$S$550)&amp;CHAR(10)&amp;"ID: "&amp;IF(TRIM(Checks!$Z$550)="","______________ (see cover list)",Checks!$Z$550))&amp;IF(Checks!$AA$550="","",CHAR(10)&amp;"CA: "&amp;Checks!$AA$550)</f>
        <v>Type: ______________ (see cover list)
ID: ______________ (see cover list)</v>
      </c>
      <c r="G46" s="115" t="str">
        <f aca="false">IF(ISNUMBER(Checks!$AD$550),TEXT(Checks!$AD$550,"DD-MMM-YY HH:MM")&amp;" "&amp;Checks!$P$550,"")&amp;IF(Checks!$AE$550="","",CHAR(10)&amp;"Verifier: "&amp;Checks!$AE$550)&amp;IF(Checks!$T$550="","",CHAR(10)&amp;"PIC: "&amp;Checks!$T$550)</f>
        <v/>
      </c>
      <c r="H46" s="116" t="str">
        <f aca="false">IF(Checks!$AH$550="","",Checks!$AH$550)</f>
        <v>OPEN</v>
      </c>
    </row>
    <row r="47" customFormat="false" ht="114" hidden="false" customHeight="true" outlineLevel="0" collapsed="false">
      <c r="A47" s="115" t="str">
        <f aca="false">Checks!$A$551&amp;CHAR(10)&amp;IF(Checks!$I$551="","",Checks!$I$551&amp;": ")&amp;Checks!$J$551</f>
        <v>F17-T12-10
F&amp;B Linen: Tray cloth - prepared</v>
      </c>
      <c r="B47" s="115" t="str">
        <f aca="false">Checks!$K$551&amp;IF(Checks!$O$551="","",IF(Checks!$K$551="","",CHAR(10))&amp;"Note: "&amp;Checks!$O$551)</f>
        <v>Available (ticked in reference)
Note: Reference gives no uplift stn for this item: preparation checked at the meal uplift stn (HKG) - confirm with caterer.</v>
      </c>
      <c r="C47" s="115" t="str">
        <f aca="false">Checks!$N$551&amp;CHAR(10)&amp;IF(ISNUMBER(Checks!$R$551),TEXT(Checks!$R$551,"DD-MMM-YY HH:MM"),"")&amp;" "&amp;Checks!$P$551</f>
        <v>Required
27-Oct-26 02:50 HKG</v>
      </c>
      <c r="D47" s="115" t="str">
        <f aca="false">IF(Checks!$U$551="","",Checks!$U$551)&amp;IF(Checks!$AB$551="","",CHAR(10)&amp;"CA: "&amp;Checks!$AB$551)</f>
        <v/>
      </c>
      <c r="E47" s="115" t="str">
        <f aca="false">IF(Checks!$V$551="","",Checks!$V$551)&amp;IF(Checks!$AC$551="","",IF(Checks!$V$551="","",CHAR(10))&amp;"N/A just.: "&amp;Checks!$AC$551)&amp;IF(Checks!$W$551="","",CHAR(10)&amp;"Batch: "&amp;Checks!$W$551)&amp;IF(AND(Checks!$X$551="",Checks!$Y$551=""),"",CHAR(10)&amp;"Exp: "&amp;Checks!$X$551&amp;"  /  Act: "&amp;Checks!$Y$551)</f>
        <v/>
      </c>
      <c r="F47" s="115" t="str">
        <f aca="false">IF(AND(LEFT(Checks!$AH$551,10)="N/A – RULE",TRIM(Checks!$S$551&amp;Checks!$Z$551)=""),"","Type: "&amp;IF(TRIM(Checks!$S$551)="","______________ (see cover list)",Checks!$S$551)&amp;CHAR(10)&amp;"ID: "&amp;IF(TRIM(Checks!$Z$551)="","______________ (see cover list)",Checks!$Z$551))&amp;IF(Checks!$AA$551="","",CHAR(10)&amp;"CA: "&amp;Checks!$AA$551)</f>
        <v>Type: ______________ (see cover list)
ID: ______________ (see cover list)</v>
      </c>
      <c r="G47" s="115" t="str">
        <f aca="false">IF(ISNUMBER(Checks!$AD$551),TEXT(Checks!$AD$551,"DD-MMM-YY HH:MM")&amp;" "&amp;Checks!$P$551,"")&amp;IF(Checks!$AE$551="","",CHAR(10)&amp;"Verifier: "&amp;Checks!$AE$551)&amp;IF(Checks!$T$551="","",CHAR(10)&amp;"PIC: "&amp;Checks!$T$551)</f>
        <v/>
      </c>
      <c r="H47" s="116" t="str">
        <f aca="false">IF(Checks!$AH$551="","",Checks!$AH$551)</f>
        <v>OPEN</v>
      </c>
    </row>
    <row r="48" customFormat="false" ht="114" hidden="false" customHeight="true" outlineLevel="0" collapsed="false">
      <c r="A48" s="115" t="str">
        <f aca="false">Checks!$A$552&amp;CHAR(10)&amp;IF(Checks!$I$552="","",Checks!$I$552&amp;": ")&amp;Checks!$J$552</f>
        <v>F17-T12-11
F&amp;B Linen: Napkin - prepared</v>
      </c>
      <c r="B48" s="115" t="str">
        <f aca="false">Checks!$K$552&amp;IF(Checks!$O$552="","",IF(Checks!$K$552="","",CHAR(10))&amp;"Note: "&amp;Checks!$O$552)</f>
        <v>Available (ticked in reference)
Note: Reference gives no uplift stn for this item: preparation checked at the meal uplift stn (HKG) - confirm with caterer.</v>
      </c>
      <c r="C48" s="115" t="str">
        <f aca="false">Checks!$N$552&amp;CHAR(10)&amp;IF(ISNUMBER(Checks!$R$552),TEXT(Checks!$R$552,"DD-MMM-YY HH:MM"),"")&amp;" "&amp;Checks!$P$552</f>
        <v>Required
27-Oct-26 02:50 HKG</v>
      </c>
      <c r="D48" s="115" t="str">
        <f aca="false">IF(Checks!$U$552="","",Checks!$U$552)&amp;IF(Checks!$AB$552="","",CHAR(10)&amp;"CA: "&amp;Checks!$AB$552)</f>
        <v/>
      </c>
      <c r="E48" s="115" t="str">
        <f aca="false">IF(Checks!$V$552="","",Checks!$V$552)&amp;IF(Checks!$AC$552="","",IF(Checks!$V$552="","",CHAR(10))&amp;"N/A just.: "&amp;Checks!$AC$552)&amp;IF(Checks!$W$552="","",CHAR(10)&amp;"Batch: "&amp;Checks!$W$552)&amp;IF(AND(Checks!$X$552="",Checks!$Y$552=""),"",CHAR(10)&amp;"Exp: "&amp;Checks!$X$552&amp;"  /  Act: "&amp;Checks!$Y$552)</f>
        <v/>
      </c>
      <c r="F48" s="115" t="str">
        <f aca="false">IF(AND(LEFT(Checks!$AH$552,10)="N/A – RULE",TRIM(Checks!$S$552&amp;Checks!$Z$552)=""),"","Type: "&amp;IF(TRIM(Checks!$S$552)="","______________ (see cover list)",Checks!$S$552)&amp;CHAR(10)&amp;"ID: "&amp;IF(TRIM(Checks!$Z$552)="","______________ (see cover list)",Checks!$Z$552))&amp;IF(Checks!$AA$552="","",CHAR(10)&amp;"CA: "&amp;Checks!$AA$552)</f>
        <v>Type: ______________ (see cover list)
ID: ______________ (see cover list)</v>
      </c>
      <c r="G48" s="115" t="str">
        <f aca="false">IF(ISNUMBER(Checks!$AD$552),TEXT(Checks!$AD$552,"DD-MMM-YY HH:MM")&amp;" "&amp;Checks!$P$552,"")&amp;IF(Checks!$AE$552="","",CHAR(10)&amp;"Verifier: "&amp;Checks!$AE$552)&amp;IF(Checks!$T$552="","",CHAR(10)&amp;"PIC: "&amp;Checks!$T$552)</f>
        <v/>
      </c>
      <c r="H48" s="116" t="str">
        <f aca="false">IF(Checks!$AH$552="","",Checks!$AH$552)</f>
        <v>OPEN</v>
      </c>
    </row>
    <row r="49" customFormat="false" ht="279" hidden="false" customHeight="true" outlineLevel="0" collapsed="false">
      <c r="A49" s="115" t="str">
        <f aca="false">Checks!$A$553&amp;CHAR(10)&amp;IF(Checks!$I$553="","",Checks!$I$553&amp;": ")&amp;Checks!$J$553</f>
        <v>F17-T12-12
F&amp;B Linen: Table cloth - prepared</v>
      </c>
      <c r="B49" s="115" t="str">
        <f aca="false">SUBSTITUTE(Checks!$K$553&amp;IF(Checks!$O$553="","",IF(Checks!$K$553="","",CHAR(10))&amp;"Note: "&amp;Checks!$O$553),"note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5" t="str">
        <f aca="false">Checks!$N$553&amp;CHAR(10)&amp;IF(ISNUMBER(Checks!$R$553),TEXT(Checks!$R$553,"DD-MMM-YY HH:MM"),"")&amp;" "&amp;Checks!$P$553</f>
        <v>Clarification required
27-Oct-26 02:50 HKG</v>
      </c>
      <c r="D49" s="115" t="str">
        <f aca="false">IF(Checks!$U$553="","",Checks!$U$553)&amp;IF(Checks!$AB$553="","",CHAR(10)&amp;"CA: "&amp;Checks!$AB$553)</f>
        <v/>
      </c>
      <c r="E49" s="115" t="str">
        <f aca="false">IF(Checks!$V$553="","",Checks!$V$553)&amp;IF(Checks!$AC$553="","",IF(Checks!$V$553="","",CHAR(10))&amp;"N/A just.: "&amp;Checks!$AC$553)&amp;IF(Checks!$W$553="","",CHAR(10)&amp;"Batch: "&amp;Checks!$W$553)&amp;IF(AND(Checks!$X$553="",Checks!$Y$553=""),"",CHAR(10)&amp;"Exp: "&amp;Checks!$X$553&amp;"  /  Act: "&amp;Checks!$Y$553)</f>
        <v/>
      </c>
      <c r="F49" s="115" t="str">
        <f aca="false">IF(AND(LEFT(Checks!$AH$553,10)="N/A – RULE",TRIM(Checks!$S$553&amp;Checks!$Z$553)=""),"","Type: "&amp;IF(TRIM(Checks!$S$553)="","______________ (see cover list)",Checks!$S$553)&amp;CHAR(10)&amp;"ID: "&amp;IF(TRIM(Checks!$Z$553)="","______________ (see cover list)",Checks!$Z$553))&amp;IF(Checks!$AA$553="","",CHAR(10)&amp;"CA: "&amp;Checks!$AA$553)</f>
        <v>Type: ______________ (see cover list)
ID: ______________ (see cover list)</v>
      </c>
      <c r="G49" s="115" t="str">
        <f aca="false">IF(ISNUMBER(Checks!$AD$553),TEXT(Checks!$AD$553,"DD-MMM-YY HH:MM")&amp;" "&amp;Checks!$P$553,"")&amp;IF(Checks!$AE$553="","",CHAR(10)&amp;"Verifier: "&amp;Checks!$AE$553)&amp;IF(Checks!$T$553="","",CHAR(10)&amp;"PIC: "&amp;Checks!$T$553)</f>
        <v/>
      </c>
      <c r="H49" s="116" t="str">
        <f aca="false">IF(Checks!$AH$553="","",Checks!$AH$553)</f>
        <v>OPEN – CLARIFICATION</v>
      </c>
    </row>
    <row r="50" customFormat="false" ht="279" hidden="false" customHeight="true" outlineLevel="0" collapsed="false">
      <c r="A50" s="115" t="str">
        <f aca="false">Checks!$A$554&amp;CHAR(10)&amp;IF(Checks!$I$554="","",Checks!$I$554&amp;": ")&amp;Checks!$J$554</f>
        <v>F17-T12-13
F&amp;B Linen: Bread linen (using table cloth) - prepared</v>
      </c>
      <c r="B50" s="115" t="str">
        <f aca="false">SUBSTITUTE(Checks!$K$554&amp;IF(Checks!$O$554="","",IF(Checks!$K$554="","",CHAR(10))&amp;"Note: "&amp;Checks!$O$554),"note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50" s="115" t="str">
        <f aca="false">Checks!$N$554&amp;CHAR(10)&amp;IF(ISNUMBER(Checks!$R$554),TEXT(Checks!$R$554,"DD-MMM-YY HH:MM"),"")&amp;" "&amp;Checks!$P$554</f>
        <v>Clarification required
27-Oct-26 02:50 HKG</v>
      </c>
      <c r="D50" s="115" t="str">
        <f aca="false">IF(Checks!$U$554="","",Checks!$U$554)&amp;IF(Checks!$AB$554="","",CHAR(10)&amp;"CA: "&amp;Checks!$AB$554)</f>
        <v/>
      </c>
      <c r="E50" s="115" t="str">
        <f aca="false">IF(Checks!$V$554="","",Checks!$V$554)&amp;IF(Checks!$AC$554="","",IF(Checks!$V$554="","",CHAR(10))&amp;"N/A just.: "&amp;Checks!$AC$554)&amp;IF(Checks!$W$554="","",CHAR(10)&amp;"Batch: "&amp;Checks!$W$554)&amp;IF(AND(Checks!$X$554="",Checks!$Y$554=""),"",CHAR(10)&amp;"Exp: "&amp;Checks!$X$554&amp;"  /  Act: "&amp;Checks!$Y$554)</f>
        <v/>
      </c>
      <c r="F50" s="115" t="str">
        <f aca="false">IF(AND(LEFT(Checks!$AH$554,10)="N/A – RULE",TRIM(Checks!$S$554&amp;Checks!$Z$554)=""),"","Type: "&amp;IF(TRIM(Checks!$S$554)="","______________ (see cover list)",Checks!$S$554)&amp;CHAR(10)&amp;"ID: "&amp;IF(TRIM(Checks!$Z$554)="","______________ (see cover list)",Checks!$Z$554))&amp;IF(Checks!$AA$554="","",CHAR(10)&amp;"CA: "&amp;Checks!$AA$554)</f>
        <v>Type: ______________ (see cover list)
ID: ______________ (see cover list)</v>
      </c>
      <c r="G50" s="115" t="str">
        <f aca="false">IF(ISNUMBER(Checks!$AD$554),TEXT(Checks!$AD$554,"DD-MMM-YY HH:MM")&amp;" "&amp;Checks!$P$554,"")&amp;IF(Checks!$AE$554="","",CHAR(10)&amp;"Verifier: "&amp;Checks!$AE$554)&amp;IF(Checks!$T$554="","",CHAR(10)&amp;"PIC: "&amp;Checks!$T$554)</f>
        <v/>
      </c>
      <c r="H50" s="116" t="str">
        <f aca="false">IF(Checks!$AH$554="","",Checks!$AH$554)</f>
        <v>OPEN – CLARIFICATION</v>
      </c>
    </row>
    <row r="51" customFormat="false" ht="124.5" hidden="false" customHeight="true" outlineLevel="0" collapsed="false">
      <c r="A51" s="115" t="str">
        <f aca="false">Checks!$A$555&amp;CHAR(10)&amp;IF(Checks!$I$555="","",Checks!$I$555&amp;": ")&amp;Checks!$J$555</f>
        <v>F17-T12-14
F&amp;B Linen: Trolley cloth - prepared</v>
      </c>
      <c r="B51" s="115" t="str">
        <f aca="false">SUBSTITUTE(SUBSTITUTE(Checks!$K$555&amp;IF(Checks!$O$555="","",IF(Checks!$K$555="","",CHAR(10))&amp;"Note: "&amp;Checks!$O$555),"Per note F&amp;B LINEN!B79:C80.","Per the F&amp;B LINEN reference note."),"note F&amp;B LINEN!B79:C80","the F&amp;B LINEN reference note")</f>
        <v>Narrow body: Top only
Note: Per the F&amp;B LINEN reference note. Reference gives no uplift stn for this item: preparation checked at the meal uplift stn (HKG) - confirm with caterer.</v>
      </c>
      <c r="C51" s="115" t="str">
        <f aca="false">Checks!$N$555&amp;CHAR(10)&amp;IF(ISNUMBER(Checks!$R$555),TEXT(Checks!$R$555,"DD-MMM-YY HH:MM"),"")&amp;" "&amp;Checks!$P$555</f>
        <v>Required
27-Oct-26 02:50 HKG</v>
      </c>
      <c r="D51" s="115" t="str">
        <f aca="false">IF(Checks!$U$555="","",Checks!$U$555)&amp;IF(Checks!$AB$555="","",CHAR(10)&amp;"CA: "&amp;Checks!$AB$555)</f>
        <v/>
      </c>
      <c r="E51" s="115" t="str">
        <f aca="false">IF(Checks!$V$555="","",Checks!$V$555)&amp;IF(Checks!$AC$555="","",IF(Checks!$V$555="","",CHAR(10))&amp;"N/A just.: "&amp;Checks!$AC$555)&amp;IF(Checks!$W$555="","",CHAR(10)&amp;"Batch: "&amp;Checks!$W$555)&amp;IF(AND(Checks!$X$555="",Checks!$Y$555=""),"",CHAR(10)&amp;"Exp: "&amp;Checks!$X$555&amp;"  /  Act: "&amp;Checks!$Y$555)</f>
        <v/>
      </c>
      <c r="F51" s="115" t="str">
        <f aca="false">IF(AND(LEFT(Checks!$AH$555,10)="N/A – RULE",TRIM(Checks!$S$555&amp;Checks!$Z$555)=""),"","Type: "&amp;IF(TRIM(Checks!$S$555)="","______________ (see cover list)",Checks!$S$555)&amp;CHAR(10)&amp;"ID: "&amp;IF(TRIM(Checks!$Z$555)="","______________ (see cover list)",Checks!$Z$555))&amp;IF(Checks!$AA$555="","",CHAR(10)&amp;"CA: "&amp;Checks!$AA$555)</f>
        <v>Type: ______________ (see cover list)
ID: ______________ (see cover list)</v>
      </c>
      <c r="G51" s="115" t="str">
        <f aca="false">IF(ISNUMBER(Checks!$AD$555),TEXT(Checks!$AD$555,"DD-MMM-YY HH:MM")&amp;" "&amp;Checks!$P$555,"")&amp;IF(Checks!$AE$555="","",CHAR(10)&amp;"Verifier: "&amp;Checks!$AE$555)&amp;IF(Checks!$T$555="","",CHAR(10)&amp;"PIC: "&amp;Checks!$T$555)</f>
        <v/>
      </c>
      <c r="H51" s="116" t="str">
        <f aca="false">IF(Checks!$AH$555="","",Checks!$AH$555)</f>
        <v>OPEN</v>
      </c>
    </row>
    <row r="52" customFormat="false" ht="114" hidden="false" customHeight="true" outlineLevel="0" collapsed="false">
      <c r="A52" s="115" t="str">
        <f aca="false">Checks!$A$556&amp;CHAR(10)&amp;IF(Checks!$I$556="","",Checks!$I$556&amp;": ")&amp;Checks!$J$556</f>
        <v>F17-T12-15
F&amp;B Linen: Linen bag - prepared</v>
      </c>
      <c r="B52" s="115" t="str">
        <f aca="false">Checks!$K$556&amp;IF(Checks!$O$556="","",IF(Checks!$K$556="","",CHAR(10))&amp;"Note: "&amp;Checks!$O$556)</f>
        <v>Available (ticked in reference)
Note: Reference gives no uplift stn for this item: preparation checked at the meal uplift stn (HKG) - confirm with caterer.</v>
      </c>
      <c r="C52" s="115" t="str">
        <f aca="false">Checks!$N$556&amp;CHAR(10)&amp;IF(ISNUMBER(Checks!$R$556),TEXT(Checks!$R$556,"DD-MMM-YY HH:MM"),"")&amp;" "&amp;Checks!$P$556</f>
        <v>Required
27-Oct-26 02:50 HKG</v>
      </c>
      <c r="D52" s="115" t="str">
        <f aca="false">IF(Checks!$U$556="","",Checks!$U$556)&amp;IF(Checks!$AB$556="","",CHAR(10)&amp;"CA: "&amp;Checks!$AB$556)</f>
        <v/>
      </c>
      <c r="E52" s="115" t="str">
        <f aca="false">IF(Checks!$V$556="","",Checks!$V$556)&amp;IF(Checks!$AC$556="","",IF(Checks!$V$556="","",CHAR(10))&amp;"N/A just.: "&amp;Checks!$AC$556)&amp;IF(Checks!$W$556="","",CHAR(10)&amp;"Batch: "&amp;Checks!$W$556)&amp;IF(AND(Checks!$X$556="",Checks!$Y$556=""),"",CHAR(10)&amp;"Exp: "&amp;Checks!$X$556&amp;"  /  Act: "&amp;Checks!$Y$556)</f>
        <v/>
      </c>
      <c r="F52" s="115" t="str">
        <f aca="false">IF(AND(LEFT(Checks!$AH$556,10)="N/A – RULE",TRIM(Checks!$S$556&amp;Checks!$Z$556)=""),"","Type: "&amp;IF(TRIM(Checks!$S$556)="","______________ (see cover list)",Checks!$S$556)&amp;CHAR(10)&amp;"ID: "&amp;IF(TRIM(Checks!$Z$556)="","______________ (see cover list)",Checks!$Z$556))&amp;IF(Checks!$AA$556="","",CHAR(10)&amp;"CA: "&amp;Checks!$AA$556)</f>
        <v>Type: ______________ (see cover list)
ID: ______________ (see cover list)</v>
      </c>
      <c r="G52" s="115" t="str">
        <f aca="false">IF(ISNUMBER(Checks!$AD$556),TEXT(Checks!$AD$556,"DD-MMM-YY HH:MM")&amp;" "&amp;Checks!$P$556,"")&amp;IF(Checks!$AE$556="","",CHAR(10)&amp;"Verifier: "&amp;Checks!$AE$556)&amp;IF(Checks!$T$556="","",CHAR(10)&amp;"PIC: "&amp;Checks!$T$556)</f>
        <v/>
      </c>
      <c r="H52" s="116" t="str">
        <f aca="false">IF(Checks!$AH$556="","",Checks!$AH$556)</f>
        <v>OPEN</v>
      </c>
    </row>
    <row r="53" customFormat="false" ht="114" hidden="false" customHeight="true" outlineLevel="0" collapsed="false">
      <c r="A53" s="115" t="str">
        <f aca="false">Checks!$A$557&amp;CHAR(10)&amp;IF(Checks!$I$557="","",Checks!$I$557&amp;": ")&amp;Checks!$J$557</f>
        <v>F17-T12-16
Seat Linen: Seat pillow (BS &amp; BC) - prepared</v>
      </c>
      <c r="B53" s="115" t="str">
        <f aca="false">Checks!$K$557&amp;IF(Checks!$O$557="","",IF(Checks!$K$557="","",CHAR(10))&amp;"Note: "&amp;Checks!$O$557)</f>
        <v>Available 100% (ticked in reference)
Note: Reference gives no uplift stn for this item: preparation checked at the meal uplift stn (HKG) - confirm with caterer.</v>
      </c>
      <c r="C53" s="115" t="str">
        <f aca="false">Checks!$N$557&amp;CHAR(10)&amp;IF(ISNUMBER(Checks!$R$557),TEXT(Checks!$R$557,"DD-MMM-YY HH:MM"),"")&amp;" "&amp;Checks!$P$557</f>
        <v>Required
27-Oct-26 02:50 HKG</v>
      </c>
      <c r="D53" s="115" t="str">
        <f aca="false">IF(Checks!$U$557="","",Checks!$U$557)&amp;IF(Checks!$AB$557="","",CHAR(10)&amp;"CA: "&amp;Checks!$AB$557)</f>
        <v/>
      </c>
      <c r="E53" s="115" t="str">
        <f aca="false">IF(Checks!$V$557="","",Checks!$V$557)&amp;IF(Checks!$AC$557="","",IF(Checks!$V$557="","",CHAR(10))&amp;"N/A just.: "&amp;Checks!$AC$557)&amp;IF(Checks!$W$557="","",CHAR(10)&amp;"Batch: "&amp;Checks!$W$557)&amp;IF(AND(Checks!$X$557="",Checks!$Y$557=""),"",CHAR(10)&amp;"Exp: "&amp;Checks!$X$557&amp;"  /  Act: "&amp;Checks!$Y$557)</f>
        <v/>
      </c>
      <c r="F53" s="115" t="str">
        <f aca="false">IF(AND(LEFT(Checks!$AH$557,10)="N/A – RULE",TRIM(Checks!$S$557&amp;Checks!$Z$557)=""),"","Type: "&amp;IF(TRIM(Checks!$S$557)="","______________ (see cover list)",Checks!$S$557)&amp;CHAR(10)&amp;"ID: "&amp;IF(TRIM(Checks!$Z$557)="","______________ (see cover list)",Checks!$Z$557))&amp;IF(Checks!$AA$557="","",CHAR(10)&amp;"CA: "&amp;Checks!$AA$557)</f>
        <v>Type: ______________ (see cover list)
ID: ______________ (see cover list)</v>
      </c>
      <c r="G53" s="115" t="str">
        <f aca="false">IF(ISNUMBER(Checks!$AD$557),TEXT(Checks!$AD$557,"DD-MMM-YY HH:MM")&amp;" "&amp;Checks!$P$557,"")&amp;IF(Checks!$AE$557="","",CHAR(10)&amp;"Verifier: "&amp;Checks!$AE$557)&amp;IF(Checks!$T$557="","",CHAR(10)&amp;"PIC: "&amp;Checks!$T$557)</f>
        <v/>
      </c>
      <c r="H53" s="116" t="str">
        <f aca="false">IF(Checks!$AH$557="","",Checks!$AH$557)</f>
        <v>OPEN</v>
      </c>
    </row>
    <row r="54" customFormat="false" ht="114" hidden="false" customHeight="true" outlineLevel="0" collapsed="false">
      <c r="A54" s="115" t="str">
        <f aca="false">Checks!$A$558&amp;CHAR(10)&amp;IF(Checks!$I$558="","",Checks!$I$558&amp;": ")&amp;Checks!$J$558</f>
        <v>F17-T12-17
Seat Linen: Blanket (BS &amp; BC) - prepared</v>
      </c>
      <c r="B54" s="115" t="str">
        <f aca="false">Checks!$K$558&amp;IF(Checks!$O$558="","",IF(Checks!$K$558="","",CHAR(10))&amp;"Note: "&amp;Checks!$O$558)</f>
        <v>Available 100% (ticked in reference)
Note: Reference gives no uplift stn for this item: preparation checked at the meal uplift stn (HKG) - confirm with caterer.</v>
      </c>
      <c r="C54" s="115" t="str">
        <f aca="false">Checks!$N$558&amp;CHAR(10)&amp;IF(ISNUMBER(Checks!$R$558),TEXT(Checks!$R$558,"DD-MMM-YY HH:MM"),"")&amp;" "&amp;Checks!$P$558</f>
        <v>Required
27-Oct-26 02:50 HKG</v>
      </c>
      <c r="D54" s="115" t="str">
        <f aca="false">IF(Checks!$U$558="","",Checks!$U$558)&amp;IF(Checks!$AB$558="","",CHAR(10)&amp;"CA: "&amp;Checks!$AB$558)</f>
        <v/>
      </c>
      <c r="E54" s="115" t="str">
        <f aca="false">IF(Checks!$V$558="","",Checks!$V$558)&amp;IF(Checks!$AC$558="","",IF(Checks!$V$558="","",CHAR(10))&amp;"N/A just.: "&amp;Checks!$AC$558)&amp;IF(Checks!$W$558="","",CHAR(10)&amp;"Batch: "&amp;Checks!$W$558)&amp;IF(AND(Checks!$X$558="",Checks!$Y$558=""),"",CHAR(10)&amp;"Exp: "&amp;Checks!$X$558&amp;"  /  Act: "&amp;Checks!$Y$558)</f>
        <v/>
      </c>
      <c r="F54" s="115" t="str">
        <f aca="false">IF(AND(LEFT(Checks!$AH$558,10)="N/A – RULE",TRIM(Checks!$S$558&amp;Checks!$Z$558)=""),"","Type: "&amp;IF(TRIM(Checks!$S$558)="","______________ (see cover list)",Checks!$S$558)&amp;CHAR(10)&amp;"ID: "&amp;IF(TRIM(Checks!$Z$558)="","______________ (see cover list)",Checks!$Z$558))&amp;IF(Checks!$AA$558="","",CHAR(10)&amp;"CA: "&amp;Checks!$AA$558)</f>
        <v>Type: ______________ (see cover list)
ID: ______________ (see cover list)</v>
      </c>
      <c r="G54" s="115" t="str">
        <f aca="false">IF(ISNUMBER(Checks!$AD$558),TEXT(Checks!$AD$558,"DD-MMM-YY HH:MM")&amp;" "&amp;Checks!$P$558,"")&amp;IF(Checks!$AE$558="","",CHAR(10)&amp;"Verifier: "&amp;Checks!$AE$558)&amp;IF(Checks!$T$558="","",CHAR(10)&amp;"PIC: "&amp;Checks!$T$558)</f>
        <v/>
      </c>
      <c r="H54" s="116" t="str">
        <f aca="false">IF(Checks!$AH$558="","",Checks!$AH$558)</f>
        <v>OPEN</v>
      </c>
    </row>
    <row r="55" customFormat="false" ht="213" hidden="false" customHeight="true" outlineLevel="0" collapsed="false">
      <c r="A55" s="115" t="str">
        <f aca="false">Checks!$A$559&amp;CHAR(10)&amp;IF(Checks!$I$559="","",Checks!$I$559&amp;": ")&amp;Checks!$J$559</f>
        <v>F17-T12-18
Sales Cart: Sales cart (caterer MCAT) - prepared</v>
      </c>
      <c r="B55" s="115" t="str">
        <f aca="false">SUBSTITUTE(SUBSTITUTE(Checks!$K$559&amp;IF(Checks!$O$559="","",IF(Checks!$K$559="","",CHAR(10))&amp;"Note: "&amp;Checks!$O$559),"note SALES CART!C40","the SALES CART reference note")," (note SALES CART!C40)","")</f>
        <v>Location 210A (B7M8)
Note: Block 4.08 h &gt;= 4 h (the SALES CART reference note). Reference names caterer MCAT for the KUL/HKG/KUL sector but no uplift station: confirm whether the HKG-KUL sales cart is loaded at KUL (round trip) or at HKG. Reference gives no uplift stn for this item: preparation checked at the meal uplift stn (HKG) - confirm with caterer.</v>
      </c>
      <c r="C55" s="115" t="str">
        <f aca="false">Checks!$N$559&amp;CHAR(10)&amp;IF(ISNUMBER(Checks!$R$559),TEXT(Checks!$R$559,"DD-MMM-YY HH:MM"),"")&amp;" "&amp;Checks!$P$559</f>
        <v>Clarification required
27-Oct-26 02:50 HKG</v>
      </c>
      <c r="D55" s="115" t="str">
        <f aca="false">IF(Checks!$U$559="","",Checks!$U$559)&amp;IF(Checks!$AB$559="","",CHAR(10)&amp;"CA: "&amp;Checks!$AB$559)</f>
        <v/>
      </c>
      <c r="E55" s="115" t="str">
        <f aca="false">IF(Checks!$V$559="","",Checks!$V$559)&amp;IF(Checks!$AC$559="","",IF(Checks!$V$559="","",CHAR(10))&amp;"N/A just.: "&amp;Checks!$AC$559)&amp;IF(Checks!$W$559="","",CHAR(10)&amp;"Batch: "&amp;Checks!$W$559)&amp;IF(AND(Checks!$X$559="",Checks!$Y$559=""),"",CHAR(10)&amp;"Exp: "&amp;Checks!$X$559&amp;"  /  Act: "&amp;Checks!$Y$559)</f>
        <v/>
      </c>
      <c r="F55" s="115" t="str">
        <f aca="false">IF(AND(LEFT(Checks!$AH$559,10)="N/A – RULE",TRIM(Checks!$S$559&amp;Checks!$Z$559)=""),"","Type: "&amp;IF(TRIM(Checks!$S$559)="","______________ (see cover list)",Checks!$S$559)&amp;CHAR(10)&amp;"ID: "&amp;IF(TRIM(Checks!$Z$559)="","______________ (see cover list)",Checks!$Z$559))&amp;IF(Checks!$AA$559="","",CHAR(10)&amp;"CA: "&amp;Checks!$AA$559)</f>
        <v>Type: ______________ (see cover list)
ID: ______________ (see cover list)</v>
      </c>
      <c r="G55" s="115" t="str">
        <f aca="false">IF(ISNUMBER(Checks!$AD$559),TEXT(Checks!$AD$559,"DD-MMM-YY HH:MM")&amp;" "&amp;Checks!$P$559,"")&amp;IF(Checks!$AE$559="","",CHAR(10)&amp;"Verifier: "&amp;Checks!$AE$559)&amp;IF(Checks!$T$559="","",CHAR(10)&amp;"PIC: "&amp;Checks!$T$559)</f>
        <v/>
      </c>
      <c r="H55" s="116" t="str">
        <f aca="false">IF(Checks!$AH$559="","",Checks!$AH$559)</f>
        <v>OPEN – CLARIFICATION</v>
      </c>
    </row>
    <row r="56" customFormat="false" ht="25.5" hidden="false" customHeight="true" outlineLevel="0" collapsed="false">
      <c r="A56" s="114"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6" s="114"/>
      <c r="C56" s="114"/>
      <c r="D56" s="114"/>
      <c r="E56" s="114"/>
      <c r="F56" s="114"/>
      <c r="G56" s="114"/>
      <c r="H56" s="114"/>
    </row>
    <row r="57" customFormat="false" ht="114" hidden="false" customHeight="true" outlineLevel="0" collapsed="false">
      <c r="A57" s="115" t="str">
        <f aca="false">Checks!$A$560&amp;CHAR(10)&amp;IF(Checks!$I$560="","",Checks!$I$560&amp;": ")&amp;Checks!$J$560</f>
        <v>F17-UPL-01
Meal: Meals physically uplifted on board - quantity vs menu checklist</v>
      </c>
      <c r="B57" s="115" t="str">
        <f aca="false">Checks!$K$560&amp;IF(Checks!$O$560="","",IF(Checks!$K$560="","",CHAR(10))&amp;"Note: "&amp;Checks!$O$560)</f>
        <v>Enter expected &amp; actual
Note: Confirm on board before departure; completion time must fall inside the uplift window.</v>
      </c>
      <c r="C57" s="115" t="str">
        <f aca="false">Checks!$N$560&amp;CHAR(10)&amp;IF(ISNUMBER(Checks!$R$560),TEXT(Checks!$R$560,"DD-MMM-YY HH:MM"),"")&amp;" "&amp;Checks!$P$560</f>
        <v>Required
27-Oct-26 14:50 HKG</v>
      </c>
      <c r="D57" s="115" t="str">
        <f aca="false">IF(Checks!$U$560="","",Checks!$U$560)&amp;IF(Checks!$AB$560="","",CHAR(10)&amp;"CA: "&amp;Checks!$AB$560)</f>
        <v/>
      </c>
      <c r="E57" s="115" t="str">
        <f aca="false">IF(Checks!$V$560="","",Checks!$V$560)&amp;IF(Checks!$AC$560="","",IF(Checks!$V$560="","",CHAR(10))&amp;"N/A just.: "&amp;Checks!$AC$560)&amp;IF(Checks!$W$560="","",CHAR(10)&amp;"Batch: "&amp;Checks!$W$560)&amp;IF(AND(Checks!$X$560="",Checks!$Y$560=""),"",CHAR(10)&amp;"Exp: "&amp;Checks!$X$560&amp;"  /  Act: "&amp;Checks!$Y$560)</f>
        <v/>
      </c>
      <c r="F57" s="115" t="str">
        <f aca="false">IF(AND(LEFT(Checks!$AH$560,10)="N/A – RULE",TRIM(Checks!$S$560&amp;Checks!$Z$560)=""),"","Type: "&amp;IF(TRIM(Checks!$S$560)="","______________ (see cover list)",Checks!$S$560)&amp;CHAR(10)&amp;"ID: "&amp;IF(TRIM(Checks!$Z$560)="","______________ (see cover list)",Checks!$Z$560))&amp;IF(Checks!$AA$560="","",CHAR(10)&amp;"CA: "&amp;Checks!$AA$560)</f>
        <v>Type: ______________ (see cover list)
ID: ______________ (see cover list)</v>
      </c>
      <c r="G57" s="115" t="str">
        <f aca="false">IF(ISNUMBER(Checks!$AD$560),TEXT(Checks!$AD$560,"DD-MMM-YY HH:MM")&amp;" "&amp;Checks!$P$560,"")&amp;IF(Checks!$AE$560="","",CHAR(10)&amp;"Verifier: "&amp;Checks!$AE$560)&amp;IF(Checks!$T$560="","",CHAR(10)&amp;"PIC: "&amp;Checks!$T$560)</f>
        <v/>
      </c>
      <c r="H57" s="116" t="str">
        <f aca="false">IF(Checks!$AH$560="","",Checks!$AH$560)</f>
        <v>OPEN</v>
      </c>
    </row>
    <row r="58" customFormat="false" ht="114" hidden="false" customHeight="true" outlineLevel="0" collapsed="false">
      <c r="A58" s="115" t="str">
        <f aca="false">Checks!$A$561&amp;CHAR(10)&amp;IF(Checks!$I$561="","",Checks!$I$561&amp;": ")&amp;Checks!$J$561</f>
        <v>F17-UPL-02
Equipment: Equipment physically loaded at GLD positions - quantity &amp; positions</v>
      </c>
      <c r="B58" s="115" t="str">
        <f aca="false">Checks!$K$561&amp;IF(Checks!$O$561="","",IF(Checks!$K$561="","",CHAR(10))&amp;"Note: "&amp;Checks!$O$561)</f>
        <v>Enter expected &amp; actual
Note: Confirm on board before departure; completion time must fall inside the uplift window.</v>
      </c>
      <c r="C58" s="115" t="str">
        <f aca="false">Checks!$N$561&amp;CHAR(10)&amp;IF(ISNUMBER(Checks!$R$561),TEXT(Checks!$R$561,"DD-MMM-YY HH:MM"),"")&amp;" "&amp;Checks!$P$561</f>
        <v>Required
27-Oct-26 14:50 HKG</v>
      </c>
      <c r="D58" s="115" t="str">
        <f aca="false">IF(Checks!$U$561="","",Checks!$U$561)&amp;IF(Checks!$AB$561="","",CHAR(10)&amp;"CA: "&amp;Checks!$AB$561)</f>
        <v/>
      </c>
      <c r="E58" s="115" t="str">
        <f aca="false">IF(Checks!$V$561="","",Checks!$V$561)&amp;IF(Checks!$AC$561="","",IF(Checks!$V$561="","",CHAR(10))&amp;"N/A just.: "&amp;Checks!$AC$561)&amp;IF(Checks!$W$561="","",CHAR(10)&amp;"Batch: "&amp;Checks!$W$561)&amp;IF(AND(Checks!$X$561="",Checks!$Y$561=""),"",CHAR(10)&amp;"Exp: "&amp;Checks!$X$561&amp;"  /  Act: "&amp;Checks!$Y$561)</f>
        <v/>
      </c>
      <c r="F58" s="115" t="str">
        <f aca="false">IF(AND(LEFT(Checks!$AH$561,10)="N/A – RULE",TRIM(Checks!$S$561&amp;Checks!$Z$561)=""),"","Type: "&amp;IF(TRIM(Checks!$S$561)="","______________ (see cover list)",Checks!$S$561)&amp;CHAR(10)&amp;"ID: "&amp;IF(TRIM(Checks!$Z$561)="","______________ (see cover list)",Checks!$Z$561))&amp;IF(Checks!$AA$561="","",CHAR(10)&amp;"CA: "&amp;Checks!$AA$561)</f>
        <v>Type: ______________ (see cover list)
ID: ______________ (see cover list)</v>
      </c>
      <c r="G58" s="115" t="str">
        <f aca="false">IF(ISNUMBER(Checks!$AD$561),TEXT(Checks!$AD$561,"DD-MMM-YY HH:MM")&amp;" "&amp;Checks!$P$561,"")&amp;IF(Checks!$AE$561="","",CHAR(10)&amp;"Verifier: "&amp;Checks!$AE$561)&amp;IF(Checks!$T$561="","",CHAR(10)&amp;"PIC: "&amp;Checks!$T$561)</f>
        <v/>
      </c>
      <c r="H58" s="116" t="str">
        <f aca="false">IF(Checks!$AH$561="","",Checks!$AH$561)</f>
        <v>OPEN</v>
      </c>
    </row>
    <row r="59" customFormat="false" ht="124.5" hidden="false" customHeight="true" outlineLevel="0" collapsed="false">
      <c r="A59" s="115" t="str">
        <f aca="false">Checks!$A$562&amp;CHAR(10)&amp;IF(Checks!$I$562="","",Checks!$I$562&amp;": ")&amp;Checks!$J$562</f>
        <v>F17-UPL-03
Uplift plan: KUL-sourced items physically loaded at KUL on the inbound KUL-HKG flight</v>
      </c>
      <c r="B59" s="115" t="str">
        <f aca="false">Checks!$K$562&amp;IF(Checks!$O$562="","",IF(Checks!$K$562="","",CHAR(10))&amp;"Note: "&amp;Checks!$O$562)</f>
        <v>Items: Slippers (BS/BC) - Dispo slipper. Quantities as per Requirements
Note: Confirmed at KUL inside the uplift window before the carrying flight's KUL departure (Flights AX).</v>
      </c>
      <c r="C59" s="115" t="str">
        <f aca="false">Checks!$N$562&amp;CHAR(10)&amp;IF(ISNUMBER(Checks!$R$562),TEXT(Checks!$R$562,"DD-MMM-YY HH:MM"),"")&amp;" "&amp;Checks!$P$562</f>
        <v>Required
26-Oct-26 09:10 KUL</v>
      </c>
      <c r="D59" s="115" t="str">
        <f aca="false">IF(Checks!$U$562="","",Checks!$U$562)&amp;IF(Checks!$AB$562="","",CHAR(10)&amp;"CA: "&amp;Checks!$AB$562)</f>
        <v/>
      </c>
      <c r="E59" s="115" t="str">
        <f aca="false">IF(Checks!$V$562="","",Checks!$V$562)&amp;IF(Checks!$AC$562="","",IF(Checks!$V$562="","",CHAR(10))&amp;"N/A just.: "&amp;Checks!$AC$562)&amp;IF(Checks!$W$562="","",CHAR(10)&amp;"Batch: "&amp;Checks!$W$562)&amp;IF(AND(Checks!$X$562="",Checks!$Y$562=""),"",CHAR(10)&amp;"Exp: "&amp;Checks!$X$562&amp;"  /  Act: "&amp;Checks!$Y$562)</f>
        <v/>
      </c>
      <c r="F59" s="115" t="str">
        <f aca="false">IF(AND(LEFT(Checks!$AH$562,10)="N/A – RULE",TRIM(Checks!$S$562&amp;Checks!$Z$562)=""),"","Type: "&amp;IF(TRIM(Checks!$S$562)="","______________ (see cover list)",Checks!$S$562)&amp;CHAR(10)&amp;"ID: "&amp;IF(TRIM(Checks!$Z$562)="","______________ (see cover list)",Checks!$Z$562))&amp;IF(Checks!$AA$562="","",CHAR(10)&amp;"CA: "&amp;Checks!$AA$562)</f>
        <v>Type: ______________ (see cover list)
ID: ______________ (see cover list)</v>
      </c>
      <c r="G59" s="115" t="str">
        <f aca="false">IF(ISNUMBER(Checks!$AD$562),TEXT(Checks!$AD$562,"DD-MMM-YY HH:MM")&amp;" "&amp;Checks!$P$562,"")&amp;IF(Checks!$AE$562="","",CHAR(10)&amp;"Verifier: "&amp;Checks!$AE$562)&amp;IF(Checks!$T$562="","",CHAR(10)&amp;"PIC: "&amp;Checks!$T$562)</f>
        <v/>
      </c>
      <c r="H59" s="116" t="str">
        <f aca="false">IF(Checks!$AH$562="","",Checks!$AH$562)</f>
        <v>OPEN</v>
      </c>
    </row>
    <row r="60" customFormat="false" ht="114" hidden="false" customHeight="true" outlineLevel="0" collapsed="false">
      <c r="A60" s="115" t="str">
        <f aca="false">Checks!$A$563&amp;CHAR(10)&amp;IF(Checks!$I$563="","",Checks!$I$563&amp;": ")&amp;Checks!$J$563</f>
        <v>F17-UPL-04
Amenities: Slippers (BS/BC) - Dispo slipper - on board</v>
      </c>
      <c r="B60" s="115" t="str">
        <f aca="false">Checks!$K$563&amp;IF(Checks!$O$563="","",IF(Checks!$K$563="","",CHAR(10))&amp;"Note: "&amp;Checks!$O$563)</f>
        <v>Available (ticked in reference)</v>
      </c>
      <c r="C60" s="115" t="str">
        <f aca="false">Checks!$N$563&amp;CHAR(10)&amp;IF(ISNUMBER(Checks!$R$563),TEXT(Checks!$R$563,"DD-MMM-YY HH:MM"),"")&amp;" "&amp;Checks!$P$563</f>
        <v>Required
27-Oct-26 14:50 HKG</v>
      </c>
      <c r="D60" s="115" t="str">
        <f aca="false">IF(Checks!$U$563="","",Checks!$U$563)&amp;IF(Checks!$AB$563="","",CHAR(10)&amp;"CA: "&amp;Checks!$AB$563)</f>
        <v/>
      </c>
      <c r="E60" s="115" t="str">
        <f aca="false">IF(Checks!$V$563="","",Checks!$V$563)&amp;IF(Checks!$AC$563="","",IF(Checks!$V$563="","",CHAR(10))&amp;"N/A just.: "&amp;Checks!$AC$563)&amp;IF(Checks!$W$563="","",CHAR(10)&amp;"Batch: "&amp;Checks!$W$563)&amp;IF(AND(Checks!$X$563="",Checks!$Y$563=""),"",CHAR(10)&amp;"Exp: "&amp;Checks!$X$563&amp;"  /  Act: "&amp;Checks!$Y$563)</f>
        <v/>
      </c>
      <c r="F60" s="115" t="str">
        <f aca="false">IF(AND(LEFT(Checks!$AH$563,10)="N/A – RULE",TRIM(Checks!$S$563&amp;Checks!$Z$563)=""),"","Type: "&amp;IF(TRIM(Checks!$S$563)="","______________ (see cover list)",Checks!$S$563)&amp;CHAR(10)&amp;"ID: "&amp;IF(TRIM(Checks!$Z$563)="","______________ (see cover list)",Checks!$Z$563))&amp;IF(Checks!$AA$563="","",CHAR(10)&amp;"CA: "&amp;Checks!$AA$563)</f>
        <v>Type: ______________ (see cover list)
ID: ______________ (see cover list)</v>
      </c>
      <c r="G60" s="115" t="str">
        <f aca="false">IF(ISNUMBER(Checks!$AD$563),TEXT(Checks!$AD$563,"DD-MMM-YY HH:MM")&amp;" "&amp;Checks!$P$563,"")&amp;IF(Checks!$AE$563="","",CHAR(10)&amp;"Verifier: "&amp;Checks!$AE$563)&amp;IF(Checks!$T$563="","",CHAR(10)&amp;"PIC: "&amp;Checks!$T$563)</f>
        <v/>
      </c>
      <c r="H60" s="116" t="str">
        <f aca="false">IF(Checks!$AH$563="","",Checks!$AH$563)</f>
        <v>OPEN</v>
      </c>
    </row>
    <row r="61" customFormat="false" ht="114" hidden="false" customHeight="true" outlineLevel="0" collapsed="false">
      <c r="A61" s="115" t="str">
        <f aca="false">Checks!$A$564&amp;CHAR(10)&amp;IF(Checks!$I$564="","",Checks!$I$564&amp;": ")&amp;Checks!$J$564</f>
        <v>F17-UPL-05
F&amp;B Linen: Towel - on board</v>
      </c>
      <c r="B61" s="115" t="str">
        <f aca="false">Checks!$K$564&amp;IF(Checks!$O$564="","",IF(Checks!$K$564="","",CHAR(10))&amp;"Note: "&amp;Checks!$O$564)</f>
        <v>Available (ticked in reference)</v>
      </c>
      <c r="C61" s="115" t="str">
        <f aca="false">Checks!$N$564&amp;CHAR(10)&amp;IF(ISNUMBER(Checks!$R$564),TEXT(Checks!$R$564,"DD-MMM-YY HH:MM"),"")&amp;" "&amp;Checks!$P$564</f>
        <v>Required
27-Oct-26 14:50 HKG</v>
      </c>
      <c r="D61" s="115" t="str">
        <f aca="false">IF(Checks!$U$564="","",Checks!$U$564)&amp;IF(Checks!$AB$564="","",CHAR(10)&amp;"CA: "&amp;Checks!$AB$564)</f>
        <v/>
      </c>
      <c r="E61" s="115" t="str">
        <f aca="false">IF(Checks!$V$564="","",Checks!$V$564)&amp;IF(Checks!$AC$564="","",IF(Checks!$V$564="","",CHAR(10))&amp;"N/A just.: "&amp;Checks!$AC$564)&amp;IF(Checks!$W$564="","",CHAR(10)&amp;"Batch: "&amp;Checks!$W$564)&amp;IF(AND(Checks!$X$564="",Checks!$Y$564=""),"",CHAR(10)&amp;"Exp: "&amp;Checks!$X$564&amp;"  /  Act: "&amp;Checks!$Y$564)</f>
        <v/>
      </c>
      <c r="F61" s="115" t="str">
        <f aca="false">IF(AND(LEFT(Checks!$AH$564,10)="N/A – RULE",TRIM(Checks!$S$564&amp;Checks!$Z$564)=""),"","Type: "&amp;IF(TRIM(Checks!$S$564)="","______________ (see cover list)",Checks!$S$564)&amp;CHAR(10)&amp;"ID: "&amp;IF(TRIM(Checks!$Z$564)="","______________ (see cover list)",Checks!$Z$564))&amp;IF(Checks!$AA$564="","",CHAR(10)&amp;"CA: "&amp;Checks!$AA$564)</f>
        <v>Type: ______________ (see cover list)
ID: ______________ (see cover list)</v>
      </c>
      <c r="G61" s="115" t="str">
        <f aca="false">IF(ISNUMBER(Checks!$AD$564),TEXT(Checks!$AD$564,"DD-MMM-YY HH:MM")&amp;" "&amp;Checks!$P$564,"")&amp;IF(Checks!$AE$564="","",CHAR(10)&amp;"Verifier: "&amp;Checks!$AE$564)&amp;IF(Checks!$T$564="","",CHAR(10)&amp;"PIC: "&amp;Checks!$T$564)</f>
        <v/>
      </c>
      <c r="H61" s="116" t="str">
        <f aca="false">IF(Checks!$AH$564="","",Checks!$AH$564)</f>
        <v>OPEN</v>
      </c>
    </row>
    <row r="62" customFormat="false" ht="114" hidden="false" customHeight="true" outlineLevel="0" collapsed="false">
      <c r="A62" s="115" t="str">
        <f aca="false">Checks!$A$565&amp;CHAR(10)&amp;IF(Checks!$I$565="","",Checks!$I$565&amp;": ")&amp;Checks!$J$565</f>
        <v>F17-UPL-06
F&amp;B Linen: Tray cloth - on board</v>
      </c>
      <c r="B62" s="115" t="str">
        <f aca="false">Checks!$K$565&amp;IF(Checks!$O$565="","",IF(Checks!$K$565="","",CHAR(10))&amp;"Note: "&amp;Checks!$O$565)</f>
        <v>Available (ticked in reference)</v>
      </c>
      <c r="C62" s="115" t="str">
        <f aca="false">Checks!$N$565&amp;CHAR(10)&amp;IF(ISNUMBER(Checks!$R$565),TEXT(Checks!$R$565,"DD-MMM-YY HH:MM"),"")&amp;" "&amp;Checks!$P$565</f>
        <v>Required
27-Oct-26 14:50 HKG</v>
      </c>
      <c r="D62" s="115" t="str">
        <f aca="false">IF(Checks!$U$565="","",Checks!$U$565)&amp;IF(Checks!$AB$565="","",CHAR(10)&amp;"CA: "&amp;Checks!$AB$565)</f>
        <v/>
      </c>
      <c r="E62" s="115" t="str">
        <f aca="false">IF(Checks!$V$565="","",Checks!$V$565)&amp;IF(Checks!$AC$565="","",IF(Checks!$V$565="","",CHAR(10))&amp;"N/A just.: "&amp;Checks!$AC$565)&amp;IF(Checks!$W$565="","",CHAR(10)&amp;"Batch: "&amp;Checks!$W$565)&amp;IF(AND(Checks!$X$565="",Checks!$Y$565=""),"",CHAR(10)&amp;"Exp: "&amp;Checks!$X$565&amp;"  /  Act: "&amp;Checks!$Y$565)</f>
        <v/>
      </c>
      <c r="F62" s="115" t="str">
        <f aca="false">IF(AND(LEFT(Checks!$AH$565,10)="N/A – RULE",TRIM(Checks!$S$565&amp;Checks!$Z$565)=""),"","Type: "&amp;IF(TRIM(Checks!$S$565)="","______________ (see cover list)",Checks!$S$565)&amp;CHAR(10)&amp;"ID: "&amp;IF(TRIM(Checks!$Z$565)="","______________ (see cover list)",Checks!$Z$565))&amp;IF(Checks!$AA$565="","",CHAR(10)&amp;"CA: "&amp;Checks!$AA$565)</f>
        <v>Type: ______________ (see cover list)
ID: ______________ (see cover list)</v>
      </c>
      <c r="G62" s="115" t="str">
        <f aca="false">IF(ISNUMBER(Checks!$AD$565),TEXT(Checks!$AD$565,"DD-MMM-YY HH:MM")&amp;" "&amp;Checks!$P$565,"")&amp;IF(Checks!$AE$565="","",CHAR(10)&amp;"Verifier: "&amp;Checks!$AE$565)&amp;IF(Checks!$T$565="","",CHAR(10)&amp;"PIC: "&amp;Checks!$T$565)</f>
        <v/>
      </c>
      <c r="H62" s="116" t="str">
        <f aca="false">IF(Checks!$AH$565="","",Checks!$AH$565)</f>
        <v>OPEN</v>
      </c>
    </row>
    <row r="63" customFormat="false" ht="114" hidden="false" customHeight="true" outlineLevel="0" collapsed="false">
      <c r="A63" s="115" t="str">
        <f aca="false">Checks!$A$566&amp;CHAR(10)&amp;IF(Checks!$I$566="","",Checks!$I$566&amp;": ")&amp;Checks!$J$566</f>
        <v>F17-UPL-07
F&amp;B Linen: Napkin - on board</v>
      </c>
      <c r="B63" s="115" t="str">
        <f aca="false">Checks!$K$566&amp;IF(Checks!$O$566="","",IF(Checks!$K$566="","",CHAR(10))&amp;"Note: "&amp;Checks!$O$566)</f>
        <v>Available (ticked in reference)</v>
      </c>
      <c r="C63" s="115" t="str">
        <f aca="false">Checks!$N$566&amp;CHAR(10)&amp;IF(ISNUMBER(Checks!$R$566),TEXT(Checks!$R$566,"DD-MMM-YY HH:MM"),"")&amp;" "&amp;Checks!$P$566</f>
        <v>Required
27-Oct-26 14:50 HKG</v>
      </c>
      <c r="D63" s="115" t="str">
        <f aca="false">IF(Checks!$U$566="","",Checks!$U$566)&amp;IF(Checks!$AB$566="","",CHAR(10)&amp;"CA: "&amp;Checks!$AB$566)</f>
        <v/>
      </c>
      <c r="E63" s="115" t="str">
        <f aca="false">IF(Checks!$V$566="","",Checks!$V$566)&amp;IF(Checks!$AC$566="","",IF(Checks!$V$566="","",CHAR(10))&amp;"N/A just.: "&amp;Checks!$AC$566)&amp;IF(Checks!$W$566="","",CHAR(10)&amp;"Batch: "&amp;Checks!$W$566)&amp;IF(AND(Checks!$X$566="",Checks!$Y$566=""),"",CHAR(10)&amp;"Exp: "&amp;Checks!$X$566&amp;"  /  Act: "&amp;Checks!$Y$566)</f>
        <v/>
      </c>
      <c r="F63" s="115" t="str">
        <f aca="false">IF(AND(LEFT(Checks!$AH$566,10)="N/A – RULE",TRIM(Checks!$S$566&amp;Checks!$Z$566)=""),"","Type: "&amp;IF(TRIM(Checks!$S$566)="","______________ (see cover list)",Checks!$S$566)&amp;CHAR(10)&amp;"ID: "&amp;IF(TRIM(Checks!$Z$566)="","______________ (see cover list)",Checks!$Z$566))&amp;IF(Checks!$AA$566="","",CHAR(10)&amp;"CA: "&amp;Checks!$AA$566)</f>
        <v>Type: ______________ (see cover list)
ID: ______________ (see cover list)</v>
      </c>
      <c r="G63" s="115" t="str">
        <f aca="false">IF(ISNUMBER(Checks!$AD$566),TEXT(Checks!$AD$566,"DD-MMM-YY HH:MM")&amp;" "&amp;Checks!$P$566,"")&amp;IF(Checks!$AE$566="","",CHAR(10)&amp;"Verifier: "&amp;Checks!$AE$566)&amp;IF(Checks!$T$566="","",CHAR(10)&amp;"PIC: "&amp;Checks!$T$566)</f>
        <v/>
      </c>
      <c r="H63" s="116" t="str">
        <f aca="false">IF(Checks!$AH$566="","",Checks!$AH$566)</f>
        <v>OPEN</v>
      </c>
    </row>
    <row r="64" customFormat="false" ht="201.75" hidden="false" customHeight="true" outlineLevel="0" collapsed="false">
      <c r="A64" s="115" t="str">
        <f aca="false">Checks!$A$567&amp;CHAR(10)&amp;IF(Checks!$I$567="","",Checks!$I$567&amp;": ")&amp;Checks!$J$567</f>
        <v>F17-UPL-08
F&amp;B Linen: Table cloth - on board</v>
      </c>
      <c r="B64" s="115" t="str">
        <f aca="false">SUBSTITUTE(Checks!$K$567&amp;IF(Checks!$O$567="","",IF(Checks!$K$567="","",CHAR(10))&amp;"Note: "&amp;Checks!$O$567),"note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v>
      </c>
      <c r="C64" s="115" t="str">
        <f aca="false">Checks!$N$567&amp;CHAR(10)&amp;IF(ISNUMBER(Checks!$R$567),TEXT(Checks!$R$567,"DD-MMM-YY HH:MM"),"")&amp;" "&amp;Checks!$P$567</f>
        <v>Clarification required
27-Oct-26 14:50 HKG</v>
      </c>
      <c r="D64" s="115" t="str">
        <f aca="false">IF(Checks!$U$567="","",Checks!$U$567)&amp;IF(Checks!$AB$567="","",CHAR(10)&amp;"CA: "&amp;Checks!$AB$567)</f>
        <v/>
      </c>
      <c r="E64" s="115" t="str">
        <f aca="false">IF(Checks!$V$567="","",Checks!$V$567)&amp;IF(Checks!$AC$567="","",IF(Checks!$V$567="","",CHAR(10))&amp;"N/A just.: "&amp;Checks!$AC$567)&amp;IF(Checks!$W$567="","",CHAR(10)&amp;"Batch: "&amp;Checks!$W$567)&amp;IF(AND(Checks!$X$567="",Checks!$Y$567=""),"",CHAR(10)&amp;"Exp: "&amp;Checks!$X$567&amp;"  /  Act: "&amp;Checks!$Y$567)</f>
        <v/>
      </c>
      <c r="F64" s="115" t="str">
        <f aca="false">IF(AND(LEFT(Checks!$AH$567,10)="N/A – RULE",TRIM(Checks!$S$567&amp;Checks!$Z$567)=""),"","Type: "&amp;IF(TRIM(Checks!$S$567)="","______________ (see cover list)",Checks!$S$567)&amp;CHAR(10)&amp;"ID: "&amp;IF(TRIM(Checks!$Z$567)="","______________ (see cover list)",Checks!$Z$567))&amp;IF(Checks!$AA$567="","",CHAR(10)&amp;"CA: "&amp;Checks!$AA$567)</f>
        <v>Type: ______________ (see cover list)
ID: ______________ (see cover list)</v>
      </c>
      <c r="G64" s="115" t="str">
        <f aca="false">IF(ISNUMBER(Checks!$AD$567),TEXT(Checks!$AD$567,"DD-MMM-YY HH:MM")&amp;" "&amp;Checks!$P$567,"")&amp;IF(Checks!$AE$567="","",CHAR(10)&amp;"Verifier: "&amp;Checks!$AE$567)&amp;IF(Checks!$T$567="","",CHAR(10)&amp;"PIC: "&amp;Checks!$T$567)</f>
        <v/>
      </c>
      <c r="H64" s="116" t="str">
        <f aca="false">IF(Checks!$AH$567="","",Checks!$AH$567)</f>
        <v>OPEN – CLARIFICATION</v>
      </c>
    </row>
    <row r="65" customFormat="false" ht="201.75" hidden="false" customHeight="true" outlineLevel="0" collapsed="false">
      <c r="A65" s="115" t="str">
        <f aca="false">Checks!$A$568&amp;CHAR(10)&amp;IF(Checks!$I$568="","",Checks!$I$568&amp;": ")&amp;Checks!$J$568</f>
        <v>F17-UPL-09
F&amp;B Linen: Bread linen (using table cloth) - on board</v>
      </c>
      <c r="B65" s="115" t="str">
        <f aca="false">SUBSTITUTE(Checks!$K$568&amp;IF(Checks!$O$568="","",IF(Checks!$K$568="","",CHAR(10))&amp;"Note: "&amp;Checks!$O$568),"note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v>
      </c>
      <c r="C65" s="115" t="str">
        <f aca="false">Checks!$N$568&amp;CHAR(10)&amp;IF(ISNUMBER(Checks!$R$568),TEXT(Checks!$R$568,"DD-MMM-YY HH:MM"),"")&amp;" "&amp;Checks!$P$568</f>
        <v>Clarification required
27-Oct-26 14:50 HKG</v>
      </c>
      <c r="D65" s="115" t="str">
        <f aca="false">IF(Checks!$U$568="","",Checks!$U$568)&amp;IF(Checks!$AB$568="","",CHAR(10)&amp;"CA: "&amp;Checks!$AB$568)</f>
        <v/>
      </c>
      <c r="E65" s="115" t="str">
        <f aca="false">IF(Checks!$V$568="","",Checks!$V$568)&amp;IF(Checks!$AC$568="","",IF(Checks!$V$568="","",CHAR(10))&amp;"N/A just.: "&amp;Checks!$AC$568)&amp;IF(Checks!$W$568="","",CHAR(10)&amp;"Batch: "&amp;Checks!$W$568)&amp;IF(AND(Checks!$X$568="",Checks!$Y$568=""),"",CHAR(10)&amp;"Exp: "&amp;Checks!$X$568&amp;"  /  Act: "&amp;Checks!$Y$568)</f>
        <v/>
      </c>
      <c r="F65" s="115" t="str">
        <f aca="false">IF(AND(LEFT(Checks!$AH$568,10)="N/A – RULE",TRIM(Checks!$S$568&amp;Checks!$Z$568)=""),"","Type: "&amp;IF(TRIM(Checks!$S$568)="","______________ (see cover list)",Checks!$S$568)&amp;CHAR(10)&amp;"ID: "&amp;IF(TRIM(Checks!$Z$568)="","______________ (see cover list)",Checks!$Z$568))&amp;IF(Checks!$AA$568="","",CHAR(10)&amp;"CA: "&amp;Checks!$AA$568)</f>
        <v>Type: ______________ (see cover list)
ID: ______________ (see cover list)</v>
      </c>
      <c r="G65" s="115" t="str">
        <f aca="false">IF(ISNUMBER(Checks!$AD$568),TEXT(Checks!$AD$568,"DD-MMM-YY HH:MM")&amp;" "&amp;Checks!$P$568,"")&amp;IF(Checks!$AE$568="","",CHAR(10)&amp;"Verifier: "&amp;Checks!$AE$568)&amp;IF(Checks!$T$568="","",CHAR(10)&amp;"PIC: "&amp;Checks!$T$568)</f>
        <v/>
      </c>
      <c r="H65" s="116" t="str">
        <f aca="false">IF(Checks!$AH$568="","",Checks!$AH$568)</f>
        <v>OPEN – CLARIFICATION</v>
      </c>
    </row>
    <row r="66" customFormat="false" ht="114" hidden="false" customHeight="true" outlineLevel="0" collapsed="false">
      <c r="A66" s="115" t="str">
        <f aca="false">Checks!$A$569&amp;CHAR(10)&amp;IF(Checks!$I$569="","",Checks!$I$569&amp;": ")&amp;Checks!$J$569</f>
        <v>F17-UPL-10
F&amp;B Linen: Trolley cloth - on board</v>
      </c>
      <c r="B66" s="115" t="str">
        <f aca="false">SUBSTITUTE(SUBSTITUTE(Checks!$K$569&amp;IF(Checks!$O$569="","",IF(Checks!$K$569="","",CHAR(10))&amp;"Note: "&amp;Checks!$O$569),"Per note F&amp;B LINEN!B79:C80.","Per the F&amp;B LINEN reference note."),"note F&amp;B LINEN!B79:C80","the F&amp;B LINEN reference note")</f>
        <v>Narrow body: Top only
Note: Per the F&amp;B LINEN reference note.</v>
      </c>
      <c r="C66" s="115" t="str">
        <f aca="false">Checks!$N$569&amp;CHAR(10)&amp;IF(ISNUMBER(Checks!$R$569),TEXT(Checks!$R$569,"DD-MMM-YY HH:MM"),"")&amp;" "&amp;Checks!$P$569</f>
        <v>Required
27-Oct-26 14:50 HKG</v>
      </c>
      <c r="D66" s="115" t="str">
        <f aca="false">IF(Checks!$U$569="","",Checks!$U$569)&amp;IF(Checks!$AB$569="","",CHAR(10)&amp;"CA: "&amp;Checks!$AB$569)</f>
        <v/>
      </c>
      <c r="E66" s="115" t="str">
        <f aca="false">IF(Checks!$V$569="","",Checks!$V$569)&amp;IF(Checks!$AC$569="","",IF(Checks!$V$569="","",CHAR(10))&amp;"N/A just.: "&amp;Checks!$AC$569)&amp;IF(Checks!$W$569="","",CHAR(10)&amp;"Batch: "&amp;Checks!$W$569)&amp;IF(AND(Checks!$X$569="",Checks!$Y$569=""),"",CHAR(10)&amp;"Exp: "&amp;Checks!$X$569&amp;"  /  Act: "&amp;Checks!$Y$569)</f>
        <v/>
      </c>
      <c r="F66" s="115" t="str">
        <f aca="false">IF(AND(LEFT(Checks!$AH$569,10)="N/A – RULE",TRIM(Checks!$S$569&amp;Checks!$Z$569)=""),"","Type: "&amp;IF(TRIM(Checks!$S$569)="","______________ (see cover list)",Checks!$S$569)&amp;CHAR(10)&amp;"ID: "&amp;IF(TRIM(Checks!$Z$569)="","______________ (see cover list)",Checks!$Z$569))&amp;IF(Checks!$AA$569="","",CHAR(10)&amp;"CA: "&amp;Checks!$AA$569)</f>
        <v>Type: ______________ (see cover list)
ID: ______________ (see cover list)</v>
      </c>
      <c r="G66" s="115" t="str">
        <f aca="false">IF(ISNUMBER(Checks!$AD$569),TEXT(Checks!$AD$569,"DD-MMM-YY HH:MM")&amp;" "&amp;Checks!$P$569,"")&amp;IF(Checks!$AE$569="","",CHAR(10)&amp;"Verifier: "&amp;Checks!$AE$569)&amp;IF(Checks!$T$569="","",CHAR(10)&amp;"PIC: "&amp;Checks!$T$569)</f>
        <v/>
      </c>
      <c r="H66" s="116" t="str">
        <f aca="false">IF(Checks!$AH$569="","",Checks!$AH$569)</f>
        <v>OPEN</v>
      </c>
    </row>
    <row r="67" customFormat="false" ht="114" hidden="false" customHeight="true" outlineLevel="0" collapsed="false">
      <c r="A67" s="115" t="str">
        <f aca="false">Checks!$A$570&amp;CHAR(10)&amp;IF(Checks!$I$570="","",Checks!$I$570&amp;": ")&amp;Checks!$J$570</f>
        <v>F17-UPL-11
F&amp;B Linen: Linen bag - on board</v>
      </c>
      <c r="B67" s="115" t="str">
        <f aca="false">Checks!$K$570&amp;IF(Checks!$O$570="","",IF(Checks!$K$570="","",CHAR(10))&amp;"Note: "&amp;Checks!$O$570)</f>
        <v>Available (ticked in reference)</v>
      </c>
      <c r="C67" s="115" t="str">
        <f aca="false">Checks!$N$570&amp;CHAR(10)&amp;IF(ISNUMBER(Checks!$R$570),TEXT(Checks!$R$570,"DD-MMM-YY HH:MM"),"")&amp;" "&amp;Checks!$P$570</f>
        <v>Required
27-Oct-26 14:50 HKG</v>
      </c>
      <c r="D67" s="115" t="str">
        <f aca="false">IF(Checks!$U$570="","",Checks!$U$570)&amp;IF(Checks!$AB$570="","",CHAR(10)&amp;"CA: "&amp;Checks!$AB$570)</f>
        <v/>
      </c>
      <c r="E67" s="115" t="str">
        <f aca="false">IF(Checks!$V$570="","",Checks!$V$570)&amp;IF(Checks!$AC$570="","",IF(Checks!$V$570="","",CHAR(10))&amp;"N/A just.: "&amp;Checks!$AC$570)&amp;IF(Checks!$W$570="","",CHAR(10)&amp;"Batch: "&amp;Checks!$W$570)&amp;IF(AND(Checks!$X$570="",Checks!$Y$570=""),"",CHAR(10)&amp;"Exp: "&amp;Checks!$X$570&amp;"  /  Act: "&amp;Checks!$Y$570)</f>
        <v/>
      </c>
      <c r="F67" s="115" t="str">
        <f aca="false">IF(AND(LEFT(Checks!$AH$570,10)="N/A – RULE",TRIM(Checks!$S$570&amp;Checks!$Z$570)=""),"","Type: "&amp;IF(TRIM(Checks!$S$570)="","______________ (see cover list)",Checks!$S$570)&amp;CHAR(10)&amp;"ID: "&amp;IF(TRIM(Checks!$Z$570)="","______________ (see cover list)",Checks!$Z$570))&amp;IF(Checks!$AA$570="","",CHAR(10)&amp;"CA: "&amp;Checks!$AA$570)</f>
        <v>Type: ______________ (see cover list)
ID: ______________ (see cover list)</v>
      </c>
      <c r="G67" s="115" t="str">
        <f aca="false">IF(ISNUMBER(Checks!$AD$570),TEXT(Checks!$AD$570,"DD-MMM-YY HH:MM")&amp;" "&amp;Checks!$P$570,"")&amp;IF(Checks!$AE$570="","",CHAR(10)&amp;"Verifier: "&amp;Checks!$AE$570)&amp;IF(Checks!$T$570="","",CHAR(10)&amp;"PIC: "&amp;Checks!$T$570)</f>
        <v/>
      </c>
      <c r="H67" s="116" t="str">
        <f aca="false">IF(Checks!$AH$570="","",Checks!$AH$570)</f>
        <v>OPEN</v>
      </c>
    </row>
    <row r="68" customFormat="false" ht="114" hidden="false" customHeight="true" outlineLevel="0" collapsed="false">
      <c r="A68" s="115" t="str">
        <f aca="false">Checks!$A$571&amp;CHAR(10)&amp;IF(Checks!$I$571="","",Checks!$I$571&amp;": ")&amp;Checks!$J$571</f>
        <v>F17-UPL-12
Seat Linen: Seat pillow (BS &amp; BC) - on board</v>
      </c>
      <c r="B68" s="115" t="str">
        <f aca="false">Checks!$K$571&amp;IF(Checks!$O$571="","",IF(Checks!$K$571="","",CHAR(10))&amp;"Note: "&amp;Checks!$O$571)</f>
        <v>Available 100% (ticked in reference)</v>
      </c>
      <c r="C68" s="115" t="str">
        <f aca="false">Checks!$N$571&amp;CHAR(10)&amp;IF(ISNUMBER(Checks!$R$571),TEXT(Checks!$R$571,"DD-MMM-YY HH:MM"),"")&amp;" "&amp;Checks!$P$571</f>
        <v>Required
27-Oct-26 14:50 HKG</v>
      </c>
      <c r="D68" s="115" t="str">
        <f aca="false">IF(Checks!$U$571="","",Checks!$U$571)&amp;IF(Checks!$AB$571="","",CHAR(10)&amp;"CA: "&amp;Checks!$AB$571)</f>
        <v/>
      </c>
      <c r="E68" s="115" t="str">
        <f aca="false">IF(Checks!$V$571="","",Checks!$V$571)&amp;IF(Checks!$AC$571="","",IF(Checks!$V$571="","",CHAR(10))&amp;"N/A just.: "&amp;Checks!$AC$571)&amp;IF(Checks!$W$571="","",CHAR(10)&amp;"Batch: "&amp;Checks!$W$571)&amp;IF(AND(Checks!$X$571="",Checks!$Y$571=""),"",CHAR(10)&amp;"Exp: "&amp;Checks!$X$571&amp;"  /  Act: "&amp;Checks!$Y$571)</f>
        <v/>
      </c>
      <c r="F68" s="115" t="str">
        <f aca="false">IF(AND(LEFT(Checks!$AH$571,10)="N/A – RULE",TRIM(Checks!$S$571&amp;Checks!$Z$571)=""),"","Type: "&amp;IF(TRIM(Checks!$S$571)="","______________ (see cover list)",Checks!$S$571)&amp;CHAR(10)&amp;"ID: "&amp;IF(TRIM(Checks!$Z$571)="","______________ (see cover list)",Checks!$Z$571))&amp;IF(Checks!$AA$571="","",CHAR(10)&amp;"CA: "&amp;Checks!$AA$571)</f>
        <v>Type: ______________ (see cover list)
ID: ______________ (see cover list)</v>
      </c>
      <c r="G68" s="115" t="str">
        <f aca="false">IF(ISNUMBER(Checks!$AD$571),TEXT(Checks!$AD$571,"DD-MMM-YY HH:MM")&amp;" "&amp;Checks!$P$571,"")&amp;IF(Checks!$AE$571="","",CHAR(10)&amp;"Verifier: "&amp;Checks!$AE$571)&amp;IF(Checks!$T$571="","",CHAR(10)&amp;"PIC: "&amp;Checks!$T$571)</f>
        <v/>
      </c>
      <c r="H68" s="116" t="str">
        <f aca="false">IF(Checks!$AH$571="","",Checks!$AH$571)</f>
        <v>OPEN</v>
      </c>
    </row>
    <row r="69" customFormat="false" ht="114" hidden="false" customHeight="true" outlineLevel="0" collapsed="false">
      <c r="A69" s="115" t="str">
        <f aca="false">Checks!$A$572&amp;CHAR(10)&amp;IF(Checks!$I$572="","",Checks!$I$572&amp;": ")&amp;Checks!$J$572</f>
        <v>F17-UPL-13
Seat Linen: Blanket (BS &amp; BC) - on board</v>
      </c>
      <c r="B69" s="115" t="str">
        <f aca="false">Checks!$K$572&amp;IF(Checks!$O$572="","",IF(Checks!$K$572="","",CHAR(10))&amp;"Note: "&amp;Checks!$O$572)</f>
        <v>Available 100% (ticked in reference)</v>
      </c>
      <c r="C69" s="115" t="str">
        <f aca="false">Checks!$N$572&amp;CHAR(10)&amp;IF(ISNUMBER(Checks!$R$572),TEXT(Checks!$R$572,"DD-MMM-YY HH:MM"),"")&amp;" "&amp;Checks!$P$572</f>
        <v>Required
27-Oct-26 14:50 HKG</v>
      </c>
      <c r="D69" s="115" t="str">
        <f aca="false">IF(Checks!$U$572="","",Checks!$U$572)&amp;IF(Checks!$AB$572="","",CHAR(10)&amp;"CA: "&amp;Checks!$AB$572)</f>
        <v/>
      </c>
      <c r="E69" s="115" t="str">
        <f aca="false">IF(Checks!$V$572="","",Checks!$V$572)&amp;IF(Checks!$AC$572="","",IF(Checks!$V$572="","",CHAR(10))&amp;"N/A just.: "&amp;Checks!$AC$572)&amp;IF(Checks!$W$572="","",CHAR(10)&amp;"Batch: "&amp;Checks!$W$572)&amp;IF(AND(Checks!$X$572="",Checks!$Y$572=""),"",CHAR(10)&amp;"Exp: "&amp;Checks!$X$572&amp;"  /  Act: "&amp;Checks!$Y$572)</f>
        <v/>
      </c>
      <c r="F69" s="115" t="str">
        <f aca="false">IF(AND(LEFT(Checks!$AH$572,10)="N/A – RULE",TRIM(Checks!$S$572&amp;Checks!$Z$572)=""),"","Type: "&amp;IF(TRIM(Checks!$S$572)="","______________ (see cover list)",Checks!$S$572)&amp;CHAR(10)&amp;"ID: "&amp;IF(TRIM(Checks!$Z$572)="","______________ (see cover list)",Checks!$Z$572))&amp;IF(Checks!$AA$572="","",CHAR(10)&amp;"CA: "&amp;Checks!$AA$572)</f>
        <v>Type: ______________ (see cover list)
ID: ______________ (see cover list)</v>
      </c>
      <c r="G69" s="115" t="str">
        <f aca="false">IF(ISNUMBER(Checks!$AD$572),TEXT(Checks!$AD$572,"DD-MMM-YY HH:MM")&amp;" "&amp;Checks!$P$572,"")&amp;IF(Checks!$AE$572="","",CHAR(10)&amp;"Verifier: "&amp;Checks!$AE$572)&amp;IF(Checks!$T$572="","",CHAR(10)&amp;"PIC: "&amp;Checks!$T$572)</f>
        <v/>
      </c>
      <c r="H69" s="116" t="str">
        <f aca="false">IF(Checks!$AH$572="","",Checks!$AH$572)</f>
        <v>OPEN</v>
      </c>
    </row>
    <row r="70" customFormat="false" ht="147" hidden="false" customHeight="true" outlineLevel="0" collapsed="false">
      <c r="A70" s="115" t="str">
        <f aca="false">Checks!$A$573&amp;CHAR(10)&amp;IF(Checks!$I$573="","",Checks!$I$573&amp;": ")&amp;Checks!$J$573</f>
        <v>F17-UPL-14
Sales Cart: Sales cart (caterer MCAT) - on board</v>
      </c>
      <c r="B70" s="115" t="str">
        <f aca="false">SUBSTITUTE(SUBSTITUTE(Checks!$K$573&amp;IF(Checks!$O$573="","",IF(Checks!$K$573="","",CHAR(10))&amp;"Note: "&amp;Checks!$O$573),"note SALES CART!C40","the SALES CART reference note")," (note SALES CART!C40)","")</f>
        <v>Location 210A (B7M8)
Note: Block 4.08 h &gt;= 4 h (the SALES CART reference note). Reference names caterer MCAT for the KUL/HKG/KUL sector but no uplift station: confirm whether the HKG-KUL sales cart is loaded at KUL (round trip) or at HKG.</v>
      </c>
      <c r="C70" s="115" t="str">
        <f aca="false">Checks!$N$573&amp;CHAR(10)&amp;IF(ISNUMBER(Checks!$R$573),TEXT(Checks!$R$573,"DD-MMM-YY HH:MM"),"")&amp;" "&amp;Checks!$P$573</f>
        <v>Clarification required
27-Oct-26 14:50 HKG</v>
      </c>
      <c r="D70" s="115" t="str">
        <f aca="false">IF(Checks!$U$573="","",Checks!$U$573)&amp;IF(Checks!$AB$573="","",CHAR(10)&amp;"CA: "&amp;Checks!$AB$573)</f>
        <v/>
      </c>
      <c r="E70" s="115" t="str">
        <f aca="false">IF(Checks!$V$573="","",Checks!$V$573)&amp;IF(Checks!$AC$573="","",IF(Checks!$V$573="","",CHAR(10))&amp;"N/A just.: "&amp;Checks!$AC$573)&amp;IF(Checks!$W$573="","",CHAR(10)&amp;"Batch: "&amp;Checks!$W$573)&amp;IF(AND(Checks!$X$573="",Checks!$Y$573=""),"",CHAR(10)&amp;"Exp: "&amp;Checks!$X$573&amp;"  /  Act: "&amp;Checks!$Y$573)</f>
        <v/>
      </c>
      <c r="F70" s="115" t="str">
        <f aca="false">IF(AND(LEFT(Checks!$AH$573,10)="N/A – RULE",TRIM(Checks!$S$573&amp;Checks!$Z$573)=""),"","Type: "&amp;IF(TRIM(Checks!$S$573)="","______________ (see cover list)",Checks!$S$573)&amp;CHAR(10)&amp;"ID: "&amp;IF(TRIM(Checks!$Z$573)="","______________ (see cover list)",Checks!$Z$573))&amp;IF(Checks!$AA$573="","",CHAR(10)&amp;"CA: "&amp;Checks!$AA$573)</f>
        <v>Type: ______________ (see cover list)
ID: ______________ (see cover list)</v>
      </c>
      <c r="G70" s="115" t="str">
        <f aca="false">IF(ISNUMBER(Checks!$AD$573),TEXT(Checks!$AD$573,"DD-MMM-YY HH:MM")&amp;" "&amp;Checks!$P$573,"")&amp;IF(Checks!$AE$573="","",CHAR(10)&amp;"Verifier: "&amp;Checks!$AE$573)&amp;IF(Checks!$T$573="","",CHAR(10)&amp;"PIC: "&amp;Checks!$T$573)</f>
        <v/>
      </c>
      <c r="H70" s="116" t="str">
        <f aca="false">IF(Checks!$AH$573="","",Checks!$AH$573)</f>
        <v>OPEN – CLARIFICATION</v>
      </c>
    </row>
    <row r="72" customFormat="false" ht="24" hidden="false" customHeight="true" outlineLevel="0" collapsed="false">
      <c r="A72" s="117" t="s">
        <v>3480</v>
      </c>
      <c r="B72" s="117"/>
      <c r="C72" s="117"/>
      <c r="D72" s="117"/>
      <c r="E72" s="117" t="s">
        <v>3481</v>
      </c>
      <c r="F72" s="117"/>
      <c r="G72" s="117"/>
      <c r="H72" s="117"/>
    </row>
    <row r="73" customFormat="false" ht="21.75" hidden="false" customHeight="true" outlineLevel="0" collapsed="false">
      <c r="A73" s="118"/>
      <c r="B73" s="118"/>
      <c r="C73" s="118"/>
      <c r="D73" s="118"/>
      <c r="E73" s="118"/>
      <c r="F73" s="118"/>
      <c r="G73" s="118"/>
      <c r="H73" s="118"/>
    </row>
    <row r="74" customFormat="false" ht="21.75" hidden="false" customHeight="true" outlineLevel="0" collapsed="false">
      <c r="A74" s="118"/>
      <c r="B74" s="118"/>
      <c r="C74" s="118"/>
      <c r="D74" s="118"/>
      <c r="E74" s="118"/>
      <c r="F74" s="118"/>
      <c r="G74" s="118"/>
      <c r="H74" s="118"/>
    </row>
    <row r="75" customFormat="false" ht="21.75" hidden="false" customHeight="true" outlineLevel="0" collapsed="false">
      <c r="A75" s="118"/>
      <c r="B75" s="118"/>
      <c r="C75" s="118"/>
      <c r="D75" s="118"/>
      <c r="E75" s="118"/>
      <c r="F75" s="118"/>
      <c r="G75" s="118"/>
      <c r="H75" s="118"/>
    </row>
    <row r="76" customFormat="false" ht="21.75" hidden="false" customHeight="true" outlineLevel="0" collapsed="false">
      <c r="A76" s="118"/>
      <c r="B76" s="118"/>
      <c r="C76" s="118"/>
      <c r="D76" s="118"/>
      <c r="E76" s="118"/>
      <c r="F76" s="118"/>
      <c r="G76" s="118"/>
      <c r="H76" s="118"/>
    </row>
    <row r="77" customFormat="false" ht="21.75" hidden="false" customHeight="true" outlineLevel="0" collapsed="false">
      <c r="A77" s="118"/>
      <c r="B77" s="118"/>
      <c r="C77" s="118"/>
      <c r="D77" s="118"/>
      <c r="E77" s="118"/>
      <c r="F77" s="118"/>
      <c r="G77" s="118"/>
      <c r="H77" s="118"/>
    </row>
    <row r="78" customFormat="false" ht="21.75" hidden="false" customHeight="true" outlineLevel="0" collapsed="false">
      <c r="A78" s="118"/>
      <c r="B78" s="118"/>
      <c r="C78" s="118"/>
      <c r="D78" s="118"/>
      <c r="E78" s="118"/>
      <c r="F78" s="118"/>
      <c r="G78" s="118"/>
      <c r="H78" s="118"/>
    </row>
    <row r="79" customFormat="false" ht="21.75" hidden="false" customHeight="true" outlineLevel="0" collapsed="false">
      <c r="A79" s="118"/>
      <c r="B79" s="118"/>
      <c r="C79" s="118"/>
      <c r="D79" s="118"/>
      <c r="E79" s="118"/>
      <c r="F79" s="118"/>
      <c r="G79" s="118"/>
      <c r="H79" s="118"/>
    </row>
    <row r="80" customFormat="false" ht="21.75" hidden="false" customHeight="true" outlineLevel="0" collapsed="false">
      <c r="A80" s="118"/>
      <c r="B80" s="118"/>
      <c r="C80" s="118"/>
      <c r="D80" s="118"/>
      <c r="E80" s="118"/>
      <c r="F80" s="118"/>
      <c r="G80" s="118"/>
      <c r="H80" s="118"/>
    </row>
    <row r="81" customFormat="false" ht="21.75" hidden="false" customHeight="true" outlineLevel="0" collapsed="false">
      <c r="A81" s="118"/>
      <c r="B81" s="118"/>
      <c r="C81" s="118"/>
      <c r="D81" s="118"/>
      <c r="E81" s="118"/>
      <c r="F81" s="118"/>
      <c r="G81" s="118"/>
      <c r="H81" s="118"/>
    </row>
    <row r="82" customFormat="false" ht="21.75" hidden="false" customHeight="true" outlineLevel="0" collapsed="false">
      <c r="A82" s="118"/>
      <c r="B82" s="118"/>
      <c r="C82" s="118"/>
      <c r="D82" s="118"/>
      <c r="E82" s="118"/>
      <c r="F82" s="118"/>
      <c r="G82" s="118"/>
      <c r="H82" s="118"/>
    </row>
  </sheetData>
  <sheetProtection sheet="true" formatCells="false" formatColumns="false" formatRows="false" autoFilter="false"/>
  <mergeCells count="47">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2:H22"/>
    <mergeCell ref="A24:H24"/>
    <mergeCell ref="A35:H35"/>
    <mergeCell ref="A37:H37"/>
    <mergeCell ref="A56:H56"/>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5:H70">
    <cfRule type="expression" priority="13" aboveAverage="0" equalAverage="0" bottom="0" percent="0" rank="0" text="" dxfId="31">
      <formula>ISNUMBER(SEARCH("CHECK WORDING",$H25))</formula>
    </cfRule>
    <cfRule type="expression" priority="14" aboveAverage="0" equalAverage="0" bottom="0" percent="0" rank="0" text="" dxfId="32">
      <formula>LEFT($H25,8)="COMPLETE"</formula>
    </cfRule>
    <cfRule type="expression" priority="15" aboveAverage="0" equalAverage="0" bottom="0" percent="0" rank="0" text="" dxfId="28">
      <formula>OR(LEFT($H25,7)="OVERDUE",LEFT($H25,4)="FAIL",LEFT($H25,7)="INVALID")</formula>
    </cfRule>
    <cfRule type="expression" priority="16" aboveAverage="0" equalAverage="0" bottom="0" percent="0" rank="0" text="" dxfId="33">
      <formula>LEFT($H25,4)="OPEN"</formula>
    </cfRule>
    <cfRule type="expression" priority="17" aboveAverage="0" equalAverage="0" bottom="0" percent="0" rank="0" text="" dxfId="34">
      <formula>LEFT($H25,3)="N/A"</formula>
    </cfRule>
  </conditionalFormatting>
  <conditionalFormatting sqref="A25:G70">
    <cfRule type="expression" priority="18" aboveAverage="0" equalAverage="0" bottom="0" percent="0" rank="0" text="" dxfId="35">
      <formula>LEFT($H25,3)="N/A"</formula>
    </cfRule>
  </conditionalFormatting>
  <conditionalFormatting sqref="D25:D70">
    <cfRule type="expression" priority="19" aboveAverage="0" equalAverage="0" bottom="0" percent="0" rank="0" text="" dxfId="28">
      <formula>LEFT($D25,4)="Fail"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2" man="true" max="16383" min="0"/>
    <brk id="28" man="true" max="16383" min="0"/>
    <brk id="32" man="true" max="16383" min="0"/>
    <brk id="34" man="true" max="16383" min="0"/>
    <brk id="39" man="true" max="16383" min="0"/>
    <brk id="42" man="true" max="16383" min="0"/>
    <brk id="45" man="true" max="16383" min="0"/>
    <brk id="48" man="true" max="16383" min="0"/>
    <brk id="49" man="true" max="16383" min="0"/>
    <brk id="51" man="true" max="16383" min="0"/>
    <brk id="54" man="true" max="16383" min="0"/>
    <brk id="58" man="true" max="16383" min="0"/>
    <brk id="62" man="true" max="16383" min="0"/>
    <brk id="64" man="true" max="16383" min="0"/>
    <brk id="67"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3435</v>
      </c>
      <c r="B2" s="94" t="str">
        <f aca="false">Flights!$F$22&amp;"   "&amp;TEXT(Flights!$D$22,"DD-MMM-YY")&amp;" ("&amp;Flights!$E$22&amp;")"</f>
        <v>MH0052   27-Oct-26 (TUE)</v>
      </c>
      <c r="C2" s="94"/>
      <c r="D2" s="94"/>
      <c r="E2" s="95" t="s">
        <v>3436</v>
      </c>
      <c r="F2" s="96" t="str">
        <f aca="false">Flights!$AT$22</f>
        <v>NOT READY – DOCUMENTS</v>
      </c>
      <c r="G2" s="96"/>
      <c r="H2" s="96"/>
    </row>
    <row r="3" customFormat="false" ht="24" hidden="false" customHeight="true" outlineLevel="0" collapsed="false">
      <c r="A3" s="93" t="s">
        <v>3437</v>
      </c>
      <c r="B3" s="94" t="str">
        <f aca="false">Flights!$G$22&amp;" → "&amp;Flights!$H$22&amp;"   Class "&amp;Flights!$K$22&amp;"   Seat "&amp;Flights!$O$22</f>
        <v>KUL → KIX   Class BC   Seat 1D</v>
      </c>
      <c r="C3" s="94"/>
      <c r="D3" s="94"/>
      <c r="E3" s="95" t="s">
        <v>73</v>
      </c>
      <c r="F3" s="95" t="s">
        <v>3438</v>
      </c>
      <c r="G3" s="95" t="s">
        <v>3439</v>
      </c>
      <c r="H3" s="95"/>
    </row>
    <row r="4" customFormat="false" ht="24" hidden="false" customHeight="true" outlineLevel="0" collapsed="false">
      <c r="A4" s="93" t="s">
        <v>3440</v>
      </c>
      <c r="B4" s="94" t="str">
        <f aca="false">IF(ISNUMBER(Flights!$I$22),TEXT(Flights!$I$22,"DD-MMM-YY HH:MM"),"")&amp;" "&amp;Flights!$G$22&amp;"  →  "&amp;IF(ISNUMBER(Flights!$J$22),TEXT(Flights!$J$22,"DD-MMM-YY HH:MM"),"")&amp;" "&amp;Flights!$H$22</f>
        <v>27-Oct-26 22:25 KUL  →  28-Oct-26 05:55 KIX</v>
      </c>
      <c r="C4" s="94"/>
      <c r="D4" s="94"/>
      <c r="E4" s="93" t="s">
        <v>3441</v>
      </c>
      <c r="F4" s="97" t="str">
        <f aca="false">IF(ISNUMBER(Flights!$AG$22),TEXT(Flights!$AG$22,"DD-MMM-YY HH:MM"),"")&amp;" "&amp;Flights!$V$22</f>
        <v>20-Oct-26 22:25 KUL</v>
      </c>
      <c r="G4" s="98" t="n">
        <f aca="false">Flights!$AJ$22</f>
        <v>0</v>
      </c>
      <c r="H4" s="98"/>
    </row>
    <row r="5" customFormat="false" ht="24" hidden="false" customHeight="true" outlineLevel="0" collapsed="false">
      <c r="A5" s="93" t="s">
        <v>3442</v>
      </c>
      <c r="B5" s="94" t="str">
        <f aca="false">Flights!$L$22&amp;" – "&amp;Flights!$M$22</f>
        <v>A333 – A330-300 (A333)</v>
      </c>
      <c r="C5" s="94"/>
      <c r="D5" s="94"/>
      <c r="E5" s="93" t="s">
        <v>3443</v>
      </c>
      <c r="F5" s="97" t="str">
        <f aca="false">IF(ISNUMBER(Flights!$AH$22),TEXT(Flights!$AH$22,"DD-MMM-YY HH:MM"),"")&amp;" "&amp;Flights!$V$22</f>
        <v>26-Oct-26 22:25 KUL</v>
      </c>
      <c r="G5" s="98" t="n">
        <f aca="false">Flights!$AK$22</f>
        <v>0</v>
      </c>
      <c r="H5" s="98"/>
    </row>
    <row r="6" customFormat="false" ht="24" hidden="false" customHeight="true" outlineLevel="0" collapsed="false">
      <c r="A6" s="93" t="s">
        <v>3444</v>
      </c>
      <c r="B6" s="94" t="str">
        <f aca="false">IF(TRIM(Flights!$N$22)="","__________________",Flights!$N$22)</f>
        <v>__________________</v>
      </c>
      <c r="C6" s="94"/>
      <c r="D6" s="94"/>
      <c r="E6" s="93" t="s">
        <v>3445</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3446</v>
      </c>
      <c r="B7" s="94" t="str">
        <f aca="false">Flights!$T$22</f>
        <v>1.5 Meal (Meal)</v>
      </c>
      <c r="C7" s="94"/>
      <c r="D7" s="94"/>
      <c r="E7" s="93" t="s">
        <v>3447</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155</v>
      </c>
      <c r="B8" s="94" t="str">
        <f aca="false">Flights!$V$22&amp;"   (reference uplift stns: "&amp;Flights!$U$22&amp;")"</f>
        <v>KUL   (reference uplift stns: KUL/KIX)</v>
      </c>
      <c r="C8" s="94"/>
      <c r="D8" s="94"/>
      <c r="E8" s="93" t="s">
        <v>3448</v>
      </c>
      <c r="F8" s="99" t="s">
        <v>3449</v>
      </c>
      <c r="G8" s="98" t="n">
        <f aca="false">Flights!$AN$22</f>
        <v>0</v>
      </c>
      <c r="H8" s="98"/>
    </row>
    <row r="9" customFormat="false" ht="12.75" hidden="false" customHeight="true" outlineLevel="0" collapsed="false">
      <c r="A9" s="93" t="s">
        <v>3450</v>
      </c>
      <c r="B9" s="94" t="str">
        <f aca="false">TRIM(Flights!$P$22&amp;"  "&amp;Flights!$Q$22)</f>
        <v>3H 30M Overnight KIX</v>
      </c>
      <c r="C9" s="94"/>
      <c r="D9" s="94"/>
      <c r="E9" s="93" t="s">
        <v>3451</v>
      </c>
      <c r="F9" s="100" t="n">
        <f aca="false">Flights!$AP$22</f>
        <v>0</v>
      </c>
      <c r="G9" s="100" t="n">
        <f aca="false">Flights!$AQ$22</f>
        <v>0</v>
      </c>
      <c r="H9" s="100" t="n">
        <f aca="false">Flights!$AU$22</f>
        <v>0</v>
      </c>
    </row>
    <row r="10" customFormat="false" ht="24" hidden="false" customHeight="true" outlineLevel="0" collapsed="false">
      <c r="A10" s="93" t="s">
        <v>3452</v>
      </c>
      <c r="B10" s="94" t="str">
        <f aca="false">IF(TRIM(Flights!$X$22)="","__________________",Flights!$X$22)</f>
        <v>__________________</v>
      </c>
      <c r="C10" s="94"/>
      <c r="D10" s="94"/>
      <c r="E10" s="93" t="s">
        <v>3453</v>
      </c>
      <c r="F10" s="100" t="n">
        <f aca="false">Flights!$AO$22</f>
        <v>44</v>
      </c>
      <c r="G10" s="100" t="n">
        <f aca="false">Flights!$AS$22</f>
        <v>0</v>
      </c>
      <c r="H10" s="100" t="n">
        <f aca="false">Flights!$AR$22</f>
        <v>2</v>
      </c>
    </row>
    <row r="11" customFormat="false" ht="21" hidden="false" customHeight="true" outlineLevel="0" collapsed="false">
      <c r="A11" s="93" t="s">
        <v>3454</v>
      </c>
      <c r="B11" s="94" t="str">
        <f aca="false">IF(TRIM(Flights!$Y$22)="","__________________",Flights!$Y$22)</f>
        <v>__________________</v>
      </c>
      <c r="C11" s="94"/>
      <c r="D11" s="94"/>
      <c r="E11" s="93" t="s">
        <v>3455</v>
      </c>
      <c r="F11" s="100" t="str">
        <f aca="false">Flights!$AV$22&amp;" / "&amp;Flights!$AW$22</f>
        <v>0 / 44</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IF(Documents!$F$22="","",Documents!$F$22)</f>
        <v/>
      </c>
      <c r="C15" s="99" t="str">
        <f aca="false">IF(Documents!$G$22="","",Documents!$G$22)&amp;IF(ISNUMBER(Documents!$H$22),"  "&amp;TEXT(Documents!$H$22,"DD-MMM-YY"),"")</f>
        <v/>
      </c>
      <c r="D15" s="99"/>
      <c r="E15" s="108" t="str">
        <f aca="false">IF(Documents!$J$22="OUTSTANDING","OUTSTANDING – attach before T-7D (due "&amp;IF(ISNUMBER(Flights!$AG$22),TEXT(Flights!$AG$22,"DD-MMM-YY HH:MM"),"")&amp;" "&amp;Flights!$V$22&amp;")",IF(Documents!$J$22="","Status not recorded",Documents!$J$22))</f>
        <v>OUTSTANDING – attach before T-7D (due 20-Oct-26 22:25 KUL)</v>
      </c>
      <c r="F15" s="109" t="str">
        <f aca="false">"Staple behind this sheet as page A1."&amp;IF(Documents!$I$22="",""," Location: "&amp;Documents!$I$22)</f>
        <v>Staple behind this sheet as page A1.</v>
      </c>
      <c r="G15" s="109"/>
      <c r="H15" s="109"/>
    </row>
    <row r="16" customFormat="false" ht="36" hidden="false" customHeight="true" outlineLevel="0" collapsed="false">
      <c r="A16" s="93" t="s">
        <v>3466</v>
      </c>
      <c r="B16" s="94" t="str">
        <f aca="false">IF(Documents!$K$22="","",Documents!$K$22)</f>
        <v/>
      </c>
      <c r="C16" s="99" t="str">
        <f aca="false">IF(Documents!$L$22="","",Documents!$L$22)&amp;IF(ISNUMBER(Documents!$M$22),"  "&amp;TEXT(Documents!$M$22,"DD-MMM-YY"),"")</f>
        <v/>
      </c>
      <c r="D16" s="99"/>
      <c r="E16" s="108" t="str">
        <f aca="false">IF(Documents!$O$22="OUTSTANDING","OUTSTANDING – attach before T-7D (due "&amp;IF(ISNUMBER(Flights!$AG$22),TEXT(Flights!$AG$22,"DD-MMM-YY HH:MM"),"")&amp;" "&amp;Flights!$V$22&amp;")",IF(Documents!$O$22="","Status not recorded",Documents!$O$22))</f>
        <v>OUTSTANDING – attach before T-7D (due 20-Oct-26 22:25 KUL)</v>
      </c>
      <c r="F16" s="109" t="str">
        <f aca="false">"Staple behind this sheet as page A2."&amp;IF(Documents!$N$22="",""," Location: "&amp;Documents!$N$22)</f>
        <v>Staple behind this sheet as page A2.</v>
      </c>
      <c r="G16" s="109"/>
      <c r="H16" s="109"/>
    </row>
    <row r="17" customFormat="false" ht="22.5" hidden="false" customHeight="true" outlineLevel="0" collapsed="false">
      <c r="A17" s="93" t="s">
        <v>3467</v>
      </c>
      <c r="B17" s="110" t="str">
        <f aca="false">IF(Documents!$Q$22="","",Documents!$Q$22)</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"&amp;IF(TRIM(Flights!$Y$22)="","__________________",Flights!$Y$22)</f>
        <v>Name: __________________</v>
      </c>
      <c r="B19" s="94"/>
      <c r="C19" s="94" t="str">
        <f aca="false">"Name: __________________"</f>
        <v>Name: __________________</v>
      </c>
      <c r="D19" s="94"/>
      <c r="E19" s="94"/>
      <c r="F19" s="94" t="str">
        <f aca="false">"Name: __________________"&amp;"   Station: "&amp;Flights!$V$22</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Checks!$A$574&amp;CHAR(10)&amp;IF(Checks!$I$574="","",Checks!$I$574&amp;": ")&amp;Checks!$J$574</f>
        <v>F18-T7-01
Meal: Meal sensory testing completed for this flight's menu cycle (assessed class)</v>
      </c>
      <c r="B24" s="115" t="str">
        <f aca="false">Checks!$K$574&amp;IF(Checks!$O$574="","",IF(Checks!$K$574="","",CHAR(10))&amp;"Note: "&amp;Checks!$O$574)</f>
        <v>Record panel result / score in Result</v>
      </c>
      <c r="C24" s="115" t="str">
        <f aca="false">Checks!$N$574&amp;CHAR(10)&amp;IF(ISNUMBER(Checks!$R$574),TEXT(Checks!$R$574,"DD-MMM-YY HH:MM"),"")&amp;" "&amp;Checks!$P$574</f>
        <v>Required
20-Oct-26 22:25 KUL</v>
      </c>
      <c r="D24" s="115" t="str">
        <f aca="false">IF(Checks!$U$574="","",Checks!$U$574)&amp;IF(Checks!$AB$574="","",CHAR(10)&amp;"CA: "&amp;Checks!$AB$574)</f>
        <v/>
      </c>
      <c r="E24" s="115" t="str">
        <f aca="false">IF(Checks!$V$574="","",Checks!$V$574)&amp;IF(Checks!$AC$574="","",IF(Checks!$V$574="","",CHAR(10))&amp;"N/A just.: "&amp;Checks!$AC$574)&amp;IF(Checks!$W$574="","",CHAR(10)&amp;"Batch: "&amp;Checks!$W$574)&amp;IF(AND(Checks!$X$574="",Checks!$Y$574=""),"",CHAR(10)&amp;"Exp: "&amp;Checks!$X$574&amp;"  /  Act: "&amp;Checks!$Y$574)</f>
        <v/>
      </c>
      <c r="F24" s="115" t="str">
        <f aca="false">IF(AND(LEFT(Checks!$AH$574,10)="N/A – RULE",TRIM(Checks!$S$574&amp;Checks!$Z$574)=""),"","Type: "&amp;IF(TRIM(Checks!$S$574)="","______________ (see cover list)",Checks!$S$574)&amp;CHAR(10)&amp;"ID: "&amp;IF(TRIM(Checks!$Z$574)="","______________ (see cover list)",Checks!$Z$574))&amp;IF(Checks!$AA$574="","",CHAR(10)&amp;"CA: "&amp;Checks!$AA$574)</f>
        <v>Type: ______________ (see cover list)
ID: ______________ (see cover list)</v>
      </c>
      <c r="G24" s="115" t="str">
        <f aca="false">IF(ISNUMBER(Checks!$AD$574),TEXT(Checks!$AD$574,"DD-MMM-YY HH:MM")&amp;" "&amp;Checks!$P$574,"")&amp;IF(Checks!$AE$574="","",CHAR(10)&amp;"Verifier: "&amp;Checks!$AE$574)&amp;IF(Checks!$T$574="","",CHAR(10)&amp;"PIC: "&amp;Checks!$T$574)</f>
        <v/>
      </c>
      <c r="H24" s="116" t="str">
        <f aca="false">IF(Checks!$AH$574="","",Checks!$AH$574)</f>
        <v>OPEN</v>
      </c>
    </row>
    <row r="25" customFormat="false" ht="114" hidden="false" customHeight="true" outlineLevel="0" collapsed="false">
      <c r="A25" s="115" t="str">
        <f aca="false">Checks!$A$575&amp;CHAR(10)&amp;IF(Checks!$I$575="","",Checks!$I$575&amp;": ")&amp;Checks!$J$575</f>
        <v>F18-T7-02
Menu: Printed menu cards confirmed (content, cycle, language, quantity)</v>
      </c>
      <c r="B25" s="115" t="str">
        <f aca="false">Checks!$K$575&amp;IF(Checks!$O$575="","",IF(Checks!$K$575="","",CHAR(10))&amp;"Note: "&amp;Checks!$O$575)</f>
        <v>Menu card matches approved menu for this flight</v>
      </c>
      <c r="C25" s="115" t="str">
        <f aca="false">Checks!$N$575&amp;CHAR(10)&amp;IF(ISNUMBER(Checks!$R$575),TEXT(Checks!$R$575,"DD-MMM-YY HH:MM"),"")&amp;" "&amp;Checks!$P$575</f>
        <v>Required
20-Oct-26 22:25 KUL</v>
      </c>
      <c r="D25" s="115" t="str">
        <f aca="false">IF(Checks!$U$575="","",Checks!$U$575)&amp;IF(Checks!$AB$575="","",CHAR(10)&amp;"CA: "&amp;Checks!$AB$575)</f>
        <v/>
      </c>
      <c r="E25" s="115" t="str">
        <f aca="false">IF(Checks!$V$575="","",Checks!$V$575)&amp;IF(Checks!$AC$575="","",IF(Checks!$V$575="","",CHAR(10))&amp;"N/A just.: "&amp;Checks!$AC$575)&amp;IF(Checks!$W$575="","",CHAR(10)&amp;"Batch: "&amp;Checks!$W$575)&amp;IF(AND(Checks!$X$575="",Checks!$Y$575=""),"",CHAR(10)&amp;"Exp: "&amp;Checks!$X$575&amp;"  /  Act: "&amp;Checks!$Y$575)</f>
        <v/>
      </c>
      <c r="F25" s="115" t="str">
        <f aca="false">IF(AND(LEFT(Checks!$AH$575,10)="N/A – RULE",TRIM(Checks!$S$575&amp;Checks!$Z$575)=""),"","Type: "&amp;IF(TRIM(Checks!$S$575)="","______________ (see cover list)",Checks!$S$575)&amp;CHAR(10)&amp;"ID: "&amp;IF(TRIM(Checks!$Z$575)="","______________ (see cover list)",Checks!$Z$575))&amp;IF(Checks!$AA$575="","",CHAR(10)&amp;"CA: "&amp;Checks!$AA$575)</f>
        <v>Type: ______________ (see cover list)
ID: ______________ (see cover list)</v>
      </c>
      <c r="G25" s="115" t="str">
        <f aca="false">IF(ISNUMBER(Checks!$AD$575),TEXT(Checks!$AD$575,"DD-MMM-YY HH:MM")&amp;" "&amp;Checks!$P$575,"")&amp;IF(Checks!$AE$575="","",CHAR(10)&amp;"Verifier: "&amp;Checks!$AE$575)&amp;IF(Checks!$T$575="","",CHAR(10)&amp;"PIC: "&amp;Checks!$T$575)</f>
        <v/>
      </c>
      <c r="H25" s="116" t="str">
        <f aca="false">IF(Checks!$AH$575="","",Checks!$AH$575)</f>
        <v>OPEN</v>
      </c>
    </row>
    <row r="26" customFormat="false" ht="114" hidden="false" customHeight="true" outlineLevel="0" collapsed="false">
      <c r="A26" s="115" t="str">
        <f aca="false">Checks!$A$576&amp;CHAR(10)&amp;IF(Checks!$I$576="","",Checks!$I$576&amp;": ")&amp;Checks!$J$576</f>
        <v>F18-T7-03
IFE: Digital menu in IFE confirmed (A339 only)</v>
      </c>
      <c r="B26" s="115" t="str">
        <f aca="false">Checks!$K$576&amp;IF(Checks!$O$576="","",IF(Checks!$K$576="","",CHAR(10))&amp;"Note: "&amp;Checks!$O$576)</f>
        <v>Applies when fleet = A339
Note: Digital IFE menu applies to A339 only (user brief). Applicability follows the Fleet cell on Flights.</v>
      </c>
      <c r="C26" s="115" t="str">
        <f aca="false">Checks!$N$576&amp;CHAR(10)&amp;IF(ISNUMBER(Checks!$R$576),TEXT(Checks!$R$576,"DD-MMM-YY HH:MM"),"")&amp;" "&amp;Checks!$P$576</f>
        <v>N/A – rule
20-Oct-26 22:25 KUL</v>
      </c>
      <c r="D26" s="115" t="str">
        <f aca="false">IF(Checks!$U$576="","",Checks!$U$576)&amp;IF(Checks!$AB$576="","",CHAR(10)&amp;"CA: "&amp;Checks!$AB$576)</f>
        <v/>
      </c>
      <c r="E26" s="115" t="str">
        <f aca="false">IF(Checks!$V$576="","",Checks!$V$576)&amp;IF(Checks!$AC$576="","",IF(Checks!$V$576="","",CHAR(10))&amp;"N/A just.: "&amp;Checks!$AC$576)&amp;IF(Checks!$W$576="","",CHAR(10)&amp;"Batch: "&amp;Checks!$W$576)&amp;IF(AND(Checks!$X$576="",Checks!$Y$576=""),"",CHAR(10)&amp;"Exp: "&amp;Checks!$X$576&amp;"  /  Act: "&amp;Checks!$Y$576)</f>
        <v/>
      </c>
      <c r="F26" s="115" t="str">
        <f aca="false">IF(AND(LEFT(Checks!$AH$576,10)="N/A – RULE",TRIM(Checks!$S$576&amp;Checks!$Z$576)=""),"","Type: "&amp;IF(TRIM(Checks!$S$576)="","______________ (see cover list)",Checks!$S$576)&amp;CHAR(10)&amp;"ID: "&amp;IF(TRIM(Checks!$Z$576)="","______________ (see cover list)",Checks!$Z$576))&amp;IF(Checks!$AA$576="","",CHAR(10)&amp;"CA: "&amp;Checks!$AA$576)</f>
        <v/>
      </c>
      <c r="G26" s="115" t="str">
        <f aca="false">IF(ISNUMBER(Checks!$AD$576),TEXT(Checks!$AD$576,"DD-MMM-YY HH:MM")&amp;" "&amp;Checks!$P$576,"")&amp;IF(Checks!$AE$576="","",CHAR(10)&amp;"Verifier: "&amp;Checks!$AE$576)&amp;IF(Checks!$T$576="","",CHAR(10)&amp;"PIC: "&amp;Checks!$T$576)</f>
        <v/>
      </c>
      <c r="H26" s="116" t="str">
        <f aca="false">IF(Checks!$AH$576="","",Checks!$AH$576)</f>
        <v>N/A – RULE</v>
      </c>
    </row>
    <row r="27" customFormat="false" ht="114" hidden="false" customHeight="true" outlineLevel="0" collapsed="false">
      <c r="A27" s="115" t="str">
        <f aca="false">Checks!$A$577&amp;CHAR(10)&amp;IF(Checks!$I$577="","",Checks!$I$577&amp;": ")&amp;Checks!$J$577</f>
        <v>F18-T7-04
Staffing: Experienced catering officer assigned to this flight</v>
      </c>
      <c r="B27" s="115" t="str">
        <f aca="false">Checks!$K$577&amp;IF(Checks!$O$577="","",IF(Checks!$K$577="","",CHAR(10))&amp;"Note: "&amp;Checks!$O$577)</f>
        <v>Record officer name in Result</v>
      </c>
      <c r="C27" s="115" t="str">
        <f aca="false">Checks!$N$577&amp;CHAR(10)&amp;IF(ISNUMBER(Checks!$R$577),TEXT(Checks!$R$577,"DD-MMM-YY HH:MM"),"")&amp;" "&amp;Checks!$P$577</f>
        <v>Required
20-Oct-26 22:25 KUL</v>
      </c>
      <c r="D27" s="115" t="str">
        <f aca="false">IF(Checks!$U$577="","",Checks!$U$577)&amp;IF(Checks!$AB$577="","",CHAR(10)&amp;"CA: "&amp;Checks!$AB$577)</f>
        <v/>
      </c>
      <c r="E27" s="115" t="str">
        <f aca="false">IF(Checks!$V$577="","",Checks!$V$577)&amp;IF(Checks!$AC$577="","",IF(Checks!$V$577="","",CHAR(10))&amp;"N/A just.: "&amp;Checks!$AC$577)&amp;IF(Checks!$W$577="","",CHAR(10)&amp;"Batch: "&amp;Checks!$W$577)&amp;IF(AND(Checks!$X$577="",Checks!$Y$577=""),"",CHAR(10)&amp;"Exp: "&amp;Checks!$X$577&amp;"  /  Act: "&amp;Checks!$Y$577)</f>
        <v/>
      </c>
      <c r="F27" s="115" t="str">
        <f aca="false">IF(AND(LEFT(Checks!$AH$577,10)="N/A – RULE",TRIM(Checks!$S$577&amp;Checks!$Z$577)=""),"","Type: "&amp;IF(TRIM(Checks!$S$577)="","______________ (see cover list)",Checks!$S$577)&amp;CHAR(10)&amp;"ID: "&amp;IF(TRIM(Checks!$Z$577)="","______________ (see cover list)",Checks!$Z$577))&amp;IF(Checks!$AA$577="","",CHAR(10)&amp;"CA: "&amp;Checks!$AA$577)</f>
        <v>Type: ______________ (see cover list)
ID: ______________ (see cover list)</v>
      </c>
      <c r="G27" s="115" t="str">
        <f aca="false">IF(ISNUMBER(Checks!$AD$577),TEXT(Checks!$AD$577,"DD-MMM-YY HH:MM")&amp;" "&amp;Checks!$P$577,"")&amp;IF(Checks!$AE$577="","",CHAR(10)&amp;"Verifier: "&amp;Checks!$AE$577)&amp;IF(Checks!$T$577="","",CHAR(10)&amp;"PIC: "&amp;Checks!$T$577)</f>
        <v/>
      </c>
      <c r="H27" s="116" t="str">
        <f aca="false">IF(Checks!$AH$577="","",Checks!$AH$577)</f>
        <v>OPEN</v>
      </c>
    </row>
    <row r="28" customFormat="false" ht="114" hidden="false" customHeight="true" outlineLevel="0" collapsed="false">
      <c r="A28" s="115" t="str">
        <f aca="false">Checks!$A$578&amp;CHAR(10)&amp;IF(Checks!$I$578="","",Checks!$I$578&amp;": ")&amp;Checks!$J$578</f>
        <v>F18-T7-05
ISOP: All latest applicable ISOP revisions communicated to caterer</v>
      </c>
      <c r="B28" s="115" t="str">
        <f aca="false">Checks!$K$578&amp;IF(Checks!$O$578="","",IF(Checks!$K$578="","",CHAR(10))&amp;"Note: "&amp;Checks!$O$578)</f>
        <v>List revision numbers in Result (see ISOP register)</v>
      </c>
      <c r="C28" s="115" t="str">
        <f aca="false">Checks!$N$578&amp;CHAR(10)&amp;IF(ISNUMBER(Checks!$R$578),TEXT(Checks!$R$578,"DD-MMM-YY HH:MM"),"")&amp;" "&amp;Checks!$P$578</f>
        <v>Required
20-Oct-26 22:25 KUL</v>
      </c>
      <c r="D28" s="115" t="str">
        <f aca="false">IF(Checks!$U$578="","",Checks!$U$578)&amp;IF(Checks!$AB$578="","",CHAR(10)&amp;"CA: "&amp;Checks!$AB$578)</f>
        <v/>
      </c>
      <c r="E28" s="115" t="str">
        <f aca="false">IF(Checks!$V$578="","",Checks!$V$578)&amp;IF(Checks!$AC$578="","",IF(Checks!$V$578="","",CHAR(10))&amp;"N/A just.: "&amp;Checks!$AC$578)&amp;IF(Checks!$W$578="","",CHAR(10)&amp;"Batch: "&amp;Checks!$W$578)&amp;IF(AND(Checks!$X$578="",Checks!$Y$578=""),"",CHAR(10)&amp;"Exp: "&amp;Checks!$X$578&amp;"  /  Act: "&amp;Checks!$Y$578)</f>
        <v/>
      </c>
      <c r="F28" s="115" t="str">
        <f aca="false">IF(AND(LEFT(Checks!$AH$578,10)="N/A – RULE",TRIM(Checks!$S$578&amp;Checks!$Z$578)=""),"","Type: "&amp;IF(TRIM(Checks!$S$578)="","______________ (see cover list)",Checks!$S$578)&amp;CHAR(10)&amp;"ID: "&amp;IF(TRIM(Checks!$Z$578)="","______________ (see cover list)",Checks!$Z$578))&amp;IF(Checks!$AA$578="","",CHAR(10)&amp;"CA: "&amp;Checks!$AA$578)</f>
        <v>Type: ______________ (see cover list)
ID: ______________ (see cover list)</v>
      </c>
      <c r="G28" s="115" t="str">
        <f aca="false">IF(ISNUMBER(Checks!$AD$578),TEXT(Checks!$AD$578,"DD-MMM-YY HH:MM")&amp;" "&amp;Checks!$P$578,"")&amp;IF(Checks!$AE$578="","",CHAR(10)&amp;"Verifier: "&amp;Checks!$AE$578)&amp;IF(Checks!$T$578="","",CHAR(10)&amp;"PIC: "&amp;Checks!$T$578)</f>
        <v/>
      </c>
      <c r="H28" s="116" t="str">
        <f aca="false">IF(Checks!$AH$578="","",Checks!$AH$578)</f>
        <v>OPEN</v>
      </c>
    </row>
    <row r="29" customFormat="false" ht="114" hidden="false" customHeight="true" outlineLevel="0" collapsed="false">
      <c r="A29" s="115" t="str">
        <f aca="false">Checks!$A$579&amp;CHAR(10)&amp;IF(Checks!$I$579="","",Checks!$I$579&amp;": ")&amp;Checks!$J$579</f>
        <v>F18-T7-06
ISOP: Caterer acknowledgement of ISOP revisions recorded</v>
      </c>
      <c r="B29" s="115" t="str">
        <f aca="false">Checks!$K$579&amp;IF(Checks!$O$579="","",IF(Checks!$K$579="","",CHAR(10))&amp;"Note: "&amp;Checks!$O$579)</f>
        <v>Record acknowledgement ref in Evidence</v>
      </c>
      <c r="C29" s="115" t="str">
        <f aca="false">Checks!$N$579&amp;CHAR(10)&amp;IF(ISNUMBER(Checks!$R$579),TEXT(Checks!$R$579,"DD-MMM-YY HH:MM"),"")&amp;" "&amp;Checks!$P$579</f>
        <v>Required
20-Oct-26 22:25 KUL</v>
      </c>
      <c r="D29" s="115" t="str">
        <f aca="false">IF(Checks!$U$579="","",Checks!$U$579)&amp;IF(Checks!$AB$579="","",CHAR(10)&amp;"CA: "&amp;Checks!$AB$579)</f>
        <v/>
      </c>
      <c r="E29" s="115" t="str">
        <f aca="false">IF(Checks!$V$579="","",Checks!$V$579)&amp;IF(Checks!$AC$579="","",IF(Checks!$V$579="","",CHAR(10))&amp;"N/A just.: "&amp;Checks!$AC$579)&amp;IF(Checks!$W$579="","",CHAR(10)&amp;"Batch: "&amp;Checks!$W$579)&amp;IF(AND(Checks!$X$579="",Checks!$Y$579=""),"",CHAR(10)&amp;"Exp: "&amp;Checks!$X$579&amp;"  /  Act: "&amp;Checks!$Y$579)</f>
        <v/>
      </c>
      <c r="F29" s="115" t="str">
        <f aca="false">IF(AND(LEFT(Checks!$AH$579,10)="N/A – RULE",TRIM(Checks!$S$579&amp;Checks!$Z$579)=""),"","Type: "&amp;IF(TRIM(Checks!$S$579)="","______________ (see cover list)",Checks!$S$579)&amp;CHAR(10)&amp;"ID: "&amp;IF(TRIM(Checks!$Z$579)="","______________ (see cover list)",Checks!$Z$579))&amp;IF(Checks!$AA$579="","",CHAR(10)&amp;"CA: "&amp;Checks!$AA$579)</f>
        <v>Type: ______________ (see cover list)
ID: ______________ (see cover list)</v>
      </c>
      <c r="G29" s="115" t="str">
        <f aca="false">IF(ISNUMBER(Checks!$AD$579),TEXT(Checks!$AD$579,"DD-MMM-YY HH:MM")&amp;" "&amp;Checks!$P$579,"")&amp;IF(Checks!$AE$579="","",CHAR(10)&amp;"Verifier: "&amp;Checks!$AE$579)&amp;IF(Checks!$T$579="","",CHAR(10)&amp;"PIC: "&amp;Checks!$T$579)</f>
        <v/>
      </c>
      <c r="H29" s="116" t="str">
        <f aca="false">IF(Checks!$AH$579="","",Checks!$AH$579)</f>
        <v>OPEN</v>
      </c>
    </row>
    <row r="30" customFormat="false" ht="114" hidden="false" customHeight="true" outlineLevel="0" collapsed="false">
      <c r="A30" s="115" t="str">
        <f aca="false">Checks!$A$580&amp;CHAR(10)&amp;IF(Checks!$I$580="","",Checks!$I$580&amp;": ")&amp;Checks!$J$580</f>
        <v>F18-T7-07
Documents: Galley loading diagram (GLD) received, revision recorded &amp; attached</v>
      </c>
      <c r="B30" s="115" t="str">
        <f aca="false">Checks!$K$580&amp;IF(Checks!$O$580="","",IF(Checks!$K$580="","",CHAR(10))&amp;"Note: "&amp;Checks!$O$580)</f>
        <v>Documents sheet row complete</v>
      </c>
      <c r="C30" s="115" t="str">
        <f aca="false">Checks!$N$580&amp;CHAR(10)&amp;IF(ISNUMBER(Checks!$R$580),TEXT(Checks!$R$580,"DD-MMM-YY HH:MM"),"")&amp;" "&amp;Checks!$P$580</f>
        <v>Required
20-Oct-26 22:25 KUL</v>
      </c>
      <c r="D30" s="115" t="str">
        <f aca="false">IF(Checks!$U$580="","",Checks!$U$580)&amp;IF(Checks!$AB$580="","",CHAR(10)&amp;"CA: "&amp;Checks!$AB$580)</f>
        <v/>
      </c>
      <c r="E30" s="115" t="str">
        <f aca="false">IF(Checks!$V$580="","",Checks!$V$580)&amp;IF(Checks!$AC$580="","",IF(Checks!$V$580="","",CHAR(10))&amp;"N/A just.: "&amp;Checks!$AC$580)&amp;IF(Checks!$W$580="","",CHAR(10)&amp;"Batch: "&amp;Checks!$W$580)&amp;IF(AND(Checks!$X$580="",Checks!$Y$580=""),"",CHAR(10)&amp;"Exp: "&amp;Checks!$X$580&amp;"  /  Act: "&amp;Checks!$Y$580)</f>
        <v/>
      </c>
      <c r="F30" s="115" t="str">
        <f aca="false">IF(AND(LEFT(Checks!$AH$580,10)="N/A – RULE",TRIM(Checks!$S$580&amp;Checks!$Z$580)=""),"","Type: "&amp;IF(TRIM(Checks!$S$580)="","______________ (see cover list)",Checks!$S$580)&amp;CHAR(10)&amp;"ID: "&amp;IF(TRIM(Checks!$Z$580)="","______________ (see cover list)",Checks!$Z$580))&amp;IF(Checks!$AA$580="","",CHAR(10)&amp;"CA: "&amp;Checks!$AA$580)</f>
        <v>Type: ______________ (see cover list)
ID: ______________ (see cover list)</v>
      </c>
      <c r="G30" s="115" t="str">
        <f aca="false">IF(ISNUMBER(Checks!$AD$580),TEXT(Checks!$AD$580,"DD-MMM-YY HH:MM")&amp;" "&amp;Checks!$P$580,"")&amp;IF(Checks!$AE$580="","",CHAR(10)&amp;"Verifier: "&amp;Checks!$AE$580)&amp;IF(Checks!$T$580="","",CHAR(10)&amp;"PIC: "&amp;Checks!$T$580)</f>
        <v/>
      </c>
      <c r="H30" s="116" t="str">
        <f aca="false">IF(Checks!$AH$580="","",Checks!$AH$580)</f>
        <v>OPEN</v>
      </c>
    </row>
    <row r="31" customFormat="false" ht="114" hidden="false" customHeight="true" outlineLevel="0" collapsed="false">
      <c r="A31" s="115" t="str">
        <f aca="false">Checks!$A$581&amp;CHAR(10)&amp;IF(Checks!$I$581="","",Checks!$I$581&amp;": ")&amp;Checks!$J$581</f>
        <v>F18-T7-08
Documents: Menu checklist received, revision recorded &amp; attached</v>
      </c>
      <c r="B31" s="115" t="str">
        <f aca="false">Checks!$K$581&amp;IF(Checks!$O$581="","",IF(Checks!$K$581="","",CHAR(10))&amp;"Note: "&amp;Checks!$O$581)</f>
        <v>Documents sheet row complete</v>
      </c>
      <c r="C31" s="115" t="str">
        <f aca="false">Checks!$N$581&amp;CHAR(10)&amp;IF(ISNUMBER(Checks!$R$581),TEXT(Checks!$R$581,"DD-MMM-YY HH:MM"),"")&amp;" "&amp;Checks!$P$581</f>
        <v>Required
20-Oct-26 22:25 KUL</v>
      </c>
      <c r="D31" s="115" t="str">
        <f aca="false">IF(Checks!$U$581="","",Checks!$U$581)&amp;IF(Checks!$AB$581="","",CHAR(10)&amp;"CA: "&amp;Checks!$AB$581)</f>
        <v/>
      </c>
      <c r="E31" s="115" t="str">
        <f aca="false">IF(Checks!$V$581="","",Checks!$V$581)&amp;IF(Checks!$AC$581="","",IF(Checks!$V$581="","",CHAR(10))&amp;"N/A just.: "&amp;Checks!$AC$581)&amp;IF(Checks!$W$581="","",CHAR(10)&amp;"Batch: "&amp;Checks!$W$581)&amp;IF(AND(Checks!$X$581="",Checks!$Y$581=""),"",CHAR(10)&amp;"Exp: "&amp;Checks!$X$581&amp;"  /  Act: "&amp;Checks!$Y$581)</f>
        <v/>
      </c>
      <c r="F31" s="115" t="str">
        <f aca="false">IF(AND(LEFT(Checks!$AH$581,10)="N/A – RULE",TRIM(Checks!$S$581&amp;Checks!$Z$581)=""),"","Type: "&amp;IF(TRIM(Checks!$S$581)="","______________ (see cover list)",Checks!$S$581)&amp;CHAR(10)&amp;"ID: "&amp;IF(TRIM(Checks!$Z$581)="","______________ (see cover list)",Checks!$Z$581))&amp;IF(Checks!$AA$581="","",CHAR(10)&amp;"CA: "&amp;Checks!$AA$581)</f>
        <v>Type: ______________ (see cover list)
ID: ______________ (see cover list)</v>
      </c>
      <c r="G31" s="115" t="str">
        <f aca="false">IF(ISNUMBER(Checks!$AD$581),TEXT(Checks!$AD$581,"DD-MMM-YY HH:MM")&amp;" "&amp;Checks!$P$581,"")&amp;IF(Checks!$AE$581="","",CHAR(10)&amp;"Verifier: "&amp;Checks!$AE$581)&amp;IF(Checks!$T$581="","",CHAR(10)&amp;"PIC: "&amp;Checks!$T$581)</f>
        <v/>
      </c>
      <c r="H31" s="116" t="str">
        <f aca="false">IF(Checks!$AH$581="","",Checks!$AH$581)</f>
        <v>OPEN</v>
      </c>
    </row>
    <row r="32" customFormat="false" ht="114" hidden="false" customHeight="true" outlineLevel="0" collapsed="false">
      <c r="A32" s="115" t="str">
        <f aca="false">Checks!$A$582&amp;CHAR(10)&amp;IF(Checks!$I$582="","",Checks!$I$582&amp;": ")&amp;Checks!$J$582</f>
        <v>F18-T7-09
Uplift plan: Uplift plan confirmed with caterer vs STD Uplift Information</v>
      </c>
      <c r="B32" s="115" t="str">
        <f aca="false">Checks!$K$582&amp;IF(Checks!$O$582="","",IF(Checks!$K$582="","",CHAR(10))&amp;"Note: "&amp;Checks!$O$582)</f>
        <v>Service: 1.5 Meal (Meal); meal uplift stn KUL (ref lists KUL/KIX)</v>
      </c>
      <c r="C32" s="115" t="str">
        <f aca="false">Checks!$N$582&amp;CHAR(10)&amp;IF(ISNUMBER(Checks!$R$582),TEXT(Checks!$R$582,"DD-MMM-YY HH:MM"),"")&amp;" "&amp;Checks!$P$582</f>
        <v>Required
20-Oct-26 22:25 KUL</v>
      </c>
      <c r="D32" s="115" t="str">
        <f aca="false">IF(Checks!$U$582="","",Checks!$U$582)&amp;IF(Checks!$AB$582="","",CHAR(10)&amp;"CA: "&amp;Checks!$AB$582)</f>
        <v/>
      </c>
      <c r="E32" s="115" t="str">
        <f aca="false">IF(Checks!$V$582="","",Checks!$V$582)&amp;IF(Checks!$AC$582="","",IF(Checks!$V$582="","",CHAR(10))&amp;"N/A just.: "&amp;Checks!$AC$582)&amp;IF(Checks!$W$582="","",CHAR(10)&amp;"Batch: "&amp;Checks!$W$582)&amp;IF(AND(Checks!$X$582="",Checks!$Y$582=""),"",CHAR(10)&amp;"Exp: "&amp;Checks!$X$582&amp;"  /  Act: "&amp;Checks!$Y$582)</f>
        <v/>
      </c>
      <c r="F32" s="115" t="str">
        <f aca="false">IF(AND(LEFT(Checks!$AH$582,10)="N/A – RULE",TRIM(Checks!$S$582&amp;Checks!$Z$582)=""),"","Type: "&amp;IF(TRIM(Checks!$S$582)="","______________ (see cover list)",Checks!$S$582)&amp;CHAR(10)&amp;"ID: "&amp;IF(TRIM(Checks!$Z$582)="","______________ (see cover list)",Checks!$Z$582))&amp;IF(Checks!$AA$582="","",CHAR(10)&amp;"CA: "&amp;Checks!$AA$582)</f>
        <v>Type: ______________ (see cover list)
ID: ______________ (see cover list)</v>
      </c>
      <c r="G32" s="115" t="str">
        <f aca="false">IF(ISNUMBER(Checks!$AD$582),TEXT(Checks!$AD$582,"DD-MMM-YY HH:MM")&amp;" "&amp;Checks!$P$582,"")&amp;IF(Checks!$AE$582="","",CHAR(10)&amp;"Verifier: "&amp;Checks!$AE$582)&amp;IF(Checks!$T$582="","",CHAR(10)&amp;"PIC: "&amp;Checks!$T$582)</f>
        <v/>
      </c>
      <c r="H32" s="116" t="str">
        <f aca="false">IF(Checks!$AH$582="","",Checks!$AH$582)</f>
        <v>OPEN</v>
      </c>
    </row>
    <row r="33" customFormat="false" ht="25.5" hidden="false" customHeight="true" outlineLevel="0" collapsed="false">
      <c r="A33" s="114"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Checks!$A$583&amp;CHAR(10)&amp;IF(Checks!$I$583="","",Checks!$I$583&amp;": ")&amp;Checks!$J$583</f>
        <v>F18-T24-01
Meal: Sensory test repeated on ACTUAL production batch for this flight</v>
      </c>
      <c r="B34" s="115" t="str">
        <f aca="false">Checks!$K$583&amp;IF(Checks!$O$583="","",IF(Checks!$K$583="","",CHAR(10))&amp;"Note: "&amp;Checks!$O$583)</f>
        <v>Batch ID, result, CA and acceptance mandatory</v>
      </c>
      <c r="C34" s="115" t="str">
        <f aca="false">Checks!$N$583&amp;CHAR(10)&amp;IF(ISNUMBER(Checks!$R$583),TEXT(Checks!$R$583,"DD-MMM-YY HH:MM"),"")&amp;" "&amp;Checks!$P$583</f>
        <v>Required
26-Oct-26 22:25 KUL</v>
      </c>
      <c r="D34" s="115" t="str">
        <f aca="false">IF(Checks!$U$583="","",Checks!$U$583)&amp;IF(Checks!$AB$583="","",CHAR(10)&amp;"CA: "&amp;Checks!$AB$583)</f>
        <v/>
      </c>
      <c r="E34" s="115" t="str">
        <f aca="false">IF(Checks!$V$583="","",Checks!$V$583)&amp;IF(Checks!$AC$583="","",IF(Checks!$V$583="","",CHAR(10))&amp;"N/A just.: "&amp;Checks!$AC$583)&amp;IF(Checks!$W$583="","",CHAR(10)&amp;"Batch: "&amp;Checks!$W$583)&amp;IF(AND(Checks!$X$583="",Checks!$Y$583=""),"",CHAR(10)&amp;"Exp: "&amp;Checks!$X$583&amp;"  /  Act: "&amp;Checks!$Y$583)</f>
        <v/>
      </c>
      <c r="F34" s="115" t="str">
        <f aca="false">IF(AND(LEFT(Checks!$AH$583,10)="N/A – RULE",TRIM(Checks!$S$583&amp;Checks!$Z$583)=""),"","Type: "&amp;IF(TRIM(Checks!$S$583)="","______________ (see cover list)",Checks!$S$583)&amp;CHAR(10)&amp;"ID: "&amp;IF(TRIM(Checks!$Z$583)="","______________ (see cover list)",Checks!$Z$583))&amp;IF(Checks!$AA$583="","",CHAR(10)&amp;"CA: "&amp;Checks!$AA$583)</f>
        <v>Type: ______________ (see cover list)
ID: ______________ (see cover list)</v>
      </c>
      <c r="G34" s="115" t="str">
        <f aca="false">IF(ISNUMBER(Checks!$AD$583),TEXT(Checks!$AD$583,"DD-MMM-YY HH:MM")&amp;" "&amp;Checks!$P$583,"")&amp;IF(Checks!$AE$583="","",CHAR(10)&amp;"Verifier: "&amp;Checks!$AE$583)&amp;IF(Checks!$T$583="","",CHAR(10)&amp;"PIC: "&amp;Checks!$T$583)</f>
        <v/>
      </c>
      <c r="H34" s="116" t="str">
        <f aca="false">IF(Checks!$AH$583="","",Checks!$AH$583)</f>
        <v>OPEN</v>
      </c>
    </row>
    <row r="35" customFormat="false" ht="25.5" hidden="false" customHeight="true" outlineLevel="0" collapsed="false">
      <c r="A35" s="114"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5" s="114"/>
      <c r="C35" s="114"/>
      <c r="D35" s="114"/>
      <c r="E35" s="114"/>
      <c r="F35" s="114"/>
      <c r="G35" s="114"/>
      <c r="H35" s="114"/>
    </row>
    <row r="36" customFormat="false" ht="114" hidden="false" customHeight="true" outlineLevel="0" collapsed="false">
      <c r="A36" s="115" t="str">
        <f aca="false">Checks!$A$584&amp;CHAR(10)&amp;IF(Checks!$I$584="","",Checks!$I$584&amp;": ")&amp;Checks!$J$584</f>
        <v>F18-T12-01
Meal: Meal quality vs menu checklist</v>
      </c>
      <c r="B36" s="115" t="str">
        <f aca="false">Checks!$K$584&amp;IF(Checks!$O$584="","",IF(Checks!$K$584="","",CHAR(10))&amp;"Note: "&amp;Checks!$O$584)</f>
        <v>Note: Preparation check at caterer - does NOT confirm loading.</v>
      </c>
      <c r="C36" s="115" t="str">
        <f aca="false">Checks!$N$584&amp;CHAR(10)&amp;IF(ISNUMBER(Checks!$R$584),TEXT(Checks!$R$584,"DD-MMM-YY HH:MM"),"")&amp;" "&amp;Checks!$P$584</f>
        <v>Required
27-Oct-26 10:25 KUL</v>
      </c>
      <c r="D36" s="115" t="str">
        <f aca="false">IF(Checks!$U$584="","",Checks!$U$584)&amp;IF(Checks!$AB$584="","",CHAR(10)&amp;"CA: "&amp;Checks!$AB$584)</f>
        <v/>
      </c>
      <c r="E36" s="115" t="str">
        <f aca="false">IF(Checks!$V$584="","",Checks!$V$584)&amp;IF(Checks!$AC$584="","",IF(Checks!$V$584="","",CHAR(10))&amp;"N/A just.: "&amp;Checks!$AC$584)&amp;IF(Checks!$W$584="","",CHAR(10)&amp;"Batch: "&amp;Checks!$W$584)&amp;IF(AND(Checks!$X$584="",Checks!$Y$584=""),"",CHAR(10)&amp;"Exp: "&amp;Checks!$X$584&amp;"  /  Act: "&amp;Checks!$Y$584)</f>
        <v/>
      </c>
      <c r="F36" s="115" t="str">
        <f aca="false">IF(AND(LEFT(Checks!$AH$584,10)="N/A – RULE",TRIM(Checks!$S$584&amp;Checks!$Z$584)=""),"","Type: "&amp;IF(TRIM(Checks!$S$584)="","______________ (see cover list)",Checks!$S$584)&amp;CHAR(10)&amp;"ID: "&amp;IF(TRIM(Checks!$Z$584)="","______________ (see cover list)",Checks!$Z$584))&amp;IF(Checks!$AA$584="","",CHAR(10)&amp;"CA: "&amp;Checks!$AA$584)</f>
        <v>Type: ______________ (see cover list)
ID: ______________ (see cover list)</v>
      </c>
      <c r="G36" s="115" t="str">
        <f aca="false">IF(ISNUMBER(Checks!$AD$584),TEXT(Checks!$AD$584,"DD-MMM-YY HH:MM")&amp;" "&amp;Checks!$P$584,"")&amp;IF(Checks!$AE$584="","",CHAR(10)&amp;"Verifier: "&amp;Checks!$AE$584)&amp;IF(Checks!$T$584="","",CHAR(10)&amp;"PIC: "&amp;Checks!$T$584)</f>
        <v/>
      </c>
      <c r="H36" s="116" t="str">
        <f aca="false">IF(Checks!$AH$584="","",Checks!$AH$584)</f>
        <v>OPEN</v>
      </c>
    </row>
    <row r="37" customFormat="false" ht="114" hidden="false" customHeight="true" outlineLevel="0" collapsed="false">
      <c r="A37" s="115" t="str">
        <f aca="false">Checks!$A$585&amp;CHAR(10)&amp;IF(Checks!$I$585="","",Checks!$I$585&amp;": ")&amp;Checks!$J$585</f>
        <v>F18-T12-02
Meal: Meal quantities vs menu checklist</v>
      </c>
      <c r="B37" s="115" t="str">
        <f aca="false">Checks!$K$585&amp;IF(Checks!$O$585="","",IF(Checks!$K$585="","",CHAR(10))&amp;"Note: "&amp;Checks!$O$585)</f>
        <v>Enter expected &amp; actual
Note: Preparation check at caterer - does NOT confirm loading.</v>
      </c>
      <c r="C37" s="115" t="str">
        <f aca="false">Checks!$N$585&amp;CHAR(10)&amp;IF(ISNUMBER(Checks!$R$585),TEXT(Checks!$R$585,"DD-MMM-YY HH:MM"),"")&amp;" "&amp;Checks!$P$585</f>
        <v>Required
27-Oct-26 10:25 KUL</v>
      </c>
      <c r="D37" s="115" t="str">
        <f aca="false">IF(Checks!$U$585="","",Checks!$U$585)&amp;IF(Checks!$AB$585="","",CHAR(10)&amp;"CA: "&amp;Checks!$AB$585)</f>
        <v/>
      </c>
      <c r="E37" s="115" t="str">
        <f aca="false">IF(Checks!$V$585="","",Checks!$V$585)&amp;IF(Checks!$AC$585="","",IF(Checks!$V$585="","",CHAR(10))&amp;"N/A just.: "&amp;Checks!$AC$585)&amp;IF(Checks!$W$585="","",CHAR(10)&amp;"Batch: "&amp;Checks!$W$585)&amp;IF(AND(Checks!$X$585="",Checks!$Y$585=""),"",CHAR(10)&amp;"Exp: "&amp;Checks!$X$585&amp;"  /  Act: "&amp;Checks!$Y$585)</f>
        <v/>
      </c>
      <c r="F37" s="115" t="str">
        <f aca="false">IF(AND(LEFT(Checks!$AH$585,10)="N/A – RULE",TRIM(Checks!$S$585&amp;Checks!$Z$585)=""),"","Type: "&amp;IF(TRIM(Checks!$S$585)="","______________ (see cover list)",Checks!$S$585)&amp;CHAR(10)&amp;"ID: "&amp;IF(TRIM(Checks!$Z$585)="","______________ (see cover list)",Checks!$Z$585))&amp;IF(Checks!$AA$585="","",CHAR(10)&amp;"CA: "&amp;Checks!$AA$585)</f>
        <v>Type: ______________ (see cover list)
ID: ______________ (see cover list)</v>
      </c>
      <c r="G37" s="115" t="str">
        <f aca="false">IF(ISNUMBER(Checks!$AD$585),TEXT(Checks!$AD$585,"DD-MMM-YY HH:MM")&amp;" "&amp;Checks!$P$585,"")&amp;IF(Checks!$AE$585="","",CHAR(10)&amp;"Verifier: "&amp;Checks!$AE$585)&amp;IF(Checks!$T$585="","",CHAR(10)&amp;"PIC: "&amp;Checks!$T$585)</f>
        <v/>
      </c>
      <c r="H37" s="116" t="str">
        <f aca="false">IF(Checks!$AH$585="","",Checks!$AH$585)</f>
        <v>OPEN</v>
      </c>
    </row>
    <row r="38" customFormat="false" ht="114" hidden="false" customHeight="true" outlineLevel="0" collapsed="false">
      <c r="A38" s="115" t="str">
        <f aca="false">Checks!$A$586&amp;CHAR(10)&amp;IF(Checks!$I$586="","",Checks!$I$586&amp;": ")&amp;Checks!$J$586</f>
        <v>F18-T12-03
Equipment: Equipment cleanliness vs GLD</v>
      </c>
      <c r="B38" s="115" t="str">
        <f aca="false">Checks!$K$586&amp;IF(Checks!$O$586="","",IF(Checks!$K$586="","",CHAR(10))&amp;"Note: "&amp;Checks!$O$586)</f>
        <v>Note: Preparation check at caterer - does NOT confirm loading.</v>
      </c>
      <c r="C38" s="115" t="str">
        <f aca="false">Checks!$N$586&amp;CHAR(10)&amp;IF(ISNUMBER(Checks!$R$586),TEXT(Checks!$R$586,"DD-MMM-YY HH:MM"),"")&amp;" "&amp;Checks!$P$586</f>
        <v>Required
27-Oct-26 10:25 KUL</v>
      </c>
      <c r="D38" s="115" t="str">
        <f aca="false">IF(Checks!$U$586="","",Checks!$U$586)&amp;IF(Checks!$AB$586="","",CHAR(10)&amp;"CA: "&amp;Checks!$AB$586)</f>
        <v/>
      </c>
      <c r="E38" s="115" t="str">
        <f aca="false">IF(Checks!$V$586="","",Checks!$V$586)&amp;IF(Checks!$AC$586="","",IF(Checks!$V$586="","",CHAR(10))&amp;"N/A just.: "&amp;Checks!$AC$586)&amp;IF(Checks!$W$586="","",CHAR(10)&amp;"Batch: "&amp;Checks!$W$586)&amp;IF(AND(Checks!$X$586="",Checks!$Y$586=""),"",CHAR(10)&amp;"Exp: "&amp;Checks!$X$586&amp;"  /  Act: "&amp;Checks!$Y$586)</f>
        <v/>
      </c>
      <c r="F38" s="115" t="str">
        <f aca="false">IF(AND(LEFT(Checks!$AH$586,10)="N/A – RULE",TRIM(Checks!$S$586&amp;Checks!$Z$586)=""),"","Type: "&amp;IF(TRIM(Checks!$S$586)="","______________ (see cover list)",Checks!$S$586)&amp;CHAR(10)&amp;"ID: "&amp;IF(TRIM(Checks!$Z$586)="","______________ (see cover list)",Checks!$Z$586))&amp;IF(Checks!$AA$586="","",CHAR(10)&amp;"CA: "&amp;Checks!$AA$586)</f>
        <v>Type: ______________ (see cover list)
ID: ______________ (see cover list)</v>
      </c>
      <c r="G38" s="115" t="str">
        <f aca="false">IF(ISNUMBER(Checks!$AD$586),TEXT(Checks!$AD$586,"DD-MMM-YY HH:MM")&amp;" "&amp;Checks!$P$586,"")&amp;IF(Checks!$AE$586="","",CHAR(10)&amp;"Verifier: "&amp;Checks!$AE$586)&amp;IF(Checks!$T$586="","",CHAR(10)&amp;"PIC: "&amp;Checks!$T$586)</f>
        <v/>
      </c>
      <c r="H38" s="116" t="str">
        <f aca="false">IF(Checks!$AH$586="","",Checks!$AH$586)</f>
        <v>OPEN</v>
      </c>
    </row>
    <row r="39" customFormat="false" ht="114" hidden="false" customHeight="true" outlineLevel="0" collapsed="false">
      <c r="A39" s="115" t="str">
        <f aca="false">Checks!$A$587&amp;CHAR(10)&amp;IF(Checks!$I$587="","",Checks!$I$587&amp;": ")&amp;Checks!$J$587</f>
        <v>F18-T12-04
Equipment: Equipment presentation vs GLD</v>
      </c>
      <c r="B39" s="115" t="str">
        <f aca="false">Checks!$K$587&amp;IF(Checks!$O$587="","",IF(Checks!$K$587="","",CHAR(10))&amp;"Note: "&amp;Checks!$O$587)</f>
        <v>Note: Preparation check at caterer - does NOT confirm loading.</v>
      </c>
      <c r="C39" s="115" t="str">
        <f aca="false">Checks!$N$587&amp;CHAR(10)&amp;IF(ISNUMBER(Checks!$R$587),TEXT(Checks!$R$587,"DD-MMM-YY HH:MM"),"")&amp;" "&amp;Checks!$P$587</f>
        <v>Required
27-Oct-26 10:25 KUL</v>
      </c>
      <c r="D39" s="115" t="str">
        <f aca="false">IF(Checks!$U$587="","",Checks!$U$587)&amp;IF(Checks!$AB$587="","",CHAR(10)&amp;"CA: "&amp;Checks!$AB$587)</f>
        <v/>
      </c>
      <c r="E39" s="115" t="str">
        <f aca="false">IF(Checks!$V$587="","",Checks!$V$587)&amp;IF(Checks!$AC$587="","",IF(Checks!$V$587="","",CHAR(10))&amp;"N/A just.: "&amp;Checks!$AC$587)&amp;IF(Checks!$W$587="","",CHAR(10)&amp;"Batch: "&amp;Checks!$W$587)&amp;IF(AND(Checks!$X$587="",Checks!$Y$587=""),"",CHAR(10)&amp;"Exp: "&amp;Checks!$X$587&amp;"  /  Act: "&amp;Checks!$Y$587)</f>
        <v/>
      </c>
      <c r="F39" s="115" t="str">
        <f aca="false">IF(AND(LEFT(Checks!$AH$587,10)="N/A – RULE",TRIM(Checks!$S$587&amp;Checks!$Z$587)=""),"","Type: "&amp;IF(TRIM(Checks!$S$587)="","______________ (see cover list)",Checks!$S$587)&amp;CHAR(10)&amp;"ID: "&amp;IF(TRIM(Checks!$Z$587)="","______________ (see cover list)",Checks!$Z$587))&amp;IF(Checks!$AA$587="","",CHAR(10)&amp;"CA: "&amp;Checks!$AA$587)</f>
        <v>Type: ______________ (see cover list)
ID: ______________ (see cover list)</v>
      </c>
      <c r="G39" s="115" t="str">
        <f aca="false">IF(ISNUMBER(Checks!$AD$587),TEXT(Checks!$AD$587,"DD-MMM-YY HH:MM")&amp;" "&amp;Checks!$P$587,"")&amp;IF(Checks!$AE$587="","",CHAR(10)&amp;"Verifier: "&amp;Checks!$AE$587)&amp;IF(Checks!$T$587="","",CHAR(10)&amp;"PIC: "&amp;Checks!$T$587)</f>
        <v/>
      </c>
      <c r="H39" s="116" t="str">
        <f aca="false">IF(Checks!$AH$587="","",Checks!$AH$587)</f>
        <v>OPEN</v>
      </c>
    </row>
    <row r="40" customFormat="false" ht="114" hidden="false" customHeight="true" outlineLevel="0" collapsed="false">
      <c r="A40" s="115" t="str">
        <f aca="false">Checks!$A$588&amp;CHAR(10)&amp;IF(Checks!$I$588="","",Checks!$I$588&amp;": ")&amp;Checks!$J$588</f>
        <v>F18-T12-05
Equipment: Equipment serviceability vs GLD</v>
      </c>
      <c r="B40" s="115" t="str">
        <f aca="false">Checks!$K$588&amp;IF(Checks!$O$588="","",IF(Checks!$K$588="","",CHAR(10))&amp;"Note: "&amp;Checks!$O$588)</f>
        <v>Note: Preparation check at caterer - does NOT confirm loading.</v>
      </c>
      <c r="C40" s="115" t="str">
        <f aca="false">Checks!$N$588&amp;CHAR(10)&amp;IF(ISNUMBER(Checks!$R$588),TEXT(Checks!$R$588,"DD-MMM-YY HH:MM"),"")&amp;" "&amp;Checks!$P$588</f>
        <v>Required
27-Oct-26 10:25 KUL</v>
      </c>
      <c r="D40" s="115" t="str">
        <f aca="false">IF(Checks!$U$588="","",Checks!$U$588)&amp;IF(Checks!$AB$588="","",CHAR(10)&amp;"CA: "&amp;Checks!$AB$588)</f>
        <v/>
      </c>
      <c r="E40" s="115" t="str">
        <f aca="false">IF(Checks!$V$588="","",Checks!$V$588)&amp;IF(Checks!$AC$588="","",IF(Checks!$V$588="","",CHAR(10))&amp;"N/A just.: "&amp;Checks!$AC$588)&amp;IF(Checks!$W$588="","",CHAR(10)&amp;"Batch: "&amp;Checks!$W$588)&amp;IF(AND(Checks!$X$588="",Checks!$Y$588=""),"",CHAR(10)&amp;"Exp: "&amp;Checks!$X$588&amp;"  /  Act: "&amp;Checks!$Y$588)</f>
        <v/>
      </c>
      <c r="F40" s="115" t="str">
        <f aca="false">IF(AND(LEFT(Checks!$AH$588,10)="N/A – RULE",TRIM(Checks!$S$588&amp;Checks!$Z$588)=""),"","Type: "&amp;IF(TRIM(Checks!$S$588)="","______________ (see cover list)",Checks!$S$588)&amp;CHAR(10)&amp;"ID: "&amp;IF(TRIM(Checks!$Z$588)="","______________ (see cover list)",Checks!$Z$588))&amp;IF(Checks!$AA$588="","",CHAR(10)&amp;"CA: "&amp;Checks!$AA$588)</f>
        <v>Type: ______________ (see cover list)
ID: ______________ (see cover list)</v>
      </c>
      <c r="G40" s="115" t="str">
        <f aca="false">IF(ISNUMBER(Checks!$AD$588),TEXT(Checks!$AD$588,"DD-MMM-YY HH:MM")&amp;" "&amp;Checks!$P$588,"")&amp;IF(Checks!$AE$588="","",CHAR(10)&amp;"Verifier: "&amp;Checks!$AE$588)&amp;IF(Checks!$T$588="","",CHAR(10)&amp;"PIC: "&amp;Checks!$T$588)</f>
        <v/>
      </c>
      <c r="H40" s="116" t="str">
        <f aca="false">IF(Checks!$AH$588="","",Checks!$AH$588)</f>
        <v>OPEN</v>
      </c>
    </row>
    <row r="41" customFormat="false" ht="190.5" hidden="false" customHeight="true" outlineLevel="0" collapsed="false">
      <c r="A41" s="115" t="str">
        <f aca="false">Checks!$A$589&amp;CHAR(10)&amp;IF(Checks!$I$589="","",Checks!$I$589&amp;": ")&amp;Checks!$J$589</f>
        <v>F18-T12-06
Equipment: Equipment quantities vs GLD</v>
      </c>
      <c r="B41" s="115" t="str">
        <f aca="false">SUBSTITUTE(SUBSTITUTE(Checks!$K$589&amp;IF(Checks!$O$589="","",IF(Checks!$K$589="","",CHAR(10))&amp;"Note: "&amp;Checks!$O$589)," (AIRCRAFT TYPE!C9:R9)","")," -"," n/a")</f>
        <v>Enter expected &amp; actual. Aircraft galley data: A330-300 (A333): carts 42.5, SU 100, ovens 12, warming ovens 4, fridges 4, water heaters 6, beverage makers n/a, espresso n/a, folding trolleys 4, headsets BC &amp; EY: Dual Pin
Note: Preparation check at caterer n/a does NOT confirm loading.</v>
      </c>
      <c r="C41" s="115" t="str">
        <f aca="false">Checks!$N$589&amp;CHAR(10)&amp;IF(ISNUMBER(Checks!$R$589),TEXT(Checks!$R$589,"DD-MMM-YY HH:MM"),"")&amp;" "&amp;Checks!$P$589</f>
        <v>Required
27-Oct-26 10:25 KUL</v>
      </c>
      <c r="D41" s="115" t="str">
        <f aca="false">IF(Checks!$U$589="","",Checks!$U$589)&amp;IF(Checks!$AB$589="","",CHAR(10)&amp;"CA: "&amp;Checks!$AB$589)</f>
        <v/>
      </c>
      <c r="E41" s="115" t="str">
        <f aca="false">IF(Checks!$V$589="","",Checks!$V$589)&amp;IF(Checks!$AC$589="","",IF(Checks!$V$589="","",CHAR(10))&amp;"N/A just.: "&amp;Checks!$AC$589)&amp;IF(Checks!$W$589="","",CHAR(10)&amp;"Batch: "&amp;Checks!$W$589)&amp;IF(AND(Checks!$X$589="",Checks!$Y$589=""),"",CHAR(10)&amp;"Exp: "&amp;Checks!$X$589&amp;"  /  Act: "&amp;Checks!$Y$589)</f>
        <v/>
      </c>
      <c r="F41" s="115" t="str">
        <f aca="false">IF(AND(LEFT(Checks!$AH$589,10)="N/A – RULE",TRIM(Checks!$S$589&amp;Checks!$Z$589)=""),"","Type: "&amp;IF(TRIM(Checks!$S$589)="","______________ (see cover list)",Checks!$S$589)&amp;CHAR(10)&amp;"ID: "&amp;IF(TRIM(Checks!$Z$589)="","______________ (see cover list)",Checks!$Z$589))&amp;IF(Checks!$AA$589="","",CHAR(10)&amp;"CA: "&amp;Checks!$AA$589)</f>
        <v>Type: ______________ (see cover list)
ID: ______________ (see cover list)</v>
      </c>
      <c r="G41" s="115" t="str">
        <f aca="false">IF(ISNUMBER(Checks!$AD$589),TEXT(Checks!$AD$589,"DD-MMM-YY HH:MM")&amp;" "&amp;Checks!$P$589,"")&amp;IF(Checks!$AE$589="","",CHAR(10)&amp;"Verifier: "&amp;Checks!$AE$589)&amp;IF(Checks!$T$589="","",CHAR(10)&amp;"PIC: "&amp;Checks!$T$589)</f>
        <v/>
      </c>
      <c r="H41" s="116" t="str">
        <f aca="false">IF(Checks!$AH$589="","",Checks!$AH$589)</f>
        <v>OPEN</v>
      </c>
    </row>
    <row r="42" customFormat="false" ht="114" hidden="false" customHeight="true" outlineLevel="0" collapsed="false">
      <c r="A42" s="115" t="str">
        <f aca="false">Checks!$A$590&amp;CHAR(10)&amp;IF(Checks!$I$590="","",Checks!$I$590&amp;": ")&amp;Checks!$J$590</f>
        <v>F18-T12-07
Equipment: Loading positions planned vs GLD</v>
      </c>
      <c r="B42" s="115" t="str">
        <f aca="false">Checks!$K$590&amp;IF(Checks!$O$590="","",IF(Checks!$K$590="","",CHAR(10))&amp;"Note: "&amp;Checks!$O$590)</f>
        <v>Note: Preparation check at caterer - does NOT confirm loading.</v>
      </c>
      <c r="C42" s="115" t="str">
        <f aca="false">Checks!$N$590&amp;CHAR(10)&amp;IF(ISNUMBER(Checks!$R$590),TEXT(Checks!$R$590,"DD-MMM-YY HH:MM"),"")&amp;" "&amp;Checks!$P$590</f>
        <v>Required
27-Oct-26 10:25 KUL</v>
      </c>
      <c r="D42" s="115" t="str">
        <f aca="false">IF(Checks!$U$590="","",Checks!$U$590)&amp;IF(Checks!$AB$590="","",CHAR(10)&amp;"CA: "&amp;Checks!$AB$590)</f>
        <v/>
      </c>
      <c r="E42" s="115" t="str">
        <f aca="false">IF(Checks!$V$590="","",Checks!$V$590)&amp;IF(Checks!$AC$590="","",IF(Checks!$V$590="","",CHAR(10))&amp;"N/A just.: "&amp;Checks!$AC$590)&amp;IF(Checks!$W$590="","",CHAR(10)&amp;"Batch: "&amp;Checks!$W$590)&amp;IF(AND(Checks!$X$590="",Checks!$Y$590=""),"",CHAR(10)&amp;"Exp: "&amp;Checks!$X$590&amp;"  /  Act: "&amp;Checks!$Y$590)</f>
        <v/>
      </c>
      <c r="F42" s="115" t="str">
        <f aca="false">IF(AND(LEFT(Checks!$AH$590,10)="N/A – RULE",TRIM(Checks!$S$590&amp;Checks!$Z$590)=""),"","Type: "&amp;IF(TRIM(Checks!$S$590)="","______________ (see cover list)",Checks!$S$590)&amp;CHAR(10)&amp;"ID: "&amp;IF(TRIM(Checks!$Z$590)="","______________ (see cover list)",Checks!$Z$590))&amp;IF(Checks!$AA$590="","",CHAR(10)&amp;"CA: "&amp;Checks!$AA$590)</f>
        <v>Type: ______________ (see cover list)
ID: ______________ (see cover list)</v>
      </c>
      <c r="G42" s="115" t="str">
        <f aca="false">IF(ISNUMBER(Checks!$AD$590),TEXT(Checks!$AD$590,"DD-MMM-YY HH:MM")&amp;" "&amp;Checks!$P$590,"")&amp;IF(Checks!$AE$590="","",CHAR(10)&amp;"Verifier: "&amp;Checks!$AE$590)&amp;IF(Checks!$T$590="","",CHAR(10)&amp;"PIC: "&amp;Checks!$T$590)</f>
        <v/>
      </c>
      <c r="H42" s="116" t="str">
        <f aca="false">IF(Checks!$AH$590="","",Checks!$AH$590)</f>
        <v>OPEN</v>
      </c>
    </row>
    <row r="43" customFormat="false" ht="114" hidden="false" customHeight="true" outlineLevel="0" collapsed="false">
      <c r="A43" s="115" t="str">
        <f aca="false">Checks!$A$591&amp;CHAR(10)&amp;IF(Checks!$I$591="","",Checks!$I$591&amp;": ")&amp;Checks!$J$591</f>
        <v>F18-T12-08
Amenities: Slippers (BS/BC) - prepared</v>
      </c>
      <c r="B43" s="115" t="str">
        <f aca="false">Checks!$K$591&amp;IF(Checks!$O$591="","",IF(Checks!$K$591="","",CHAR(10))&amp;"Note: "&amp;Checks!$O$591)</f>
        <v>Available (ticked in reference)</v>
      </c>
      <c r="C43" s="115" t="str">
        <f aca="false">Checks!$N$591&amp;CHAR(10)&amp;IF(ISNUMBER(Checks!$R$591),TEXT(Checks!$R$591,"DD-MMM-YY HH:MM"),"")&amp;" "&amp;Checks!$P$591</f>
        <v>Required
27-Oct-26 10:25 KUL</v>
      </c>
      <c r="D43" s="115" t="str">
        <f aca="false">IF(Checks!$U$591="","",Checks!$U$591)&amp;IF(Checks!$AB$591="","",CHAR(10)&amp;"CA: "&amp;Checks!$AB$591)</f>
        <v/>
      </c>
      <c r="E43" s="115" t="str">
        <f aca="false">IF(Checks!$V$591="","",Checks!$V$591)&amp;IF(Checks!$AC$591="","",IF(Checks!$V$591="","",CHAR(10))&amp;"N/A just.: "&amp;Checks!$AC$591)&amp;IF(Checks!$W$591="","",CHAR(10)&amp;"Batch: "&amp;Checks!$W$591)&amp;IF(AND(Checks!$X$591="",Checks!$Y$591=""),"",CHAR(10)&amp;"Exp: "&amp;Checks!$X$591&amp;"  /  Act: "&amp;Checks!$Y$591)</f>
        <v/>
      </c>
      <c r="F43" s="115" t="str">
        <f aca="false">IF(AND(LEFT(Checks!$AH$591,10)="N/A – RULE",TRIM(Checks!$S$591&amp;Checks!$Z$591)=""),"","Type: "&amp;IF(TRIM(Checks!$S$591)="","______________ (see cover list)",Checks!$S$591)&amp;CHAR(10)&amp;"ID: "&amp;IF(TRIM(Checks!$Z$591)="","______________ (see cover list)",Checks!$Z$591))&amp;IF(Checks!$AA$591="","",CHAR(10)&amp;"CA: "&amp;Checks!$AA$591)</f>
        <v>Type: ______________ (see cover list)
ID: ______________ (see cover list)</v>
      </c>
      <c r="G43" s="115" t="str">
        <f aca="false">IF(ISNUMBER(Checks!$AD$591),TEXT(Checks!$AD$591,"DD-MMM-YY HH:MM")&amp;" "&amp;Checks!$P$591,"")&amp;IF(Checks!$AE$591="","",CHAR(10)&amp;"Verifier: "&amp;Checks!$AE$591)&amp;IF(Checks!$T$591="","",CHAR(10)&amp;"PIC: "&amp;Checks!$T$591)</f>
        <v/>
      </c>
      <c r="H43" s="116" t="str">
        <f aca="false">IF(Checks!$AH$591="","",Checks!$AH$591)</f>
        <v>OPEN</v>
      </c>
    </row>
    <row r="44" customFormat="false" ht="114" hidden="false" customHeight="true" outlineLevel="0" collapsed="false">
      <c r="A44" s="115" t="str">
        <f aca="false">Checks!$A$592&amp;CHAR(10)&amp;IF(Checks!$I$592="","",Checks!$I$592&amp;": ")&amp;Checks!$J$592</f>
        <v>F18-T12-09
F&amp;B Linen: Towel - prepared</v>
      </c>
      <c r="B44" s="115" t="str">
        <f aca="false">Checks!$K$592&amp;IF(Checks!$O$592="","",IF(Checks!$K$592="","",CHAR(10))&amp;"Note: "&amp;Checks!$O$592)</f>
        <v>Available (ticked in reference)
Note: Reference gives no uplift stn for this item: preparation checked at the meal uplift stn (KUL) - confirm with caterer.</v>
      </c>
      <c r="C44" s="115" t="str">
        <f aca="false">Checks!$N$592&amp;CHAR(10)&amp;IF(ISNUMBER(Checks!$R$592),TEXT(Checks!$R$592,"DD-MMM-YY HH:MM"),"")&amp;" "&amp;Checks!$P$592</f>
        <v>Required
27-Oct-26 10:25 KUL</v>
      </c>
      <c r="D44" s="115" t="str">
        <f aca="false">IF(Checks!$U$592="","",Checks!$U$592)&amp;IF(Checks!$AB$592="","",CHAR(10)&amp;"CA: "&amp;Checks!$AB$592)</f>
        <v/>
      </c>
      <c r="E44" s="115" t="str">
        <f aca="false">IF(Checks!$V$592="","",Checks!$V$592)&amp;IF(Checks!$AC$592="","",IF(Checks!$V$592="","",CHAR(10))&amp;"N/A just.: "&amp;Checks!$AC$592)&amp;IF(Checks!$W$592="","",CHAR(10)&amp;"Batch: "&amp;Checks!$W$592)&amp;IF(AND(Checks!$X$592="",Checks!$Y$592=""),"",CHAR(10)&amp;"Exp: "&amp;Checks!$X$592&amp;"  /  Act: "&amp;Checks!$Y$592)</f>
        <v/>
      </c>
      <c r="F44" s="115" t="str">
        <f aca="false">IF(AND(LEFT(Checks!$AH$592,10)="N/A – RULE",TRIM(Checks!$S$592&amp;Checks!$Z$592)=""),"","Type: "&amp;IF(TRIM(Checks!$S$592)="","______________ (see cover list)",Checks!$S$592)&amp;CHAR(10)&amp;"ID: "&amp;IF(TRIM(Checks!$Z$592)="","______________ (see cover list)",Checks!$Z$592))&amp;IF(Checks!$AA$592="","",CHAR(10)&amp;"CA: "&amp;Checks!$AA$592)</f>
        <v>Type: ______________ (see cover list)
ID: ______________ (see cover list)</v>
      </c>
      <c r="G44" s="115" t="str">
        <f aca="false">IF(ISNUMBER(Checks!$AD$592),TEXT(Checks!$AD$592,"DD-MMM-YY HH:MM")&amp;" "&amp;Checks!$P$592,"")&amp;IF(Checks!$AE$592="","",CHAR(10)&amp;"Verifier: "&amp;Checks!$AE$592)&amp;IF(Checks!$T$592="","",CHAR(10)&amp;"PIC: "&amp;Checks!$T$592)</f>
        <v/>
      </c>
      <c r="H44" s="116" t="str">
        <f aca="false">IF(Checks!$AH$592="","",Checks!$AH$592)</f>
        <v>OPEN</v>
      </c>
    </row>
    <row r="45" customFormat="false" ht="114" hidden="false" customHeight="true" outlineLevel="0" collapsed="false">
      <c r="A45" s="115" t="str">
        <f aca="false">Checks!$A$593&amp;CHAR(10)&amp;IF(Checks!$I$593="","",Checks!$I$593&amp;": ")&amp;Checks!$J$593</f>
        <v>F18-T12-10
F&amp;B Linen: Tray cloth - prepared</v>
      </c>
      <c r="B45" s="115" t="str">
        <f aca="false">Checks!$K$593&amp;IF(Checks!$O$593="","",IF(Checks!$K$593="","",CHAR(10))&amp;"Note: "&amp;Checks!$O$593)</f>
        <v>Available (ticked in reference)
Note: Reference gives no uplift stn for this item: preparation checked at the meal uplift stn (KUL) - confirm with caterer.</v>
      </c>
      <c r="C45" s="115" t="str">
        <f aca="false">Checks!$N$593&amp;CHAR(10)&amp;IF(ISNUMBER(Checks!$R$593),TEXT(Checks!$R$593,"DD-MMM-YY HH:MM"),"")&amp;" "&amp;Checks!$P$593</f>
        <v>Required
27-Oct-26 10:25 KUL</v>
      </c>
      <c r="D45" s="115" t="str">
        <f aca="false">IF(Checks!$U$593="","",Checks!$U$593)&amp;IF(Checks!$AB$593="","",CHAR(10)&amp;"CA: "&amp;Checks!$AB$593)</f>
        <v/>
      </c>
      <c r="E45" s="115" t="str">
        <f aca="false">IF(Checks!$V$593="","",Checks!$V$593)&amp;IF(Checks!$AC$593="","",IF(Checks!$V$593="","",CHAR(10))&amp;"N/A just.: "&amp;Checks!$AC$593)&amp;IF(Checks!$W$593="","",CHAR(10)&amp;"Batch: "&amp;Checks!$W$593)&amp;IF(AND(Checks!$X$593="",Checks!$Y$593=""),"",CHAR(10)&amp;"Exp: "&amp;Checks!$X$593&amp;"  /  Act: "&amp;Checks!$Y$593)</f>
        <v/>
      </c>
      <c r="F45" s="115" t="str">
        <f aca="false">IF(AND(LEFT(Checks!$AH$593,10)="N/A – RULE",TRIM(Checks!$S$593&amp;Checks!$Z$593)=""),"","Type: "&amp;IF(TRIM(Checks!$S$593)="","______________ (see cover list)",Checks!$S$593)&amp;CHAR(10)&amp;"ID: "&amp;IF(TRIM(Checks!$Z$593)="","______________ (see cover list)",Checks!$Z$593))&amp;IF(Checks!$AA$593="","",CHAR(10)&amp;"CA: "&amp;Checks!$AA$593)</f>
        <v>Type: ______________ (see cover list)
ID: ______________ (see cover list)</v>
      </c>
      <c r="G45" s="115" t="str">
        <f aca="false">IF(ISNUMBER(Checks!$AD$593),TEXT(Checks!$AD$593,"DD-MMM-YY HH:MM")&amp;" "&amp;Checks!$P$593,"")&amp;IF(Checks!$AE$593="","",CHAR(10)&amp;"Verifier: "&amp;Checks!$AE$593)&amp;IF(Checks!$T$593="","",CHAR(10)&amp;"PIC: "&amp;Checks!$T$593)</f>
        <v/>
      </c>
      <c r="H45" s="116" t="str">
        <f aca="false">IF(Checks!$AH$593="","",Checks!$AH$593)</f>
        <v>OPEN</v>
      </c>
    </row>
    <row r="46" customFormat="false" ht="114" hidden="false" customHeight="true" outlineLevel="0" collapsed="false">
      <c r="A46" s="115" t="str">
        <f aca="false">Checks!$A$594&amp;CHAR(10)&amp;IF(Checks!$I$594="","",Checks!$I$594&amp;": ")&amp;Checks!$J$594</f>
        <v>F18-T12-11
F&amp;B Linen: Napkin - prepared</v>
      </c>
      <c r="B46" s="115" t="str">
        <f aca="false">Checks!$K$594&amp;IF(Checks!$O$594="","",IF(Checks!$K$594="","",CHAR(10))&amp;"Note: "&amp;Checks!$O$594)</f>
        <v>Available (ticked in reference)
Note: Reference gives no uplift stn for this item: preparation checked at the meal uplift stn (KUL) - confirm with caterer.</v>
      </c>
      <c r="C46" s="115" t="str">
        <f aca="false">Checks!$N$594&amp;CHAR(10)&amp;IF(ISNUMBER(Checks!$R$594),TEXT(Checks!$R$594,"DD-MMM-YY HH:MM"),"")&amp;" "&amp;Checks!$P$594</f>
        <v>Required
27-Oct-26 10:25 KUL</v>
      </c>
      <c r="D46" s="115" t="str">
        <f aca="false">IF(Checks!$U$594="","",Checks!$U$594)&amp;IF(Checks!$AB$594="","",CHAR(10)&amp;"CA: "&amp;Checks!$AB$594)</f>
        <v/>
      </c>
      <c r="E46" s="115" t="str">
        <f aca="false">IF(Checks!$V$594="","",Checks!$V$594)&amp;IF(Checks!$AC$594="","",IF(Checks!$V$594="","",CHAR(10))&amp;"N/A just.: "&amp;Checks!$AC$594)&amp;IF(Checks!$W$594="","",CHAR(10)&amp;"Batch: "&amp;Checks!$W$594)&amp;IF(AND(Checks!$X$594="",Checks!$Y$594=""),"",CHAR(10)&amp;"Exp: "&amp;Checks!$X$594&amp;"  /  Act: "&amp;Checks!$Y$594)</f>
        <v/>
      </c>
      <c r="F46" s="115" t="str">
        <f aca="false">IF(AND(LEFT(Checks!$AH$594,10)="N/A – RULE",TRIM(Checks!$S$594&amp;Checks!$Z$594)=""),"","Type: "&amp;IF(TRIM(Checks!$S$594)="","______________ (see cover list)",Checks!$S$594)&amp;CHAR(10)&amp;"ID: "&amp;IF(TRIM(Checks!$Z$594)="","______________ (see cover list)",Checks!$Z$594))&amp;IF(Checks!$AA$594="","",CHAR(10)&amp;"CA: "&amp;Checks!$AA$594)</f>
        <v>Type: ______________ (see cover list)
ID: ______________ (see cover list)</v>
      </c>
      <c r="G46" s="115" t="str">
        <f aca="false">IF(ISNUMBER(Checks!$AD$594),TEXT(Checks!$AD$594,"DD-MMM-YY HH:MM")&amp;" "&amp;Checks!$P$594,"")&amp;IF(Checks!$AE$594="","",CHAR(10)&amp;"Verifier: "&amp;Checks!$AE$594)&amp;IF(Checks!$T$594="","",CHAR(10)&amp;"PIC: "&amp;Checks!$T$594)</f>
        <v/>
      </c>
      <c r="H46" s="116" t="str">
        <f aca="false">IF(Checks!$AH$594="","",Checks!$AH$594)</f>
        <v>OPEN</v>
      </c>
    </row>
    <row r="47" customFormat="false" ht="114" hidden="false" customHeight="true" outlineLevel="0" collapsed="false">
      <c r="A47" s="115" t="str">
        <f aca="false">Checks!$A$595&amp;CHAR(10)&amp;IF(Checks!$I$595="","",Checks!$I$595&amp;": ")&amp;Checks!$J$595</f>
        <v>F18-T12-12
F&amp;B Linen: Table cloth - prepared</v>
      </c>
      <c r="B47" s="115" t="str">
        <f aca="false">Checks!$K$595&amp;IF(Checks!$O$595="","",IF(Checks!$K$595="","",CHAR(10))&amp;"Note: "&amp;Checks!$O$595)</f>
        <v>Available (ticked in reference)
Note: Reference gives no uplift stn for this item: preparation checked at the meal uplift stn (KUL) - confirm with caterer.</v>
      </c>
      <c r="C47" s="115" t="str">
        <f aca="false">Checks!$N$595&amp;CHAR(10)&amp;IF(ISNUMBER(Checks!$R$595),TEXT(Checks!$R$595,"DD-MMM-YY HH:MM"),"")&amp;" "&amp;Checks!$P$595</f>
        <v>Required
27-Oct-26 10:25 KUL</v>
      </c>
      <c r="D47" s="115" t="str">
        <f aca="false">IF(Checks!$U$595="","",Checks!$U$595)&amp;IF(Checks!$AB$595="","",CHAR(10)&amp;"CA: "&amp;Checks!$AB$595)</f>
        <v/>
      </c>
      <c r="E47" s="115" t="str">
        <f aca="false">IF(Checks!$V$595="","",Checks!$V$595)&amp;IF(Checks!$AC$595="","",IF(Checks!$V$595="","",CHAR(10))&amp;"N/A just.: "&amp;Checks!$AC$595)&amp;IF(Checks!$W$595="","",CHAR(10)&amp;"Batch: "&amp;Checks!$W$595)&amp;IF(AND(Checks!$X$595="",Checks!$Y$595=""),"",CHAR(10)&amp;"Exp: "&amp;Checks!$X$595&amp;"  /  Act: "&amp;Checks!$Y$595)</f>
        <v/>
      </c>
      <c r="F47" s="115" t="str">
        <f aca="false">IF(AND(LEFT(Checks!$AH$595,10)="N/A – RULE",TRIM(Checks!$S$595&amp;Checks!$Z$595)=""),"","Type: "&amp;IF(TRIM(Checks!$S$595)="","______________ (see cover list)",Checks!$S$595)&amp;CHAR(10)&amp;"ID: "&amp;IF(TRIM(Checks!$Z$595)="","______________ (see cover list)",Checks!$Z$595))&amp;IF(Checks!$AA$595="","",CHAR(10)&amp;"CA: "&amp;Checks!$AA$595)</f>
        <v>Type: ______________ (see cover list)
ID: ______________ (see cover list)</v>
      </c>
      <c r="G47" s="115" t="str">
        <f aca="false">IF(ISNUMBER(Checks!$AD$595),TEXT(Checks!$AD$595,"DD-MMM-YY HH:MM")&amp;" "&amp;Checks!$P$595,"")&amp;IF(Checks!$AE$595="","",CHAR(10)&amp;"Verifier: "&amp;Checks!$AE$595)&amp;IF(Checks!$T$595="","",CHAR(10)&amp;"PIC: "&amp;Checks!$T$595)</f>
        <v/>
      </c>
      <c r="H47" s="116" t="str">
        <f aca="false">IF(Checks!$AH$595="","",Checks!$AH$595)</f>
        <v>OPEN</v>
      </c>
    </row>
    <row r="48" customFormat="false" ht="114" hidden="false" customHeight="true" outlineLevel="0" collapsed="false">
      <c r="A48" s="115" t="str">
        <f aca="false">Checks!$A$596&amp;CHAR(10)&amp;IF(Checks!$I$596="","",Checks!$I$596&amp;": ")&amp;Checks!$J$596</f>
        <v>F18-T12-13
F&amp;B Linen: Bread linen (using table cloth) - prepared</v>
      </c>
      <c r="B48" s="115" t="str">
        <f aca="false">Checks!$K$596&amp;IF(Checks!$O$596="","",IF(Checks!$K$596="","",CHAR(10))&amp;"Note: "&amp;Checks!$O$596)</f>
        <v>Available (ticked in reference)
Note: Reference gives no uplift stn for this item: preparation checked at the meal uplift stn (KUL) - confirm with caterer.</v>
      </c>
      <c r="C48" s="115" t="str">
        <f aca="false">Checks!$N$596&amp;CHAR(10)&amp;IF(ISNUMBER(Checks!$R$596),TEXT(Checks!$R$596,"DD-MMM-YY HH:MM"),"")&amp;" "&amp;Checks!$P$596</f>
        <v>Required
27-Oct-26 10:25 KUL</v>
      </c>
      <c r="D48" s="115" t="str">
        <f aca="false">IF(Checks!$U$596="","",Checks!$U$596)&amp;IF(Checks!$AB$596="","",CHAR(10)&amp;"CA: "&amp;Checks!$AB$596)</f>
        <v/>
      </c>
      <c r="E48" s="115" t="str">
        <f aca="false">IF(Checks!$V$596="","",Checks!$V$596)&amp;IF(Checks!$AC$596="","",IF(Checks!$V$596="","",CHAR(10))&amp;"N/A just.: "&amp;Checks!$AC$596)&amp;IF(Checks!$W$596="","",CHAR(10)&amp;"Batch: "&amp;Checks!$W$596)&amp;IF(AND(Checks!$X$596="",Checks!$Y$596=""),"",CHAR(10)&amp;"Exp: "&amp;Checks!$X$596&amp;"  /  Act: "&amp;Checks!$Y$596)</f>
        <v/>
      </c>
      <c r="F48" s="115" t="str">
        <f aca="false">IF(AND(LEFT(Checks!$AH$596,10)="N/A – RULE",TRIM(Checks!$S$596&amp;Checks!$Z$596)=""),"","Type: "&amp;IF(TRIM(Checks!$S$596)="","______________ (see cover list)",Checks!$S$596)&amp;CHAR(10)&amp;"ID: "&amp;IF(TRIM(Checks!$Z$596)="","______________ (see cover list)",Checks!$Z$596))&amp;IF(Checks!$AA$596="","",CHAR(10)&amp;"CA: "&amp;Checks!$AA$596)</f>
        <v>Type: ______________ (see cover list)
ID: ______________ (see cover list)</v>
      </c>
      <c r="G48" s="115" t="str">
        <f aca="false">IF(ISNUMBER(Checks!$AD$596),TEXT(Checks!$AD$596,"DD-MMM-YY HH:MM")&amp;" "&amp;Checks!$P$596,"")&amp;IF(Checks!$AE$596="","",CHAR(10)&amp;"Verifier: "&amp;Checks!$AE$596)&amp;IF(Checks!$T$596="","",CHAR(10)&amp;"PIC: "&amp;Checks!$T$596)</f>
        <v/>
      </c>
      <c r="H48" s="116" t="str">
        <f aca="false">IF(Checks!$AH$596="","",Checks!$AH$596)</f>
        <v>OPEN</v>
      </c>
    </row>
    <row r="49" customFormat="false" ht="124.5" hidden="false" customHeight="true" outlineLevel="0" collapsed="false">
      <c r="A49" s="115" t="str">
        <f aca="false">Checks!$A$597&amp;CHAR(10)&amp;IF(Checks!$I$597="","",Checks!$I$597&amp;": ")&amp;Checks!$J$597</f>
        <v>F18-T12-14
F&amp;B Linen: Trolley cloth - prepared</v>
      </c>
      <c r="B49" s="115" t="str">
        <f aca="false">SUBSTITUTE(SUBSTITUTE(Checks!$K$597&amp;IF(Checks!$O$597="","",IF(Checks!$K$597="","",CHAR(10))&amp;"Note: "&amp;Checks!$O$597),"Per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15" t="str">
        <f aca="false">Checks!$N$597&amp;CHAR(10)&amp;IF(ISNUMBER(Checks!$R$597),TEXT(Checks!$R$597,"DD-MMM-YY HH:MM"),"")&amp;" "&amp;Checks!$P$597</f>
        <v>Required
27-Oct-26 10:25 KUL</v>
      </c>
      <c r="D49" s="115" t="str">
        <f aca="false">IF(Checks!$U$597="","",Checks!$U$597)&amp;IF(Checks!$AB$597="","",CHAR(10)&amp;"CA: "&amp;Checks!$AB$597)</f>
        <v/>
      </c>
      <c r="E49" s="115" t="str">
        <f aca="false">IF(Checks!$V$597="","",Checks!$V$597)&amp;IF(Checks!$AC$597="","",IF(Checks!$V$597="","",CHAR(10))&amp;"N/A just.: "&amp;Checks!$AC$597)&amp;IF(Checks!$W$597="","",CHAR(10)&amp;"Batch: "&amp;Checks!$W$597)&amp;IF(AND(Checks!$X$597="",Checks!$Y$597=""),"",CHAR(10)&amp;"Exp: "&amp;Checks!$X$597&amp;"  /  Act: "&amp;Checks!$Y$597)</f>
        <v/>
      </c>
      <c r="F49" s="115" t="str">
        <f aca="false">IF(AND(LEFT(Checks!$AH$597,10)="N/A – RULE",TRIM(Checks!$S$597&amp;Checks!$Z$597)=""),"","Type: "&amp;IF(TRIM(Checks!$S$597)="","______________ (see cover list)",Checks!$S$597)&amp;CHAR(10)&amp;"ID: "&amp;IF(TRIM(Checks!$Z$597)="","______________ (see cover list)",Checks!$Z$597))&amp;IF(Checks!$AA$597="","",CHAR(10)&amp;"CA: "&amp;Checks!$AA$597)</f>
        <v>Type: ______________ (see cover list)
ID: ______________ (see cover list)</v>
      </c>
      <c r="G49" s="115" t="str">
        <f aca="false">IF(ISNUMBER(Checks!$AD$597),TEXT(Checks!$AD$597,"DD-MMM-YY HH:MM")&amp;" "&amp;Checks!$P$597,"")&amp;IF(Checks!$AE$597="","",CHAR(10)&amp;"Verifier: "&amp;Checks!$AE$597)&amp;IF(Checks!$T$597="","",CHAR(10)&amp;"PIC: "&amp;Checks!$T$597)</f>
        <v/>
      </c>
      <c r="H49" s="116" t="str">
        <f aca="false">IF(Checks!$AH$597="","",Checks!$AH$597)</f>
        <v>OPEN</v>
      </c>
    </row>
    <row r="50" customFormat="false" ht="114" hidden="false" customHeight="true" outlineLevel="0" collapsed="false">
      <c r="A50" s="115" t="str">
        <f aca="false">Checks!$A$598&amp;CHAR(10)&amp;IF(Checks!$I$598="","",Checks!$I$598&amp;": ")&amp;Checks!$J$598</f>
        <v>F18-T12-15
F&amp;B Linen: Linen bag - prepared</v>
      </c>
      <c r="B50" s="115" t="str">
        <f aca="false">Checks!$K$598&amp;IF(Checks!$O$598="","",IF(Checks!$K$598="","",CHAR(10))&amp;"Note: "&amp;Checks!$O$598)</f>
        <v>Available (ticked in reference)
Note: Reference gives no uplift stn for this item: preparation checked at the meal uplift stn (KUL) - confirm with caterer.</v>
      </c>
      <c r="C50" s="115" t="str">
        <f aca="false">Checks!$N$598&amp;CHAR(10)&amp;IF(ISNUMBER(Checks!$R$598),TEXT(Checks!$R$598,"DD-MMM-YY HH:MM"),"")&amp;" "&amp;Checks!$P$598</f>
        <v>Required
27-Oct-26 10:25 KUL</v>
      </c>
      <c r="D50" s="115" t="str">
        <f aca="false">IF(Checks!$U$598="","",Checks!$U$598)&amp;IF(Checks!$AB$598="","",CHAR(10)&amp;"CA: "&amp;Checks!$AB$598)</f>
        <v/>
      </c>
      <c r="E50" s="115" t="str">
        <f aca="false">IF(Checks!$V$598="","",Checks!$V$598)&amp;IF(Checks!$AC$598="","",IF(Checks!$V$598="","",CHAR(10))&amp;"N/A just.: "&amp;Checks!$AC$598)&amp;IF(Checks!$W$598="","",CHAR(10)&amp;"Batch: "&amp;Checks!$W$598)&amp;IF(AND(Checks!$X$598="",Checks!$Y$598=""),"",CHAR(10)&amp;"Exp: "&amp;Checks!$X$598&amp;"  /  Act: "&amp;Checks!$Y$598)</f>
        <v/>
      </c>
      <c r="F50" s="115" t="str">
        <f aca="false">IF(AND(LEFT(Checks!$AH$598,10)="N/A – RULE",TRIM(Checks!$S$598&amp;Checks!$Z$598)=""),"","Type: "&amp;IF(TRIM(Checks!$S$598)="","______________ (see cover list)",Checks!$S$598)&amp;CHAR(10)&amp;"ID: "&amp;IF(TRIM(Checks!$Z$598)="","______________ (see cover list)",Checks!$Z$598))&amp;IF(Checks!$AA$598="","",CHAR(10)&amp;"CA: "&amp;Checks!$AA$598)</f>
        <v>Type: ______________ (see cover list)
ID: ______________ (see cover list)</v>
      </c>
      <c r="G50" s="115" t="str">
        <f aca="false">IF(ISNUMBER(Checks!$AD$598),TEXT(Checks!$AD$598,"DD-MMM-YY HH:MM")&amp;" "&amp;Checks!$P$598,"")&amp;IF(Checks!$AE$598="","",CHAR(10)&amp;"Verifier: "&amp;Checks!$AE$598)&amp;IF(Checks!$T$598="","",CHAR(10)&amp;"PIC: "&amp;Checks!$T$598)</f>
        <v/>
      </c>
      <c r="H50" s="116" t="str">
        <f aca="false">IF(Checks!$AH$598="","",Checks!$AH$598)</f>
        <v>OPEN</v>
      </c>
    </row>
    <row r="51" customFormat="false" ht="114" hidden="false" customHeight="true" outlineLevel="0" collapsed="false">
      <c r="A51" s="115" t="str">
        <f aca="false">Checks!$A$599&amp;CHAR(10)&amp;IF(Checks!$I$599="","",Checks!$I$599&amp;": ")&amp;Checks!$J$599</f>
        <v>F18-T12-16
Seat Linen: Seat pillow (BS &amp; BC) - prepared</v>
      </c>
      <c r="B51" s="115" t="str">
        <f aca="false">Checks!$K$599&amp;IF(Checks!$O$599="","",IF(Checks!$K$599="","",CHAR(10))&amp;"Note: "&amp;Checks!$O$599)</f>
        <v>Available 100% (ticked in reference)
Note: Reference gives no uplift stn for this item: preparation checked at the meal uplift stn (KUL) - confirm with caterer.</v>
      </c>
      <c r="C51" s="115" t="str">
        <f aca="false">Checks!$N$599&amp;CHAR(10)&amp;IF(ISNUMBER(Checks!$R$599),TEXT(Checks!$R$599,"DD-MMM-YY HH:MM"),"")&amp;" "&amp;Checks!$P$599</f>
        <v>Required
27-Oct-26 10:25 KUL</v>
      </c>
      <c r="D51" s="115" t="str">
        <f aca="false">IF(Checks!$U$599="","",Checks!$U$599)&amp;IF(Checks!$AB$599="","",CHAR(10)&amp;"CA: "&amp;Checks!$AB$599)</f>
        <v/>
      </c>
      <c r="E51" s="115" t="str">
        <f aca="false">IF(Checks!$V$599="","",Checks!$V$599)&amp;IF(Checks!$AC$599="","",IF(Checks!$V$599="","",CHAR(10))&amp;"N/A just.: "&amp;Checks!$AC$599)&amp;IF(Checks!$W$599="","",CHAR(10)&amp;"Batch: "&amp;Checks!$W$599)&amp;IF(AND(Checks!$X$599="",Checks!$Y$599=""),"",CHAR(10)&amp;"Exp: "&amp;Checks!$X$599&amp;"  /  Act: "&amp;Checks!$Y$599)</f>
        <v/>
      </c>
      <c r="F51" s="115" t="str">
        <f aca="false">IF(AND(LEFT(Checks!$AH$599,10)="N/A – RULE",TRIM(Checks!$S$599&amp;Checks!$Z$599)=""),"","Type: "&amp;IF(TRIM(Checks!$S$599)="","______________ (see cover list)",Checks!$S$599)&amp;CHAR(10)&amp;"ID: "&amp;IF(TRIM(Checks!$Z$599)="","______________ (see cover list)",Checks!$Z$599))&amp;IF(Checks!$AA$599="","",CHAR(10)&amp;"CA: "&amp;Checks!$AA$599)</f>
        <v>Type: ______________ (see cover list)
ID: ______________ (see cover list)</v>
      </c>
      <c r="G51" s="115" t="str">
        <f aca="false">IF(ISNUMBER(Checks!$AD$599),TEXT(Checks!$AD$599,"DD-MMM-YY HH:MM")&amp;" "&amp;Checks!$P$599,"")&amp;IF(Checks!$AE$599="","",CHAR(10)&amp;"Verifier: "&amp;Checks!$AE$599)&amp;IF(Checks!$T$599="","",CHAR(10)&amp;"PIC: "&amp;Checks!$T$599)</f>
        <v/>
      </c>
      <c r="H51" s="116" t="str">
        <f aca="false">IF(Checks!$AH$599="","",Checks!$AH$599)</f>
        <v>OPEN</v>
      </c>
    </row>
    <row r="52" customFormat="false" ht="114" hidden="false" customHeight="true" outlineLevel="0" collapsed="false">
      <c r="A52" s="115" t="str">
        <f aca="false">Checks!$A$600&amp;CHAR(10)&amp;IF(Checks!$I$600="","",Checks!$I$600&amp;": ")&amp;Checks!$J$600</f>
        <v>F18-T12-17
Seat Linen: Duvet (BS &amp; BC) - prepared</v>
      </c>
      <c r="B52" s="115" t="str">
        <f aca="false">Checks!$K$600&amp;IF(Checks!$O$600="","",IF(Checks!$K$600="","",CHAR(10))&amp;"Note: "&amp;Checks!$O$600)</f>
        <v>Available 100% (ticked in reference)
Note: Reference gives no uplift stn for this item: preparation checked at the meal uplift stn (KUL) - confirm with caterer.</v>
      </c>
      <c r="C52" s="115" t="str">
        <f aca="false">Checks!$N$600&amp;CHAR(10)&amp;IF(ISNUMBER(Checks!$R$600),TEXT(Checks!$R$600,"DD-MMM-YY HH:MM"),"")&amp;" "&amp;Checks!$P$600</f>
        <v>Required
27-Oct-26 10:25 KUL</v>
      </c>
      <c r="D52" s="115" t="str">
        <f aca="false">IF(Checks!$U$600="","",Checks!$U$600)&amp;IF(Checks!$AB$600="","",CHAR(10)&amp;"CA: "&amp;Checks!$AB$600)</f>
        <v/>
      </c>
      <c r="E52" s="115" t="str">
        <f aca="false">IF(Checks!$V$600="","",Checks!$V$600)&amp;IF(Checks!$AC$600="","",IF(Checks!$V$600="","",CHAR(10))&amp;"N/A just.: "&amp;Checks!$AC$600)&amp;IF(Checks!$W$600="","",CHAR(10)&amp;"Batch: "&amp;Checks!$W$600)&amp;IF(AND(Checks!$X$600="",Checks!$Y$600=""),"",CHAR(10)&amp;"Exp: "&amp;Checks!$X$600&amp;"  /  Act: "&amp;Checks!$Y$600)</f>
        <v/>
      </c>
      <c r="F52" s="115" t="str">
        <f aca="false">IF(AND(LEFT(Checks!$AH$600,10)="N/A – RULE",TRIM(Checks!$S$600&amp;Checks!$Z$600)=""),"","Type: "&amp;IF(TRIM(Checks!$S$600)="","______________ (see cover list)",Checks!$S$600)&amp;CHAR(10)&amp;"ID: "&amp;IF(TRIM(Checks!$Z$600)="","______________ (see cover list)",Checks!$Z$600))&amp;IF(Checks!$AA$600="","",CHAR(10)&amp;"CA: "&amp;Checks!$AA$600)</f>
        <v>Type: ______________ (see cover list)
ID: ______________ (see cover list)</v>
      </c>
      <c r="G52" s="115" t="str">
        <f aca="false">IF(ISNUMBER(Checks!$AD$600),TEXT(Checks!$AD$600,"DD-MMM-YY HH:MM")&amp;" "&amp;Checks!$P$600,"")&amp;IF(Checks!$AE$600="","",CHAR(10)&amp;"Verifier: "&amp;Checks!$AE$600)&amp;IF(Checks!$T$600="","",CHAR(10)&amp;"PIC: "&amp;Checks!$T$600)</f>
        <v/>
      </c>
      <c r="H52" s="116" t="str">
        <f aca="false">IF(Checks!$AH$600="","",Checks!$AH$600)</f>
        <v>OPEN</v>
      </c>
    </row>
    <row r="53" customFormat="false" ht="114" hidden="false" customHeight="true" outlineLevel="0" collapsed="false">
      <c r="A53" s="115" t="str">
        <f aca="false">Checks!$A$601&amp;CHAR(10)&amp;IF(Checks!$I$601="","",Checks!$I$601&amp;": ")&amp;Checks!$J$601</f>
        <v>F18-T12-18
Seat Linen: Mattress (BS &amp; BC) - prepared</v>
      </c>
      <c r="B53" s="115" t="str">
        <f aca="false">Checks!$K$601&amp;IF(Checks!$O$601="","",IF(Checks!$K$601="","",CHAR(10))&amp;"Note: "&amp;Checks!$O$601)</f>
        <v>Available 100% (ticked in reference)
Note: Reference gives no uplift stn for this item: preparation checked at the meal uplift stn (KUL) - confirm with caterer.</v>
      </c>
      <c r="C53" s="115" t="str">
        <f aca="false">Checks!$N$601&amp;CHAR(10)&amp;IF(ISNUMBER(Checks!$R$601),TEXT(Checks!$R$601,"DD-MMM-YY HH:MM"),"")&amp;" "&amp;Checks!$P$601</f>
        <v>Required
27-Oct-26 10:25 KUL</v>
      </c>
      <c r="D53" s="115" t="str">
        <f aca="false">IF(Checks!$U$601="","",Checks!$U$601)&amp;IF(Checks!$AB$601="","",CHAR(10)&amp;"CA: "&amp;Checks!$AB$601)</f>
        <v/>
      </c>
      <c r="E53" s="115" t="str">
        <f aca="false">IF(Checks!$V$601="","",Checks!$V$601)&amp;IF(Checks!$AC$601="","",IF(Checks!$V$601="","",CHAR(10))&amp;"N/A just.: "&amp;Checks!$AC$601)&amp;IF(Checks!$W$601="","",CHAR(10)&amp;"Batch: "&amp;Checks!$W$601)&amp;IF(AND(Checks!$X$601="",Checks!$Y$601=""),"",CHAR(10)&amp;"Exp: "&amp;Checks!$X$601&amp;"  /  Act: "&amp;Checks!$Y$601)</f>
        <v/>
      </c>
      <c r="F53" s="115" t="str">
        <f aca="false">IF(AND(LEFT(Checks!$AH$601,10)="N/A – RULE",TRIM(Checks!$S$601&amp;Checks!$Z$601)=""),"","Type: "&amp;IF(TRIM(Checks!$S$601)="","______________ (see cover list)",Checks!$S$601)&amp;CHAR(10)&amp;"ID: "&amp;IF(TRIM(Checks!$Z$601)="","______________ (see cover list)",Checks!$Z$601))&amp;IF(Checks!$AA$601="","",CHAR(10)&amp;"CA: "&amp;Checks!$AA$601)</f>
        <v>Type: ______________ (see cover list)
ID: ______________ (see cover list)</v>
      </c>
      <c r="G53" s="115" t="str">
        <f aca="false">IF(ISNUMBER(Checks!$AD$601),TEXT(Checks!$AD$601,"DD-MMM-YY HH:MM")&amp;" "&amp;Checks!$P$601,"")&amp;IF(Checks!$AE$601="","",CHAR(10)&amp;"Verifier: "&amp;Checks!$AE$601)&amp;IF(Checks!$T$601="","",CHAR(10)&amp;"PIC: "&amp;Checks!$T$601)</f>
        <v/>
      </c>
      <c r="H53" s="116" t="str">
        <f aca="false">IF(Checks!$AH$601="","",Checks!$AH$601)</f>
        <v>OPEN</v>
      </c>
    </row>
    <row r="54" customFormat="false" ht="114" hidden="false" customHeight="true" outlineLevel="0" collapsed="false">
      <c r="A54" s="115" t="str">
        <f aca="false">Checks!$A$602&amp;CHAR(10)&amp;IF(Checks!$I$602="","",Checks!$I$602&amp;": ")&amp;Checks!$J$602</f>
        <v>F18-T12-19
Signature Drinks: Signature drink &amp; garnish (BC) - prepared</v>
      </c>
      <c r="B54" s="115" t="str">
        <f aca="false">SUBSTITUTE(Checks!$K$602&amp;IF(Checks!$O$602="","",IF(Checks!$K$602="","",CHAR(10))&amp;"Note: "&amp;Checks!$O$602)," (note D79)","")</f>
        <v>Available (ticked in reference)
Note: Signature drinks &amp; garnish uplifted from KUL.</v>
      </c>
      <c r="C54" s="115" t="str">
        <f aca="false">Checks!$N$602&amp;CHAR(10)&amp;IF(ISNUMBER(Checks!$R$602),TEXT(Checks!$R$602,"DD-MMM-YY HH:MM"),"")&amp;" "&amp;Checks!$P$602</f>
        <v>Required
27-Oct-26 10:25 KUL</v>
      </c>
      <c r="D54" s="115" t="str">
        <f aca="false">IF(Checks!$U$602="","",Checks!$U$602)&amp;IF(Checks!$AB$602="","",CHAR(10)&amp;"CA: "&amp;Checks!$AB$602)</f>
        <v/>
      </c>
      <c r="E54" s="115" t="str">
        <f aca="false">IF(Checks!$V$602="","",Checks!$V$602)&amp;IF(Checks!$AC$602="","",IF(Checks!$V$602="","",CHAR(10))&amp;"N/A just.: "&amp;Checks!$AC$602)&amp;IF(Checks!$W$602="","",CHAR(10)&amp;"Batch: "&amp;Checks!$W$602)&amp;IF(AND(Checks!$X$602="",Checks!$Y$602=""),"",CHAR(10)&amp;"Exp: "&amp;Checks!$X$602&amp;"  /  Act: "&amp;Checks!$Y$602)</f>
        <v/>
      </c>
      <c r="F54" s="115" t="str">
        <f aca="false">IF(AND(LEFT(Checks!$AH$602,10)="N/A – RULE",TRIM(Checks!$S$602&amp;Checks!$Z$602)=""),"","Type: "&amp;IF(TRIM(Checks!$S$602)="","______________ (see cover list)",Checks!$S$602)&amp;CHAR(10)&amp;"ID: "&amp;IF(TRIM(Checks!$Z$602)="","______________ (see cover list)",Checks!$Z$602))&amp;IF(Checks!$AA$602="","",CHAR(10)&amp;"CA: "&amp;Checks!$AA$602)</f>
        <v>Type: ______________ (see cover list)
ID: ______________ (see cover list)</v>
      </c>
      <c r="G54" s="115" t="str">
        <f aca="false">IF(ISNUMBER(Checks!$AD$602),TEXT(Checks!$AD$602,"DD-MMM-YY HH:MM")&amp;" "&amp;Checks!$P$602,"")&amp;IF(Checks!$AE$602="","",CHAR(10)&amp;"Verifier: "&amp;Checks!$AE$602)&amp;IF(Checks!$T$602="","",CHAR(10)&amp;"PIC: "&amp;Checks!$T$602)</f>
        <v/>
      </c>
      <c r="H54" s="116" t="str">
        <f aca="false">IF(Checks!$AH$602="","",Checks!$AH$602)</f>
        <v>OPEN</v>
      </c>
    </row>
    <row r="55" customFormat="false" ht="114" hidden="false" customHeight="true" outlineLevel="0" collapsed="false">
      <c r="A55" s="115" t="str">
        <f aca="false">Checks!$A$603&amp;CHAR(10)&amp;IF(Checks!$I$603="","",Checks!$I$603&amp;": ")&amp;Checks!$J$603</f>
        <v>F18-T12-20
Sales Cart: Sales cart (caterer PASB) - prepared</v>
      </c>
      <c r="B55" s="115" t="str">
        <f aca="false">Checks!$K$603&amp;IF(Checks!$O$603="","",IF(Checks!$K$603="","",CHAR(10))&amp;"Note: "&amp;Checks!$O$603)</f>
        <v>Location 643 &amp; 947 (A333, full cart)
Note: Block 6.50 h &gt;= 4 h. Reference gives no uplift stn for this item: preparation checked at the meal uplift stn (KUL) - confirm with caterer.</v>
      </c>
      <c r="C55" s="115" t="str">
        <f aca="false">Checks!$N$603&amp;CHAR(10)&amp;IF(ISNUMBER(Checks!$R$603),TEXT(Checks!$R$603,"DD-MMM-YY HH:MM"),"")&amp;" "&amp;Checks!$P$603</f>
        <v>Required
27-Oct-26 10:25 KUL</v>
      </c>
      <c r="D55" s="115" t="str">
        <f aca="false">IF(Checks!$U$603="","",Checks!$U$603)&amp;IF(Checks!$AB$603="","",CHAR(10)&amp;"CA: "&amp;Checks!$AB$603)</f>
        <v/>
      </c>
      <c r="E55" s="115" t="str">
        <f aca="false">IF(Checks!$V$603="","",Checks!$V$603)&amp;IF(Checks!$AC$603="","",IF(Checks!$V$603="","",CHAR(10))&amp;"N/A just.: "&amp;Checks!$AC$603)&amp;IF(Checks!$W$603="","",CHAR(10)&amp;"Batch: "&amp;Checks!$W$603)&amp;IF(AND(Checks!$X$603="",Checks!$Y$603=""),"",CHAR(10)&amp;"Exp: "&amp;Checks!$X$603&amp;"  /  Act: "&amp;Checks!$Y$603)</f>
        <v/>
      </c>
      <c r="F55" s="115" t="str">
        <f aca="false">IF(AND(LEFT(Checks!$AH$603,10)="N/A – RULE",TRIM(Checks!$S$603&amp;Checks!$Z$603)=""),"","Type: "&amp;IF(TRIM(Checks!$S$603)="","______________ (see cover list)",Checks!$S$603)&amp;CHAR(10)&amp;"ID: "&amp;IF(TRIM(Checks!$Z$603)="","______________ (see cover list)",Checks!$Z$603))&amp;IF(Checks!$AA$603="","",CHAR(10)&amp;"CA: "&amp;Checks!$AA$603)</f>
        <v>Type: ______________ (see cover list)
ID: ______________ (see cover list)</v>
      </c>
      <c r="G55" s="115" t="str">
        <f aca="false">IF(ISNUMBER(Checks!$AD$603),TEXT(Checks!$AD$603,"DD-MMM-YY HH:MM")&amp;" "&amp;Checks!$P$603,"")&amp;IF(Checks!$AE$603="","",CHAR(10)&amp;"Verifier: "&amp;Checks!$AE$603)&amp;IF(Checks!$T$603="","",CHAR(10)&amp;"PIC: "&amp;Checks!$T$603)</f>
        <v/>
      </c>
      <c r="H55" s="116" t="str">
        <f aca="false">IF(Checks!$AH$603="","",Checks!$AH$603)</f>
        <v>OPEN</v>
      </c>
    </row>
    <row r="56" customFormat="false" ht="25.5" hidden="false" customHeight="true" outlineLevel="0" collapsed="false">
      <c r="A56" s="114"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6" s="114"/>
      <c r="C56" s="114"/>
      <c r="D56" s="114"/>
      <c r="E56" s="114"/>
      <c r="F56" s="114"/>
      <c r="G56" s="114"/>
      <c r="H56" s="114"/>
    </row>
    <row r="57" customFormat="false" ht="114" hidden="false" customHeight="true" outlineLevel="0" collapsed="false">
      <c r="A57" s="115" t="str">
        <f aca="false">Checks!$A$604&amp;CHAR(10)&amp;IF(Checks!$I$604="","",Checks!$I$604&amp;": ")&amp;Checks!$J$604</f>
        <v>F18-UPL-01
Meal: Meals physically uplifted on board - quantity vs menu checklist</v>
      </c>
      <c r="B57" s="115" t="str">
        <f aca="false">Checks!$K$604&amp;IF(Checks!$O$604="","",IF(Checks!$K$604="","",CHAR(10))&amp;"Note: "&amp;Checks!$O$604)</f>
        <v>Enter expected &amp; actual
Note: Confirm on board before departure; completion time must fall inside the uplift window.</v>
      </c>
      <c r="C57" s="115" t="str">
        <f aca="false">Checks!$N$604&amp;CHAR(10)&amp;IF(ISNUMBER(Checks!$R$604),TEXT(Checks!$R$604,"DD-MMM-YY HH:MM"),"")&amp;" "&amp;Checks!$P$604</f>
        <v>Required
27-Oct-26 22:25 KUL</v>
      </c>
      <c r="D57" s="115" t="str">
        <f aca="false">IF(Checks!$U$604="","",Checks!$U$604)&amp;IF(Checks!$AB$604="","",CHAR(10)&amp;"CA: "&amp;Checks!$AB$604)</f>
        <v/>
      </c>
      <c r="E57" s="115" t="str">
        <f aca="false">IF(Checks!$V$604="","",Checks!$V$604)&amp;IF(Checks!$AC$604="","",IF(Checks!$V$604="","",CHAR(10))&amp;"N/A just.: "&amp;Checks!$AC$604)&amp;IF(Checks!$W$604="","",CHAR(10)&amp;"Batch: "&amp;Checks!$W$604)&amp;IF(AND(Checks!$X$604="",Checks!$Y$604=""),"",CHAR(10)&amp;"Exp: "&amp;Checks!$X$604&amp;"  /  Act: "&amp;Checks!$Y$604)</f>
        <v/>
      </c>
      <c r="F57" s="115" t="str">
        <f aca="false">IF(AND(LEFT(Checks!$AH$604,10)="N/A – RULE",TRIM(Checks!$S$604&amp;Checks!$Z$604)=""),"","Type: "&amp;IF(TRIM(Checks!$S$604)="","______________ (see cover list)",Checks!$S$604)&amp;CHAR(10)&amp;"ID: "&amp;IF(TRIM(Checks!$Z$604)="","______________ (see cover list)",Checks!$Z$604))&amp;IF(Checks!$AA$604="","",CHAR(10)&amp;"CA: "&amp;Checks!$AA$604)</f>
        <v>Type: ______________ (see cover list)
ID: ______________ (see cover list)</v>
      </c>
      <c r="G57" s="115" t="str">
        <f aca="false">IF(ISNUMBER(Checks!$AD$604),TEXT(Checks!$AD$604,"DD-MMM-YY HH:MM")&amp;" "&amp;Checks!$P$604,"")&amp;IF(Checks!$AE$604="","",CHAR(10)&amp;"Verifier: "&amp;Checks!$AE$604)&amp;IF(Checks!$T$604="","",CHAR(10)&amp;"PIC: "&amp;Checks!$T$604)</f>
        <v/>
      </c>
      <c r="H57" s="116" t="str">
        <f aca="false">IF(Checks!$AH$604="","",Checks!$AH$604)</f>
        <v>OPEN</v>
      </c>
    </row>
    <row r="58" customFormat="false" ht="114" hidden="false" customHeight="true" outlineLevel="0" collapsed="false">
      <c r="A58" s="115" t="str">
        <f aca="false">Checks!$A$605&amp;CHAR(10)&amp;IF(Checks!$I$605="","",Checks!$I$605&amp;": ")&amp;Checks!$J$605</f>
        <v>F18-UPL-02
Equipment: Equipment physically loaded at GLD positions - quantity &amp; positions</v>
      </c>
      <c r="B58" s="115" t="str">
        <f aca="false">Checks!$K$605&amp;IF(Checks!$O$605="","",IF(Checks!$K$605="","",CHAR(10))&amp;"Note: "&amp;Checks!$O$605)</f>
        <v>Enter expected &amp; actual
Note: Confirm on board before departure; completion time must fall inside the uplift window.</v>
      </c>
      <c r="C58" s="115" t="str">
        <f aca="false">Checks!$N$605&amp;CHAR(10)&amp;IF(ISNUMBER(Checks!$R$605),TEXT(Checks!$R$605,"DD-MMM-YY HH:MM"),"")&amp;" "&amp;Checks!$P$605</f>
        <v>Required
27-Oct-26 22:25 KUL</v>
      </c>
      <c r="D58" s="115" t="str">
        <f aca="false">IF(Checks!$U$605="","",Checks!$U$605)&amp;IF(Checks!$AB$605="","",CHAR(10)&amp;"CA: "&amp;Checks!$AB$605)</f>
        <v/>
      </c>
      <c r="E58" s="115" t="str">
        <f aca="false">IF(Checks!$V$605="","",Checks!$V$605)&amp;IF(Checks!$AC$605="","",IF(Checks!$V$605="","",CHAR(10))&amp;"N/A just.: "&amp;Checks!$AC$605)&amp;IF(Checks!$W$605="","",CHAR(10)&amp;"Batch: "&amp;Checks!$W$605)&amp;IF(AND(Checks!$X$605="",Checks!$Y$605=""),"",CHAR(10)&amp;"Exp: "&amp;Checks!$X$605&amp;"  /  Act: "&amp;Checks!$Y$605)</f>
        <v/>
      </c>
      <c r="F58" s="115" t="str">
        <f aca="false">IF(AND(LEFT(Checks!$AH$605,10)="N/A – RULE",TRIM(Checks!$S$605&amp;Checks!$Z$605)=""),"","Type: "&amp;IF(TRIM(Checks!$S$605)="","______________ (see cover list)",Checks!$S$605)&amp;CHAR(10)&amp;"ID: "&amp;IF(TRIM(Checks!$Z$605)="","______________ (see cover list)",Checks!$Z$605))&amp;IF(Checks!$AA$605="","",CHAR(10)&amp;"CA: "&amp;Checks!$AA$605)</f>
        <v>Type: ______________ (see cover list)
ID: ______________ (see cover list)</v>
      </c>
      <c r="G58" s="115" t="str">
        <f aca="false">IF(ISNUMBER(Checks!$AD$605),TEXT(Checks!$AD$605,"DD-MMM-YY HH:MM")&amp;" "&amp;Checks!$P$605,"")&amp;IF(Checks!$AE$605="","",CHAR(10)&amp;"Verifier: "&amp;Checks!$AE$605)&amp;IF(Checks!$T$605="","",CHAR(10)&amp;"PIC: "&amp;Checks!$T$605)</f>
        <v/>
      </c>
      <c r="H58" s="116" t="str">
        <f aca="false">IF(Checks!$AH$605="","",Checks!$AH$605)</f>
        <v>OPEN</v>
      </c>
    </row>
    <row r="59" customFormat="false" ht="114" hidden="false" customHeight="true" outlineLevel="0" collapsed="false">
      <c r="A59" s="115" t="str">
        <f aca="false">Checks!$A$606&amp;CHAR(10)&amp;IF(Checks!$I$606="","",Checks!$I$606&amp;": ")&amp;Checks!$J$606</f>
        <v>F18-UPL-03
Amenities: Slippers (BS/BC) - on board</v>
      </c>
      <c r="B59" s="115" t="str">
        <f aca="false">Checks!$K$606&amp;IF(Checks!$O$606="","",IF(Checks!$K$606="","",CHAR(10))&amp;"Note: "&amp;Checks!$O$606)</f>
        <v>Available (ticked in reference)</v>
      </c>
      <c r="C59" s="115" t="str">
        <f aca="false">Checks!$N$606&amp;CHAR(10)&amp;IF(ISNUMBER(Checks!$R$606),TEXT(Checks!$R$606,"DD-MMM-YY HH:MM"),"")&amp;" "&amp;Checks!$P$606</f>
        <v>Required
27-Oct-26 22:25 KUL</v>
      </c>
      <c r="D59" s="115" t="str">
        <f aca="false">IF(Checks!$U$606="","",Checks!$U$606)&amp;IF(Checks!$AB$606="","",CHAR(10)&amp;"CA: "&amp;Checks!$AB$606)</f>
        <v/>
      </c>
      <c r="E59" s="115" t="str">
        <f aca="false">IF(Checks!$V$606="","",Checks!$V$606)&amp;IF(Checks!$AC$606="","",IF(Checks!$V$606="","",CHAR(10))&amp;"N/A just.: "&amp;Checks!$AC$606)&amp;IF(Checks!$W$606="","",CHAR(10)&amp;"Batch: "&amp;Checks!$W$606)&amp;IF(AND(Checks!$X$606="",Checks!$Y$606=""),"",CHAR(10)&amp;"Exp: "&amp;Checks!$X$606&amp;"  /  Act: "&amp;Checks!$Y$606)</f>
        <v/>
      </c>
      <c r="F59" s="115" t="str">
        <f aca="false">IF(AND(LEFT(Checks!$AH$606,10)="N/A – RULE",TRIM(Checks!$S$606&amp;Checks!$Z$606)=""),"","Type: "&amp;IF(TRIM(Checks!$S$606)="","______________ (see cover list)",Checks!$S$606)&amp;CHAR(10)&amp;"ID: "&amp;IF(TRIM(Checks!$Z$606)="","______________ (see cover list)",Checks!$Z$606))&amp;IF(Checks!$AA$606="","",CHAR(10)&amp;"CA: "&amp;Checks!$AA$606)</f>
        <v>Type: ______________ (see cover list)
ID: ______________ (see cover list)</v>
      </c>
      <c r="G59" s="115" t="str">
        <f aca="false">IF(ISNUMBER(Checks!$AD$606),TEXT(Checks!$AD$606,"DD-MMM-YY HH:MM")&amp;" "&amp;Checks!$P$606,"")&amp;IF(Checks!$AE$606="","",CHAR(10)&amp;"Verifier: "&amp;Checks!$AE$606)&amp;IF(Checks!$T$606="","",CHAR(10)&amp;"PIC: "&amp;Checks!$T$606)</f>
        <v/>
      </c>
      <c r="H59" s="116" t="str">
        <f aca="false">IF(Checks!$AH$606="","",Checks!$AH$606)</f>
        <v>OPEN</v>
      </c>
    </row>
    <row r="60" customFormat="false" ht="114" hidden="false" customHeight="true" outlineLevel="0" collapsed="false">
      <c r="A60" s="115" t="str">
        <f aca="false">Checks!$A$607&amp;CHAR(10)&amp;IF(Checks!$I$607="","",Checks!$I$607&amp;": ")&amp;Checks!$J$607</f>
        <v>F18-UPL-04
F&amp;B Linen: Towel - on board</v>
      </c>
      <c r="B60" s="115" t="str">
        <f aca="false">Checks!$K$607&amp;IF(Checks!$O$607="","",IF(Checks!$K$607="","",CHAR(10))&amp;"Note: "&amp;Checks!$O$607)</f>
        <v>Available (ticked in reference)</v>
      </c>
      <c r="C60" s="115" t="str">
        <f aca="false">Checks!$N$607&amp;CHAR(10)&amp;IF(ISNUMBER(Checks!$R$607),TEXT(Checks!$R$607,"DD-MMM-YY HH:MM"),"")&amp;" "&amp;Checks!$P$607</f>
        <v>Required
27-Oct-26 22:25 KUL</v>
      </c>
      <c r="D60" s="115" t="str">
        <f aca="false">IF(Checks!$U$607="","",Checks!$U$607)&amp;IF(Checks!$AB$607="","",CHAR(10)&amp;"CA: "&amp;Checks!$AB$607)</f>
        <v/>
      </c>
      <c r="E60" s="115" t="str">
        <f aca="false">IF(Checks!$V$607="","",Checks!$V$607)&amp;IF(Checks!$AC$607="","",IF(Checks!$V$607="","",CHAR(10))&amp;"N/A just.: "&amp;Checks!$AC$607)&amp;IF(Checks!$W$607="","",CHAR(10)&amp;"Batch: "&amp;Checks!$W$607)&amp;IF(AND(Checks!$X$607="",Checks!$Y$607=""),"",CHAR(10)&amp;"Exp: "&amp;Checks!$X$607&amp;"  /  Act: "&amp;Checks!$Y$607)</f>
        <v/>
      </c>
      <c r="F60" s="115" t="str">
        <f aca="false">IF(AND(LEFT(Checks!$AH$607,10)="N/A – RULE",TRIM(Checks!$S$607&amp;Checks!$Z$607)=""),"","Type: "&amp;IF(TRIM(Checks!$S$607)="","______________ (see cover list)",Checks!$S$607)&amp;CHAR(10)&amp;"ID: "&amp;IF(TRIM(Checks!$Z$607)="","______________ (see cover list)",Checks!$Z$607))&amp;IF(Checks!$AA$607="","",CHAR(10)&amp;"CA: "&amp;Checks!$AA$607)</f>
        <v>Type: ______________ (see cover list)
ID: ______________ (see cover list)</v>
      </c>
      <c r="G60" s="115" t="str">
        <f aca="false">IF(ISNUMBER(Checks!$AD$607),TEXT(Checks!$AD$607,"DD-MMM-YY HH:MM")&amp;" "&amp;Checks!$P$607,"")&amp;IF(Checks!$AE$607="","",CHAR(10)&amp;"Verifier: "&amp;Checks!$AE$607)&amp;IF(Checks!$T$607="","",CHAR(10)&amp;"PIC: "&amp;Checks!$T$607)</f>
        <v/>
      </c>
      <c r="H60" s="116" t="str">
        <f aca="false">IF(Checks!$AH$607="","",Checks!$AH$607)</f>
        <v>OPEN</v>
      </c>
    </row>
    <row r="61" customFormat="false" ht="114" hidden="false" customHeight="true" outlineLevel="0" collapsed="false">
      <c r="A61" s="115" t="str">
        <f aca="false">Checks!$A$608&amp;CHAR(10)&amp;IF(Checks!$I$608="","",Checks!$I$608&amp;": ")&amp;Checks!$J$608</f>
        <v>F18-UPL-05
F&amp;B Linen: Tray cloth - on board</v>
      </c>
      <c r="B61" s="115" t="str">
        <f aca="false">Checks!$K$608&amp;IF(Checks!$O$608="","",IF(Checks!$K$608="","",CHAR(10))&amp;"Note: "&amp;Checks!$O$608)</f>
        <v>Available (ticked in reference)</v>
      </c>
      <c r="C61" s="115" t="str">
        <f aca="false">Checks!$N$608&amp;CHAR(10)&amp;IF(ISNUMBER(Checks!$R$608),TEXT(Checks!$R$608,"DD-MMM-YY HH:MM"),"")&amp;" "&amp;Checks!$P$608</f>
        <v>Required
27-Oct-26 22:25 KUL</v>
      </c>
      <c r="D61" s="115" t="str">
        <f aca="false">IF(Checks!$U$608="","",Checks!$U$608)&amp;IF(Checks!$AB$608="","",CHAR(10)&amp;"CA: "&amp;Checks!$AB$608)</f>
        <v/>
      </c>
      <c r="E61" s="115" t="str">
        <f aca="false">IF(Checks!$V$608="","",Checks!$V$608)&amp;IF(Checks!$AC$608="","",IF(Checks!$V$608="","",CHAR(10))&amp;"N/A just.: "&amp;Checks!$AC$608)&amp;IF(Checks!$W$608="","",CHAR(10)&amp;"Batch: "&amp;Checks!$W$608)&amp;IF(AND(Checks!$X$608="",Checks!$Y$608=""),"",CHAR(10)&amp;"Exp: "&amp;Checks!$X$608&amp;"  /  Act: "&amp;Checks!$Y$608)</f>
        <v/>
      </c>
      <c r="F61" s="115" t="str">
        <f aca="false">IF(AND(LEFT(Checks!$AH$608,10)="N/A – RULE",TRIM(Checks!$S$608&amp;Checks!$Z$608)=""),"","Type: "&amp;IF(TRIM(Checks!$S$608)="","______________ (see cover list)",Checks!$S$608)&amp;CHAR(10)&amp;"ID: "&amp;IF(TRIM(Checks!$Z$608)="","______________ (see cover list)",Checks!$Z$608))&amp;IF(Checks!$AA$608="","",CHAR(10)&amp;"CA: "&amp;Checks!$AA$608)</f>
        <v>Type: ______________ (see cover list)
ID: ______________ (see cover list)</v>
      </c>
      <c r="G61" s="115" t="str">
        <f aca="false">IF(ISNUMBER(Checks!$AD$608),TEXT(Checks!$AD$608,"DD-MMM-YY HH:MM")&amp;" "&amp;Checks!$P$608,"")&amp;IF(Checks!$AE$608="","",CHAR(10)&amp;"Verifier: "&amp;Checks!$AE$608)&amp;IF(Checks!$T$608="","",CHAR(10)&amp;"PIC: "&amp;Checks!$T$608)</f>
        <v/>
      </c>
      <c r="H61" s="116" t="str">
        <f aca="false">IF(Checks!$AH$608="","",Checks!$AH$608)</f>
        <v>OPEN</v>
      </c>
    </row>
    <row r="62" customFormat="false" ht="114" hidden="false" customHeight="true" outlineLevel="0" collapsed="false">
      <c r="A62" s="115" t="str">
        <f aca="false">Checks!$A$609&amp;CHAR(10)&amp;IF(Checks!$I$609="","",Checks!$I$609&amp;": ")&amp;Checks!$J$609</f>
        <v>F18-UPL-06
F&amp;B Linen: Napkin - on board</v>
      </c>
      <c r="B62" s="115" t="str">
        <f aca="false">Checks!$K$609&amp;IF(Checks!$O$609="","",IF(Checks!$K$609="","",CHAR(10))&amp;"Note: "&amp;Checks!$O$609)</f>
        <v>Available (ticked in reference)</v>
      </c>
      <c r="C62" s="115" t="str">
        <f aca="false">Checks!$N$609&amp;CHAR(10)&amp;IF(ISNUMBER(Checks!$R$609),TEXT(Checks!$R$609,"DD-MMM-YY HH:MM"),"")&amp;" "&amp;Checks!$P$609</f>
        <v>Required
27-Oct-26 22:25 KUL</v>
      </c>
      <c r="D62" s="115" t="str">
        <f aca="false">IF(Checks!$U$609="","",Checks!$U$609)&amp;IF(Checks!$AB$609="","",CHAR(10)&amp;"CA: "&amp;Checks!$AB$609)</f>
        <v/>
      </c>
      <c r="E62" s="115" t="str">
        <f aca="false">IF(Checks!$V$609="","",Checks!$V$609)&amp;IF(Checks!$AC$609="","",IF(Checks!$V$609="","",CHAR(10))&amp;"N/A just.: "&amp;Checks!$AC$609)&amp;IF(Checks!$W$609="","",CHAR(10)&amp;"Batch: "&amp;Checks!$W$609)&amp;IF(AND(Checks!$X$609="",Checks!$Y$609=""),"",CHAR(10)&amp;"Exp: "&amp;Checks!$X$609&amp;"  /  Act: "&amp;Checks!$Y$609)</f>
        <v/>
      </c>
      <c r="F62" s="115" t="str">
        <f aca="false">IF(AND(LEFT(Checks!$AH$609,10)="N/A – RULE",TRIM(Checks!$S$609&amp;Checks!$Z$609)=""),"","Type: "&amp;IF(TRIM(Checks!$S$609)="","______________ (see cover list)",Checks!$S$609)&amp;CHAR(10)&amp;"ID: "&amp;IF(TRIM(Checks!$Z$609)="","______________ (see cover list)",Checks!$Z$609))&amp;IF(Checks!$AA$609="","",CHAR(10)&amp;"CA: "&amp;Checks!$AA$609)</f>
        <v>Type: ______________ (see cover list)
ID: ______________ (see cover list)</v>
      </c>
      <c r="G62" s="115" t="str">
        <f aca="false">IF(ISNUMBER(Checks!$AD$609),TEXT(Checks!$AD$609,"DD-MMM-YY HH:MM")&amp;" "&amp;Checks!$P$609,"")&amp;IF(Checks!$AE$609="","",CHAR(10)&amp;"Verifier: "&amp;Checks!$AE$609)&amp;IF(Checks!$T$609="","",CHAR(10)&amp;"PIC: "&amp;Checks!$T$609)</f>
        <v/>
      </c>
      <c r="H62" s="116" t="str">
        <f aca="false">IF(Checks!$AH$609="","",Checks!$AH$609)</f>
        <v>OPEN</v>
      </c>
    </row>
    <row r="63" customFormat="false" ht="114" hidden="false" customHeight="true" outlineLevel="0" collapsed="false">
      <c r="A63" s="115" t="str">
        <f aca="false">Checks!$A$610&amp;CHAR(10)&amp;IF(Checks!$I$610="","",Checks!$I$610&amp;": ")&amp;Checks!$J$610</f>
        <v>F18-UPL-07
F&amp;B Linen: Table cloth - on board</v>
      </c>
      <c r="B63" s="115" t="str">
        <f aca="false">Checks!$K$610&amp;IF(Checks!$O$610="","",IF(Checks!$K$610="","",CHAR(10))&amp;"Note: "&amp;Checks!$O$610)</f>
        <v>Available (ticked in reference)</v>
      </c>
      <c r="C63" s="115" t="str">
        <f aca="false">Checks!$N$610&amp;CHAR(10)&amp;IF(ISNUMBER(Checks!$R$610),TEXT(Checks!$R$610,"DD-MMM-YY HH:MM"),"")&amp;" "&amp;Checks!$P$610</f>
        <v>Required
27-Oct-26 22:25 KUL</v>
      </c>
      <c r="D63" s="115" t="str">
        <f aca="false">IF(Checks!$U$610="","",Checks!$U$610)&amp;IF(Checks!$AB$610="","",CHAR(10)&amp;"CA: "&amp;Checks!$AB$610)</f>
        <v/>
      </c>
      <c r="E63" s="115" t="str">
        <f aca="false">IF(Checks!$V$610="","",Checks!$V$610)&amp;IF(Checks!$AC$610="","",IF(Checks!$V$610="","",CHAR(10))&amp;"N/A just.: "&amp;Checks!$AC$610)&amp;IF(Checks!$W$610="","",CHAR(10)&amp;"Batch: "&amp;Checks!$W$610)&amp;IF(AND(Checks!$X$610="",Checks!$Y$610=""),"",CHAR(10)&amp;"Exp: "&amp;Checks!$X$610&amp;"  /  Act: "&amp;Checks!$Y$610)</f>
        <v/>
      </c>
      <c r="F63" s="115" t="str">
        <f aca="false">IF(AND(LEFT(Checks!$AH$610,10)="N/A – RULE",TRIM(Checks!$S$610&amp;Checks!$Z$610)=""),"","Type: "&amp;IF(TRIM(Checks!$S$610)="","______________ (see cover list)",Checks!$S$610)&amp;CHAR(10)&amp;"ID: "&amp;IF(TRIM(Checks!$Z$610)="","______________ (see cover list)",Checks!$Z$610))&amp;IF(Checks!$AA$610="","",CHAR(10)&amp;"CA: "&amp;Checks!$AA$610)</f>
        <v>Type: ______________ (see cover list)
ID: ______________ (see cover list)</v>
      </c>
      <c r="G63" s="115" t="str">
        <f aca="false">IF(ISNUMBER(Checks!$AD$610),TEXT(Checks!$AD$610,"DD-MMM-YY HH:MM")&amp;" "&amp;Checks!$P$610,"")&amp;IF(Checks!$AE$610="","",CHAR(10)&amp;"Verifier: "&amp;Checks!$AE$610)&amp;IF(Checks!$T$610="","",CHAR(10)&amp;"PIC: "&amp;Checks!$T$610)</f>
        <v/>
      </c>
      <c r="H63" s="116" t="str">
        <f aca="false">IF(Checks!$AH$610="","",Checks!$AH$610)</f>
        <v>OPEN</v>
      </c>
    </row>
    <row r="64" customFormat="false" ht="114" hidden="false" customHeight="true" outlineLevel="0" collapsed="false">
      <c r="A64" s="115" t="str">
        <f aca="false">Checks!$A$611&amp;CHAR(10)&amp;IF(Checks!$I$611="","",Checks!$I$611&amp;": ")&amp;Checks!$J$611</f>
        <v>F18-UPL-08
F&amp;B Linen: Bread linen (using table cloth) - on board</v>
      </c>
      <c r="B64" s="115" t="str">
        <f aca="false">Checks!$K$611&amp;IF(Checks!$O$611="","",IF(Checks!$K$611="","",CHAR(10))&amp;"Note: "&amp;Checks!$O$611)</f>
        <v>Available (ticked in reference)</v>
      </c>
      <c r="C64" s="115" t="str">
        <f aca="false">Checks!$N$611&amp;CHAR(10)&amp;IF(ISNUMBER(Checks!$R$611),TEXT(Checks!$R$611,"DD-MMM-YY HH:MM"),"")&amp;" "&amp;Checks!$P$611</f>
        <v>Required
27-Oct-26 22:25 KUL</v>
      </c>
      <c r="D64" s="115" t="str">
        <f aca="false">IF(Checks!$U$611="","",Checks!$U$611)&amp;IF(Checks!$AB$611="","",CHAR(10)&amp;"CA: "&amp;Checks!$AB$611)</f>
        <v/>
      </c>
      <c r="E64" s="115" t="str">
        <f aca="false">IF(Checks!$V$611="","",Checks!$V$611)&amp;IF(Checks!$AC$611="","",IF(Checks!$V$611="","",CHAR(10))&amp;"N/A just.: "&amp;Checks!$AC$611)&amp;IF(Checks!$W$611="","",CHAR(10)&amp;"Batch: "&amp;Checks!$W$611)&amp;IF(AND(Checks!$X$611="",Checks!$Y$611=""),"",CHAR(10)&amp;"Exp: "&amp;Checks!$X$611&amp;"  /  Act: "&amp;Checks!$Y$611)</f>
        <v/>
      </c>
      <c r="F64" s="115" t="str">
        <f aca="false">IF(AND(LEFT(Checks!$AH$611,10)="N/A – RULE",TRIM(Checks!$S$611&amp;Checks!$Z$611)=""),"","Type: "&amp;IF(TRIM(Checks!$S$611)="","______________ (see cover list)",Checks!$S$611)&amp;CHAR(10)&amp;"ID: "&amp;IF(TRIM(Checks!$Z$611)="","______________ (see cover list)",Checks!$Z$611))&amp;IF(Checks!$AA$611="","",CHAR(10)&amp;"CA: "&amp;Checks!$AA$611)</f>
        <v>Type: ______________ (see cover list)
ID: ______________ (see cover list)</v>
      </c>
      <c r="G64" s="115" t="str">
        <f aca="false">IF(ISNUMBER(Checks!$AD$611),TEXT(Checks!$AD$611,"DD-MMM-YY HH:MM")&amp;" "&amp;Checks!$P$611,"")&amp;IF(Checks!$AE$611="","",CHAR(10)&amp;"Verifier: "&amp;Checks!$AE$611)&amp;IF(Checks!$T$611="","",CHAR(10)&amp;"PIC: "&amp;Checks!$T$611)</f>
        <v/>
      </c>
      <c r="H64" s="116" t="str">
        <f aca="false">IF(Checks!$AH$611="","",Checks!$AH$611)</f>
        <v>OPEN</v>
      </c>
    </row>
    <row r="65" customFormat="false" ht="114" hidden="false" customHeight="true" outlineLevel="0" collapsed="false">
      <c r="A65" s="115" t="str">
        <f aca="false">Checks!$A$612&amp;CHAR(10)&amp;IF(Checks!$I$612="","",Checks!$I$612&amp;": ")&amp;Checks!$J$612</f>
        <v>F18-UPL-09
F&amp;B Linen: Trolley cloth - on board</v>
      </c>
      <c r="B65" s="115" t="str">
        <f aca="false">SUBSTITUTE(SUBSTITUTE(Checks!$K$612&amp;IF(Checks!$O$612="","",IF(Checks!$K$612="","",CHAR(10))&amp;"Note: "&amp;Checks!$O$612),"Per note F&amp;B LINEN!B79:C80.","Per the F&amp;B LINEN reference note."),"note F&amp;B LINEN!B79:C80","the F&amp;B LINEN reference note")</f>
        <v>Wide body: Top/Middle &amp; Bottom
Note: Per the F&amp;B LINEN reference note.</v>
      </c>
      <c r="C65" s="115" t="str">
        <f aca="false">Checks!$N$612&amp;CHAR(10)&amp;IF(ISNUMBER(Checks!$R$612),TEXT(Checks!$R$612,"DD-MMM-YY HH:MM"),"")&amp;" "&amp;Checks!$P$612</f>
        <v>Required
27-Oct-26 22:25 KUL</v>
      </c>
      <c r="D65" s="115" t="str">
        <f aca="false">IF(Checks!$U$612="","",Checks!$U$612)&amp;IF(Checks!$AB$612="","",CHAR(10)&amp;"CA: "&amp;Checks!$AB$612)</f>
        <v/>
      </c>
      <c r="E65" s="115" t="str">
        <f aca="false">IF(Checks!$V$612="","",Checks!$V$612)&amp;IF(Checks!$AC$612="","",IF(Checks!$V$612="","",CHAR(10))&amp;"N/A just.: "&amp;Checks!$AC$612)&amp;IF(Checks!$W$612="","",CHAR(10)&amp;"Batch: "&amp;Checks!$W$612)&amp;IF(AND(Checks!$X$612="",Checks!$Y$612=""),"",CHAR(10)&amp;"Exp: "&amp;Checks!$X$612&amp;"  /  Act: "&amp;Checks!$Y$612)</f>
        <v/>
      </c>
      <c r="F65" s="115" t="str">
        <f aca="false">IF(AND(LEFT(Checks!$AH$612,10)="N/A – RULE",TRIM(Checks!$S$612&amp;Checks!$Z$612)=""),"","Type: "&amp;IF(TRIM(Checks!$S$612)="","______________ (see cover list)",Checks!$S$612)&amp;CHAR(10)&amp;"ID: "&amp;IF(TRIM(Checks!$Z$612)="","______________ (see cover list)",Checks!$Z$612))&amp;IF(Checks!$AA$612="","",CHAR(10)&amp;"CA: "&amp;Checks!$AA$612)</f>
        <v>Type: ______________ (see cover list)
ID: ______________ (see cover list)</v>
      </c>
      <c r="G65" s="115" t="str">
        <f aca="false">IF(ISNUMBER(Checks!$AD$612),TEXT(Checks!$AD$612,"DD-MMM-YY HH:MM")&amp;" "&amp;Checks!$P$612,"")&amp;IF(Checks!$AE$612="","",CHAR(10)&amp;"Verifier: "&amp;Checks!$AE$612)&amp;IF(Checks!$T$612="","",CHAR(10)&amp;"PIC: "&amp;Checks!$T$612)</f>
        <v/>
      </c>
      <c r="H65" s="116" t="str">
        <f aca="false">IF(Checks!$AH$612="","",Checks!$AH$612)</f>
        <v>OPEN</v>
      </c>
    </row>
    <row r="66" customFormat="false" ht="114" hidden="false" customHeight="true" outlineLevel="0" collapsed="false">
      <c r="A66" s="115" t="str">
        <f aca="false">Checks!$A$613&amp;CHAR(10)&amp;IF(Checks!$I$613="","",Checks!$I$613&amp;": ")&amp;Checks!$J$613</f>
        <v>F18-UPL-10
F&amp;B Linen: Linen bag - on board</v>
      </c>
      <c r="B66" s="115" t="str">
        <f aca="false">Checks!$K$613&amp;IF(Checks!$O$613="","",IF(Checks!$K$613="","",CHAR(10))&amp;"Note: "&amp;Checks!$O$613)</f>
        <v>Available (ticked in reference)</v>
      </c>
      <c r="C66" s="115" t="str">
        <f aca="false">Checks!$N$613&amp;CHAR(10)&amp;IF(ISNUMBER(Checks!$R$613),TEXT(Checks!$R$613,"DD-MMM-YY HH:MM"),"")&amp;" "&amp;Checks!$P$613</f>
        <v>Required
27-Oct-26 22:25 KUL</v>
      </c>
      <c r="D66" s="115" t="str">
        <f aca="false">IF(Checks!$U$613="","",Checks!$U$613)&amp;IF(Checks!$AB$613="","",CHAR(10)&amp;"CA: "&amp;Checks!$AB$613)</f>
        <v/>
      </c>
      <c r="E66" s="115" t="str">
        <f aca="false">IF(Checks!$V$613="","",Checks!$V$613)&amp;IF(Checks!$AC$613="","",IF(Checks!$V$613="","",CHAR(10))&amp;"N/A just.: "&amp;Checks!$AC$613)&amp;IF(Checks!$W$613="","",CHAR(10)&amp;"Batch: "&amp;Checks!$W$613)&amp;IF(AND(Checks!$X$613="",Checks!$Y$613=""),"",CHAR(10)&amp;"Exp: "&amp;Checks!$X$613&amp;"  /  Act: "&amp;Checks!$Y$613)</f>
        <v/>
      </c>
      <c r="F66" s="115" t="str">
        <f aca="false">IF(AND(LEFT(Checks!$AH$613,10)="N/A – RULE",TRIM(Checks!$S$613&amp;Checks!$Z$613)=""),"","Type: "&amp;IF(TRIM(Checks!$S$613)="","______________ (see cover list)",Checks!$S$613)&amp;CHAR(10)&amp;"ID: "&amp;IF(TRIM(Checks!$Z$613)="","______________ (see cover list)",Checks!$Z$613))&amp;IF(Checks!$AA$613="","",CHAR(10)&amp;"CA: "&amp;Checks!$AA$613)</f>
        <v>Type: ______________ (see cover list)
ID: ______________ (see cover list)</v>
      </c>
      <c r="G66" s="115" t="str">
        <f aca="false">IF(ISNUMBER(Checks!$AD$613),TEXT(Checks!$AD$613,"DD-MMM-YY HH:MM")&amp;" "&amp;Checks!$P$613,"")&amp;IF(Checks!$AE$613="","",CHAR(10)&amp;"Verifier: "&amp;Checks!$AE$613)&amp;IF(Checks!$T$613="","",CHAR(10)&amp;"PIC: "&amp;Checks!$T$613)</f>
        <v/>
      </c>
      <c r="H66" s="116" t="str">
        <f aca="false">IF(Checks!$AH$613="","",Checks!$AH$613)</f>
        <v>OPEN</v>
      </c>
    </row>
    <row r="67" customFormat="false" ht="114" hidden="false" customHeight="true" outlineLevel="0" collapsed="false">
      <c r="A67" s="115" t="str">
        <f aca="false">Checks!$A$614&amp;CHAR(10)&amp;IF(Checks!$I$614="","",Checks!$I$614&amp;": ")&amp;Checks!$J$614</f>
        <v>F18-UPL-11
Seat Linen: Seat pillow (BS &amp; BC) - on board</v>
      </c>
      <c r="B67" s="115" t="str">
        <f aca="false">Checks!$K$614&amp;IF(Checks!$O$614="","",IF(Checks!$K$614="","",CHAR(10))&amp;"Note: "&amp;Checks!$O$614)</f>
        <v>Available 100% (ticked in reference)</v>
      </c>
      <c r="C67" s="115" t="str">
        <f aca="false">Checks!$N$614&amp;CHAR(10)&amp;IF(ISNUMBER(Checks!$R$614),TEXT(Checks!$R$614,"DD-MMM-YY HH:MM"),"")&amp;" "&amp;Checks!$P$614</f>
        <v>Required
27-Oct-26 22:25 KUL</v>
      </c>
      <c r="D67" s="115" t="str">
        <f aca="false">IF(Checks!$U$614="","",Checks!$U$614)&amp;IF(Checks!$AB$614="","",CHAR(10)&amp;"CA: "&amp;Checks!$AB$614)</f>
        <v/>
      </c>
      <c r="E67" s="115" t="str">
        <f aca="false">IF(Checks!$V$614="","",Checks!$V$614)&amp;IF(Checks!$AC$614="","",IF(Checks!$V$614="","",CHAR(10))&amp;"N/A just.: "&amp;Checks!$AC$614)&amp;IF(Checks!$W$614="","",CHAR(10)&amp;"Batch: "&amp;Checks!$W$614)&amp;IF(AND(Checks!$X$614="",Checks!$Y$614=""),"",CHAR(10)&amp;"Exp: "&amp;Checks!$X$614&amp;"  /  Act: "&amp;Checks!$Y$614)</f>
        <v/>
      </c>
      <c r="F67" s="115" t="str">
        <f aca="false">IF(AND(LEFT(Checks!$AH$614,10)="N/A – RULE",TRIM(Checks!$S$614&amp;Checks!$Z$614)=""),"","Type: "&amp;IF(TRIM(Checks!$S$614)="","______________ (see cover list)",Checks!$S$614)&amp;CHAR(10)&amp;"ID: "&amp;IF(TRIM(Checks!$Z$614)="","______________ (see cover list)",Checks!$Z$614))&amp;IF(Checks!$AA$614="","",CHAR(10)&amp;"CA: "&amp;Checks!$AA$614)</f>
        <v>Type: ______________ (see cover list)
ID: ______________ (see cover list)</v>
      </c>
      <c r="G67" s="115" t="str">
        <f aca="false">IF(ISNUMBER(Checks!$AD$614),TEXT(Checks!$AD$614,"DD-MMM-YY HH:MM")&amp;" "&amp;Checks!$P$614,"")&amp;IF(Checks!$AE$614="","",CHAR(10)&amp;"Verifier: "&amp;Checks!$AE$614)&amp;IF(Checks!$T$614="","",CHAR(10)&amp;"PIC: "&amp;Checks!$T$614)</f>
        <v/>
      </c>
      <c r="H67" s="116" t="str">
        <f aca="false">IF(Checks!$AH$614="","",Checks!$AH$614)</f>
        <v>OPEN</v>
      </c>
    </row>
    <row r="68" customFormat="false" ht="114" hidden="false" customHeight="true" outlineLevel="0" collapsed="false">
      <c r="A68" s="115" t="str">
        <f aca="false">Checks!$A$615&amp;CHAR(10)&amp;IF(Checks!$I$615="","",Checks!$I$615&amp;": ")&amp;Checks!$J$615</f>
        <v>F18-UPL-12
Seat Linen: Duvet (BS &amp; BC) - on board</v>
      </c>
      <c r="B68" s="115" t="str">
        <f aca="false">Checks!$K$615&amp;IF(Checks!$O$615="","",IF(Checks!$K$615="","",CHAR(10))&amp;"Note: "&amp;Checks!$O$615)</f>
        <v>Available 100% (ticked in reference)</v>
      </c>
      <c r="C68" s="115" t="str">
        <f aca="false">Checks!$N$615&amp;CHAR(10)&amp;IF(ISNUMBER(Checks!$R$615),TEXT(Checks!$R$615,"DD-MMM-YY HH:MM"),"")&amp;" "&amp;Checks!$P$615</f>
        <v>Required
27-Oct-26 22:25 KUL</v>
      </c>
      <c r="D68" s="115" t="str">
        <f aca="false">IF(Checks!$U$615="","",Checks!$U$615)&amp;IF(Checks!$AB$615="","",CHAR(10)&amp;"CA: "&amp;Checks!$AB$615)</f>
        <v/>
      </c>
      <c r="E68" s="115" t="str">
        <f aca="false">IF(Checks!$V$615="","",Checks!$V$615)&amp;IF(Checks!$AC$615="","",IF(Checks!$V$615="","",CHAR(10))&amp;"N/A just.: "&amp;Checks!$AC$615)&amp;IF(Checks!$W$615="","",CHAR(10)&amp;"Batch: "&amp;Checks!$W$615)&amp;IF(AND(Checks!$X$615="",Checks!$Y$615=""),"",CHAR(10)&amp;"Exp: "&amp;Checks!$X$615&amp;"  /  Act: "&amp;Checks!$Y$615)</f>
        <v/>
      </c>
      <c r="F68" s="115" t="str">
        <f aca="false">IF(AND(LEFT(Checks!$AH$615,10)="N/A – RULE",TRIM(Checks!$S$615&amp;Checks!$Z$615)=""),"","Type: "&amp;IF(TRIM(Checks!$S$615)="","______________ (see cover list)",Checks!$S$615)&amp;CHAR(10)&amp;"ID: "&amp;IF(TRIM(Checks!$Z$615)="","______________ (see cover list)",Checks!$Z$615))&amp;IF(Checks!$AA$615="","",CHAR(10)&amp;"CA: "&amp;Checks!$AA$615)</f>
        <v>Type: ______________ (see cover list)
ID: ______________ (see cover list)</v>
      </c>
      <c r="G68" s="115" t="str">
        <f aca="false">IF(ISNUMBER(Checks!$AD$615),TEXT(Checks!$AD$615,"DD-MMM-YY HH:MM")&amp;" "&amp;Checks!$P$615,"")&amp;IF(Checks!$AE$615="","",CHAR(10)&amp;"Verifier: "&amp;Checks!$AE$615)&amp;IF(Checks!$T$615="","",CHAR(10)&amp;"PIC: "&amp;Checks!$T$615)</f>
        <v/>
      </c>
      <c r="H68" s="116" t="str">
        <f aca="false">IF(Checks!$AH$615="","",Checks!$AH$615)</f>
        <v>OPEN</v>
      </c>
    </row>
    <row r="69" customFormat="false" ht="114" hidden="false" customHeight="true" outlineLevel="0" collapsed="false">
      <c r="A69" s="115" t="str">
        <f aca="false">Checks!$A$616&amp;CHAR(10)&amp;IF(Checks!$I$616="","",Checks!$I$616&amp;": ")&amp;Checks!$J$616</f>
        <v>F18-UPL-13
Seat Linen: Mattress (BS &amp; BC) - on board</v>
      </c>
      <c r="B69" s="115" t="str">
        <f aca="false">Checks!$K$616&amp;IF(Checks!$O$616="","",IF(Checks!$K$616="","",CHAR(10))&amp;"Note: "&amp;Checks!$O$616)</f>
        <v>Available 100% (ticked in reference)</v>
      </c>
      <c r="C69" s="115" t="str">
        <f aca="false">Checks!$N$616&amp;CHAR(10)&amp;IF(ISNUMBER(Checks!$R$616),TEXT(Checks!$R$616,"DD-MMM-YY HH:MM"),"")&amp;" "&amp;Checks!$P$616</f>
        <v>Required
27-Oct-26 22:25 KUL</v>
      </c>
      <c r="D69" s="115" t="str">
        <f aca="false">IF(Checks!$U$616="","",Checks!$U$616)&amp;IF(Checks!$AB$616="","",CHAR(10)&amp;"CA: "&amp;Checks!$AB$616)</f>
        <v/>
      </c>
      <c r="E69" s="115" t="str">
        <f aca="false">IF(Checks!$V$616="","",Checks!$V$616)&amp;IF(Checks!$AC$616="","",IF(Checks!$V$616="","",CHAR(10))&amp;"N/A just.: "&amp;Checks!$AC$616)&amp;IF(Checks!$W$616="","",CHAR(10)&amp;"Batch: "&amp;Checks!$W$616)&amp;IF(AND(Checks!$X$616="",Checks!$Y$616=""),"",CHAR(10)&amp;"Exp: "&amp;Checks!$X$616&amp;"  /  Act: "&amp;Checks!$Y$616)</f>
        <v/>
      </c>
      <c r="F69" s="115" t="str">
        <f aca="false">IF(AND(LEFT(Checks!$AH$616,10)="N/A – RULE",TRIM(Checks!$S$616&amp;Checks!$Z$616)=""),"","Type: "&amp;IF(TRIM(Checks!$S$616)="","______________ (see cover list)",Checks!$S$616)&amp;CHAR(10)&amp;"ID: "&amp;IF(TRIM(Checks!$Z$616)="","______________ (see cover list)",Checks!$Z$616))&amp;IF(Checks!$AA$616="","",CHAR(10)&amp;"CA: "&amp;Checks!$AA$616)</f>
        <v>Type: ______________ (see cover list)
ID: ______________ (see cover list)</v>
      </c>
      <c r="G69" s="115" t="str">
        <f aca="false">IF(ISNUMBER(Checks!$AD$616),TEXT(Checks!$AD$616,"DD-MMM-YY HH:MM")&amp;" "&amp;Checks!$P$616,"")&amp;IF(Checks!$AE$616="","",CHAR(10)&amp;"Verifier: "&amp;Checks!$AE$616)&amp;IF(Checks!$T$616="","",CHAR(10)&amp;"PIC: "&amp;Checks!$T$616)</f>
        <v/>
      </c>
      <c r="H69" s="116" t="str">
        <f aca="false">IF(Checks!$AH$616="","",Checks!$AH$616)</f>
        <v>OPEN</v>
      </c>
    </row>
    <row r="70" customFormat="false" ht="114" hidden="false" customHeight="true" outlineLevel="0" collapsed="false">
      <c r="A70" s="115" t="str">
        <f aca="false">Checks!$A$617&amp;CHAR(10)&amp;IF(Checks!$I$617="","",Checks!$I$617&amp;": ")&amp;Checks!$J$617</f>
        <v>F18-UPL-14
Signature Drinks: Signature drink &amp; garnish (BC) - on board</v>
      </c>
      <c r="B70" s="115" t="str">
        <f aca="false">SUBSTITUTE(Checks!$K$617&amp;IF(Checks!$O$617="","",IF(Checks!$K$617="","",CHAR(10))&amp;"Note: "&amp;Checks!$O$617)," (note D79)","")</f>
        <v>Available (ticked in reference)
Note: Signature drinks &amp; garnish uplifted from KUL.</v>
      </c>
      <c r="C70" s="115" t="str">
        <f aca="false">Checks!$N$617&amp;CHAR(10)&amp;IF(ISNUMBER(Checks!$R$617),TEXT(Checks!$R$617,"DD-MMM-YY HH:MM"),"")&amp;" "&amp;Checks!$P$617</f>
        <v>Required
27-Oct-26 22:25 KUL</v>
      </c>
      <c r="D70" s="115" t="str">
        <f aca="false">IF(Checks!$U$617="","",Checks!$U$617)&amp;IF(Checks!$AB$617="","",CHAR(10)&amp;"CA: "&amp;Checks!$AB$617)</f>
        <v/>
      </c>
      <c r="E70" s="115" t="str">
        <f aca="false">IF(Checks!$V$617="","",Checks!$V$617)&amp;IF(Checks!$AC$617="","",IF(Checks!$V$617="","",CHAR(10))&amp;"N/A just.: "&amp;Checks!$AC$617)&amp;IF(Checks!$W$617="","",CHAR(10)&amp;"Batch: "&amp;Checks!$W$617)&amp;IF(AND(Checks!$X$617="",Checks!$Y$617=""),"",CHAR(10)&amp;"Exp: "&amp;Checks!$X$617&amp;"  /  Act: "&amp;Checks!$Y$617)</f>
        <v/>
      </c>
      <c r="F70" s="115" t="str">
        <f aca="false">IF(AND(LEFT(Checks!$AH$617,10)="N/A – RULE",TRIM(Checks!$S$617&amp;Checks!$Z$617)=""),"","Type: "&amp;IF(TRIM(Checks!$S$617)="","______________ (see cover list)",Checks!$S$617)&amp;CHAR(10)&amp;"ID: "&amp;IF(TRIM(Checks!$Z$617)="","______________ (see cover list)",Checks!$Z$617))&amp;IF(Checks!$AA$617="","",CHAR(10)&amp;"CA: "&amp;Checks!$AA$617)</f>
        <v>Type: ______________ (see cover list)
ID: ______________ (see cover list)</v>
      </c>
      <c r="G70" s="115" t="str">
        <f aca="false">IF(ISNUMBER(Checks!$AD$617),TEXT(Checks!$AD$617,"DD-MMM-YY HH:MM")&amp;" "&amp;Checks!$P$617,"")&amp;IF(Checks!$AE$617="","",CHAR(10)&amp;"Verifier: "&amp;Checks!$AE$617)&amp;IF(Checks!$T$617="","",CHAR(10)&amp;"PIC: "&amp;Checks!$T$617)</f>
        <v/>
      </c>
      <c r="H70" s="116" t="str">
        <f aca="false">IF(Checks!$AH$617="","",Checks!$AH$617)</f>
        <v>OPEN</v>
      </c>
    </row>
    <row r="71" customFormat="false" ht="114" hidden="false" customHeight="true" outlineLevel="0" collapsed="false">
      <c r="A71" s="115" t="str">
        <f aca="false">Checks!$A$618&amp;CHAR(10)&amp;IF(Checks!$I$618="","",Checks!$I$618&amp;": ")&amp;Checks!$J$618</f>
        <v>F18-UPL-15
Sales Cart: Sales cart (caterer PASB) - on board</v>
      </c>
      <c r="B71" s="115" t="str">
        <f aca="false">Checks!$K$618&amp;IF(Checks!$O$618="","",IF(Checks!$K$618="","",CHAR(10))&amp;"Note: "&amp;Checks!$O$618)</f>
        <v>Location 643 &amp; 947 (A333, full cart)
Note: Block 6.50 h &gt;= 4 h.</v>
      </c>
      <c r="C71" s="115" t="str">
        <f aca="false">Checks!$N$618&amp;CHAR(10)&amp;IF(ISNUMBER(Checks!$R$618),TEXT(Checks!$R$618,"DD-MMM-YY HH:MM"),"")&amp;" "&amp;Checks!$P$618</f>
        <v>Required
27-Oct-26 22:25 KUL</v>
      </c>
      <c r="D71" s="115" t="str">
        <f aca="false">IF(Checks!$U$618="","",Checks!$U$618)&amp;IF(Checks!$AB$618="","",CHAR(10)&amp;"CA: "&amp;Checks!$AB$618)</f>
        <v/>
      </c>
      <c r="E71" s="115" t="str">
        <f aca="false">IF(Checks!$V$618="","",Checks!$V$618)&amp;IF(Checks!$AC$618="","",IF(Checks!$V$618="","",CHAR(10))&amp;"N/A just.: "&amp;Checks!$AC$618)&amp;IF(Checks!$W$618="","",CHAR(10)&amp;"Batch: "&amp;Checks!$W$618)&amp;IF(AND(Checks!$X$618="",Checks!$Y$618=""),"",CHAR(10)&amp;"Exp: "&amp;Checks!$X$618&amp;"  /  Act: "&amp;Checks!$Y$618)</f>
        <v/>
      </c>
      <c r="F71" s="115" t="str">
        <f aca="false">IF(AND(LEFT(Checks!$AH$618,10)="N/A – RULE",TRIM(Checks!$S$618&amp;Checks!$Z$618)=""),"","Type: "&amp;IF(TRIM(Checks!$S$618)="","______________ (see cover list)",Checks!$S$618)&amp;CHAR(10)&amp;"ID: "&amp;IF(TRIM(Checks!$Z$618)="","______________ (see cover list)",Checks!$Z$618))&amp;IF(Checks!$AA$618="","",CHAR(10)&amp;"CA: "&amp;Checks!$AA$618)</f>
        <v>Type: ______________ (see cover list)
ID: ______________ (see cover list)</v>
      </c>
      <c r="G71" s="115" t="str">
        <f aca="false">IF(ISNUMBER(Checks!$AD$618),TEXT(Checks!$AD$618,"DD-MMM-YY HH:MM")&amp;" "&amp;Checks!$P$618,"")&amp;IF(Checks!$AE$618="","",CHAR(10)&amp;"Verifier: "&amp;Checks!$AE$618)&amp;IF(Checks!$T$618="","",CHAR(10)&amp;"PIC: "&amp;Checks!$T$618)</f>
        <v/>
      </c>
      <c r="H71" s="116" t="str">
        <f aca="false">IF(Checks!$AH$618="","",Checks!$AH$618)</f>
        <v>OPEN</v>
      </c>
    </row>
    <row r="73" customFormat="false" ht="24" hidden="false" customHeight="true" outlineLevel="0" collapsed="false">
      <c r="A73" s="117" t="s">
        <v>3480</v>
      </c>
      <c r="B73" s="117"/>
      <c r="C73" s="117"/>
      <c r="D73" s="117"/>
      <c r="E73" s="117" t="s">
        <v>3481</v>
      </c>
      <c r="F73" s="117"/>
      <c r="G73" s="117"/>
      <c r="H73" s="117"/>
    </row>
    <row r="74" customFormat="false" ht="21.75" hidden="false" customHeight="true" outlineLevel="0" collapsed="false">
      <c r="A74" s="118"/>
      <c r="B74" s="118"/>
      <c r="C74" s="118"/>
      <c r="D74" s="118"/>
      <c r="E74" s="118"/>
      <c r="F74" s="118"/>
      <c r="G74" s="118"/>
      <c r="H74" s="118"/>
    </row>
    <row r="75" customFormat="false" ht="21.75" hidden="false" customHeight="true" outlineLevel="0" collapsed="false">
      <c r="A75" s="118"/>
      <c r="B75" s="118"/>
      <c r="C75" s="118"/>
      <c r="D75" s="118"/>
      <c r="E75" s="118"/>
      <c r="F75" s="118"/>
      <c r="G75" s="118"/>
      <c r="H75" s="118"/>
    </row>
    <row r="76" customFormat="false" ht="21.75" hidden="false" customHeight="true" outlineLevel="0" collapsed="false">
      <c r="A76" s="118"/>
      <c r="B76" s="118"/>
      <c r="C76" s="118"/>
      <c r="D76" s="118"/>
      <c r="E76" s="118"/>
      <c r="F76" s="118"/>
      <c r="G76" s="118"/>
      <c r="H76" s="118"/>
    </row>
    <row r="77" customFormat="false" ht="21.75" hidden="false" customHeight="true" outlineLevel="0" collapsed="false">
      <c r="A77" s="118"/>
      <c r="B77" s="118"/>
      <c r="C77" s="118"/>
      <c r="D77" s="118"/>
      <c r="E77" s="118"/>
      <c r="F77" s="118"/>
      <c r="G77" s="118"/>
      <c r="H77" s="118"/>
    </row>
    <row r="78" customFormat="false" ht="21.75" hidden="false" customHeight="true" outlineLevel="0" collapsed="false">
      <c r="A78" s="118"/>
      <c r="B78" s="118"/>
      <c r="C78" s="118"/>
      <c r="D78" s="118"/>
      <c r="E78" s="118"/>
      <c r="F78" s="118"/>
      <c r="G78" s="118"/>
      <c r="H78" s="118"/>
    </row>
    <row r="79" customFormat="false" ht="21.75" hidden="false" customHeight="true" outlineLevel="0" collapsed="false">
      <c r="A79" s="118"/>
      <c r="B79" s="118"/>
      <c r="C79" s="118"/>
      <c r="D79" s="118"/>
      <c r="E79" s="118"/>
      <c r="F79" s="118"/>
      <c r="G79" s="118"/>
      <c r="H79" s="118"/>
    </row>
    <row r="80" customFormat="false" ht="21.75" hidden="false" customHeight="true" outlineLevel="0" collapsed="false">
      <c r="A80" s="118"/>
      <c r="B80" s="118"/>
      <c r="C80" s="118"/>
      <c r="D80" s="118"/>
      <c r="E80" s="118"/>
      <c r="F80" s="118"/>
      <c r="G80" s="118"/>
      <c r="H80" s="118"/>
    </row>
    <row r="81" customFormat="false" ht="21.75" hidden="false" customHeight="true" outlineLevel="0" collapsed="false">
      <c r="A81" s="118"/>
      <c r="B81" s="118"/>
      <c r="C81" s="118"/>
      <c r="D81" s="118"/>
      <c r="E81" s="118"/>
      <c r="F81" s="118"/>
      <c r="G81" s="118"/>
      <c r="H81" s="118"/>
    </row>
    <row r="82" customFormat="false" ht="21.75" hidden="false" customHeight="true" outlineLevel="0" collapsed="false">
      <c r="A82" s="118"/>
      <c r="B82" s="118"/>
      <c r="C82" s="118"/>
      <c r="D82" s="118"/>
      <c r="E82" s="118"/>
      <c r="F82" s="118"/>
      <c r="G82" s="118"/>
      <c r="H82" s="118"/>
    </row>
    <row r="83" customFormat="false" ht="21.75" hidden="false" customHeight="true" outlineLevel="0" collapsed="false">
      <c r="A83" s="118"/>
      <c r="B83" s="118"/>
      <c r="C83" s="118"/>
      <c r="D83" s="118"/>
      <c r="E83" s="118"/>
      <c r="F83" s="118"/>
      <c r="G83" s="118"/>
      <c r="H83"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56:H56"/>
    <mergeCell ref="A73:D73"/>
    <mergeCell ref="E73:H73"/>
    <mergeCell ref="A74:D83"/>
    <mergeCell ref="E74:H8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1">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1">
    <cfRule type="expression" priority="18" aboveAverage="0" equalAverage="0" bottom="0" percent="0" rank="0" text="" dxfId="35">
      <formula>LEFT($H24,3)="N/A"</formula>
    </cfRule>
  </conditionalFormatting>
  <conditionalFormatting sqref="D24:D71">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1" man="true" max="16383" min="0"/>
    <brk id="27" man="true" max="16383" min="0"/>
    <brk id="31" man="true" max="16383" min="0"/>
    <brk id="36" man="true" max="16383" min="0"/>
    <brk id="40" man="true" max="16383" min="0"/>
    <brk id="43" man="true" max="16383" min="0"/>
    <brk id="47" man="true" max="16383" min="0"/>
    <brk id="51" man="true" max="16383" min="0"/>
    <brk id="55" man="true" max="16383" min="0"/>
    <brk id="60" man="true" max="16383" min="0"/>
    <brk id="64" man="true" max="16383" min="0"/>
    <brk id="68"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3435</v>
      </c>
      <c r="B2" s="94" t="str">
        <f aca="false">Flights!$F$23&amp;"   "&amp;TEXT(Flights!$D$23,"DD-MMM-YY")&amp;" ("&amp;Flights!$E$23&amp;")"</f>
        <v>MH0053   29-Oct-26 (THU)</v>
      </c>
      <c r="C2" s="94"/>
      <c r="D2" s="94"/>
      <c r="E2" s="95" t="s">
        <v>3436</v>
      </c>
      <c r="F2" s="96" t="str">
        <f aca="false">Flights!$AT$23</f>
        <v>NOT READY – DOCUMENTS</v>
      </c>
      <c r="G2" s="96"/>
      <c r="H2" s="96"/>
    </row>
    <row r="3" customFormat="false" ht="24" hidden="false" customHeight="true" outlineLevel="0" collapsed="false">
      <c r="A3" s="93" t="s">
        <v>3437</v>
      </c>
      <c r="B3" s="94" t="str">
        <f aca="false">Flights!$G$23&amp;" → "&amp;Flights!$H$23&amp;"   Class "&amp;Flights!$K$23&amp;"   Seat "&amp;Flights!$O$23</f>
        <v>KIX → KUL   Class EY   Seat 9C</v>
      </c>
      <c r="C3" s="94"/>
      <c r="D3" s="94"/>
      <c r="E3" s="95" t="s">
        <v>73</v>
      </c>
      <c r="F3" s="95" t="s">
        <v>3438</v>
      </c>
      <c r="G3" s="95" t="s">
        <v>3439</v>
      </c>
      <c r="H3" s="95"/>
    </row>
    <row r="4" customFormat="false" ht="24" hidden="false" customHeight="true" outlineLevel="0" collapsed="false">
      <c r="A4" s="93" t="s">
        <v>3440</v>
      </c>
      <c r="B4" s="94" t="str">
        <f aca="false">IF(ISNUMBER(Flights!$I$23),TEXT(Flights!$I$23,"DD-MMM-YY HH:MM"),"")&amp;" "&amp;Flights!$G$23&amp;"  →  "&amp;IF(ISNUMBER(Flights!$J$23),TEXT(Flights!$J$23,"DD-MMM-YY HH:MM"),"")&amp;" "&amp;Flights!$H$23</f>
        <v>29-Oct-26 09:40 KIX  →  29-Oct-26 16:45 KUL</v>
      </c>
      <c r="C4" s="94"/>
      <c r="D4" s="94"/>
      <c r="E4" s="93" t="s">
        <v>3441</v>
      </c>
      <c r="F4" s="97" t="str">
        <f aca="false">IF(ISNUMBER(Flights!$AG$23),TEXT(Flights!$AG$23,"DD-MMM-YY HH:MM"),"")&amp;" "&amp;Flights!$V$23</f>
        <v>22-Oct-26 09:40 KIX</v>
      </c>
      <c r="G4" s="98" t="n">
        <f aca="false">Flights!$AJ$23</f>
        <v>0</v>
      </c>
      <c r="H4" s="98"/>
    </row>
    <row r="5" customFormat="false" ht="24" hidden="false" customHeight="true" outlineLevel="0" collapsed="false">
      <c r="A5" s="93" t="s">
        <v>3442</v>
      </c>
      <c r="B5" s="94" t="str">
        <f aca="false">Flights!$L$23&amp;" – "&amp;Flights!$M$23</f>
        <v>A333 – A330-300 (A333)</v>
      </c>
      <c r="C5" s="94"/>
      <c r="D5" s="94"/>
      <c r="E5" s="93" t="s">
        <v>3443</v>
      </c>
      <c r="F5" s="97" t="str">
        <f aca="false">IF(ISNUMBER(Flights!$AH$23),TEXT(Flights!$AH$23,"DD-MMM-YY HH:MM"),"")&amp;" "&amp;Flights!$V$23</f>
        <v>28-Oct-26 09:40 KIX</v>
      </c>
      <c r="G5" s="98" t="n">
        <f aca="false">Flights!$AK$23</f>
        <v>0</v>
      </c>
      <c r="H5" s="98"/>
    </row>
    <row r="6" customFormat="false" ht="24" hidden="false" customHeight="true" outlineLevel="0" collapsed="false">
      <c r="A6" s="93" t="s">
        <v>3444</v>
      </c>
      <c r="B6" s="94" t="str">
        <f aca="false">IF(TRIM(Flights!$N$23)="","__________________",Flights!$N$23)</f>
        <v>__________________</v>
      </c>
      <c r="C6" s="94"/>
      <c r="D6" s="94"/>
      <c r="E6" s="93" t="s">
        <v>3445</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3446</v>
      </c>
      <c r="B7" s="94" t="str">
        <f aca="false">Flights!$T$23</f>
        <v>1.5 Meal (Meal)</v>
      </c>
      <c r="C7" s="94"/>
      <c r="D7" s="94"/>
      <c r="E7" s="93" t="s">
        <v>3447</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155</v>
      </c>
      <c r="B8" s="94" t="str">
        <f aca="false">Flights!$V$23&amp;"   (reference uplift stns: "&amp;Flights!$U$23&amp;")"</f>
        <v>KIX   (reference uplift stns: KUL/KIX)</v>
      </c>
      <c r="C8" s="94"/>
      <c r="D8" s="94"/>
      <c r="E8" s="93" t="s">
        <v>3448</v>
      </c>
      <c r="F8" s="99" t="s">
        <v>3449</v>
      </c>
      <c r="G8" s="98" t="n">
        <f aca="false">Flights!$AN$23</f>
        <v>0</v>
      </c>
      <c r="H8" s="98"/>
    </row>
    <row r="9" customFormat="false" ht="12.75" hidden="false" customHeight="true" outlineLevel="0" collapsed="false">
      <c r="A9" s="93" t="s">
        <v>3450</v>
      </c>
      <c r="B9" s="94" t="str">
        <f aca="false">TRIM(Flights!$P$23&amp;"  "&amp;Flights!$Q$23)</f>
        <v>-</v>
      </c>
      <c r="C9" s="94"/>
      <c r="D9" s="94"/>
      <c r="E9" s="93" t="s">
        <v>3451</v>
      </c>
      <c r="F9" s="100" t="n">
        <f aca="false">Flights!$AP$23</f>
        <v>0</v>
      </c>
      <c r="G9" s="100" t="n">
        <f aca="false">Flights!$AQ$23</f>
        <v>0</v>
      </c>
      <c r="H9" s="100" t="n">
        <f aca="false">Flights!$AU$23</f>
        <v>0</v>
      </c>
    </row>
    <row r="10" customFormat="false" ht="24" hidden="false" customHeight="true" outlineLevel="0" collapsed="false">
      <c r="A10" s="93" t="s">
        <v>3452</v>
      </c>
      <c r="B10" s="94" t="str">
        <f aca="false">IF(TRIM(Flights!$X$23)="","__________________",Flights!$X$23)</f>
        <v>__________________</v>
      </c>
      <c r="C10" s="94"/>
      <c r="D10" s="94"/>
      <c r="E10" s="93" t="s">
        <v>3453</v>
      </c>
      <c r="F10" s="100" t="n">
        <f aca="false">Flights!$AO$23</f>
        <v>24</v>
      </c>
      <c r="G10" s="100" t="n">
        <f aca="false">Flights!$AS$23</f>
        <v>1</v>
      </c>
      <c r="H10" s="100" t="n">
        <f aca="false">Flights!$AR$23</f>
        <v>2</v>
      </c>
    </row>
    <row r="11" customFormat="false" ht="21" hidden="false" customHeight="true" outlineLevel="0" collapsed="false">
      <c r="A11" s="93" t="s">
        <v>3454</v>
      </c>
      <c r="B11" s="94" t="str">
        <f aca="false">IF(TRIM(Flights!$Y$23)="","__________________",Flights!$Y$23)</f>
        <v>__________________</v>
      </c>
      <c r="C11" s="94"/>
      <c r="D11" s="94"/>
      <c r="E11" s="93" t="s">
        <v>3455</v>
      </c>
      <c r="F11" s="100" t="str">
        <f aca="false">Flights!$AV$23&amp;" / "&amp;Flights!$AW$23</f>
        <v>0 / 24</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IF(Documents!$F$23="","",Documents!$F$23)</f>
        <v/>
      </c>
      <c r="C15" s="99" t="str">
        <f aca="false">IF(Documents!$G$23="","",Documents!$G$23)&amp;IF(ISNUMBER(Documents!$H$23),"  "&amp;TEXT(Documents!$H$23,"DD-MMM-YY"),"")</f>
        <v/>
      </c>
      <c r="D15" s="99"/>
      <c r="E15" s="108" t="str">
        <f aca="false">IF(Documents!$J$23="OUTSTANDING","OUTSTANDING – attach before T-7D (due "&amp;IF(ISNUMBER(Flights!$AG$23),TEXT(Flights!$AG$23,"DD-MMM-YY HH:MM"),"")&amp;" "&amp;Flights!$V$23&amp;")",IF(Documents!$J$23="","Status not recorded",Documents!$J$23))</f>
        <v>OUTSTANDING – attach before T-7D (due 22-Oct-26 09:40 KIX)</v>
      </c>
      <c r="F15" s="109" t="str">
        <f aca="false">"Staple behind this sheet as page A1."&amp;IF(Documents!$I$23="",""," Location: "&amp;Documents!$I$23)</f>
        <v>Staple behind this sheet as page A1.</v>
      </c>
      <c r="G15" s="109"/>
      <c r="H15" s="109"/>
    </row>
    <row r="16" customFormat="false" ht="36" hidden="false" customHeight="true" outlineLevel="0" collapsed="false">
      <c r="A16" s="93" t="s">
        <v>3466</v>
      </c>
      <c r="B16" s="94" t="str">
        <f aca="false">IF(Documents!$K$23="","",Documents!$K$23)</f>
        <v/>
      </c>
      <c r="C16" s="99" t="str">
        <f aca="false">IF(Documents!$L$23="","",Documents!$L$23)&amp;IF(ISNUMBER(Documents!$M$23),"  "&amp;TEXT(Documents!$M$23,"DD-MMM-YY"),"")</f>
        <v/>
      </c>
      <c r="D16" s="99"/>
      <c r="E16" s="108" t="str">
        <f aca="false">IF(Documents!$O$23="OUTSTANDING","OUTSTANDING – attach before T-7D (due "&amp;IF(ISNUMBER(Flights!$AG$23),TEXT(Flights!$AG$23,"DD-MMM-YY HH:MM"),"")&amp;" "&amp;Flights!$V$23&amp;")",IF(Documents!$O$23="","Status not recorded",Documents!$O$23))</f>
        <v>OUTSTANDING – attach before T-7D (due 22-Oct-26 09:40 KIX)</v>
      </c>
      <c r="F16" s="109" t="str">
        <f aca="false">"Staple behind this sheet as page A2."&amp;IF(Documents!$N$23="",""," Location: "&amp;Documents!$N$23)</f>
        <v>Staple behind this sheet as page A2.</v>
      </c>
      <c r="G16" s="109"/>
      <c r="H16" s="109"/>
    </row>
    <row r="17" customFormat="false" ht="22.5" hidden="false" customHeight="true" outlineLevel="0" collapsed="false">
      <c r="A17" s="93" t="s">
        <v>3467</v>
      </c>
      <c r="B17" s="110" t="str">
        <f aca="false">IF(Documents!$Q$23="","",Documents!$Q$23)</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"&amp;IF(TRIM(Flights!$Y$23)="","__________________",Flights!$Y$23)</f>
        <v>Name: __________________</v>
      </c>
      <c r="B19" s="94"/>
      <c r="C19" s="94" t="str">
        <f aca="false">"Name: __________________"</f>
        <v>Name: __________________</v>
      </c>
      <c r="D19" s="94"/>
      <c r="E19" s="94"/>
      <c r="F19" s="94" t="str">
        <f aca="false">"Name: __________________"&amp;"   Station: "&amp;Flights!$V$23</f>
        <v>Name: __________________   Station: KIX</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Checks!$A$619&amp;CHAR(10)&amp;IF(Checks!$I$619="","",Checks!$I$619&amp;": ")&amp;Checks!$J$619</f>
        <v>F19-T7-01
Meal: Meal sensory testing completed for this flight's menu cycle (assessed class)</v>
      </c>
      <c r="B24" s="115" t="str">
        <f aca="false">Checks!$K$619&amp;IF(Checks!$O$619="","",IF(Checks!$K$619="","",CHAR(10))&amp;"Note: "&amp;Checks!$O$619)</f>
        <v>Record panel result / score in Result</v>
      </c>
      <c r="C24" s="115" t="str">
        <f aca="false">Checks!$N$619&amp;CHAR(10)&amp;IF(ISNUMBER(Checks!$R$619),TEXT(Checks!$R$619,"DD-MMM-YY HH:MM"),"")&amp;" "&amp;Checks!$P$619</f>
        <v>Required
22-Oct-26 09:40 KIX</v>
      </c>
      <c r="D24" s="115" t="str">
        <f aca="false">IF(Checks!$U$619="","",Checks!$U$619)&amp;IF(Checks!$AB$619="","",CHAR(10)&amp;"CA: "&amp;Checks!$AB$619)</f>
        <v/>
      </c>
      <c r="E24" s="115" t="str">
        <f aca="false">IF(Checks!$V$619="","",Checks!$V$619)&amp;IF(Checks!$AC$619="","",IF(Checks!$V$619="","",CHAR(10))&amp;"N/A just.: "&amp;Checks!$AC$619)&amp;IF(Checks!$W$619="","",CHAR(10)&amp;"Batch: "&amp;Checks!$W$619)&amp;IF(AND(Checks!$X$619="",Checks!$Y$619=""),"",CHAR(10)&amp;"Exp: "&amp;Checks!$X$619&amp;"  /  Act: "&amp;Checks!$Y$619)</f>
        <v/>
      </c>
      <c r="F24" s="115" t="str">
        <f aca="false">IF(AND(LEFT(Checks!$AH$619,10)="N/A – RULE",TRIM(Checks!$S$619&amp;Checks!$Z$619)=""),"","Type: "&amp;IF(TRIM(Checks!$S$619)="","______________ (see cover list)",Checks!$S$619)&amp;CHAR(10)&amp;"ID: "&amp;IF(TRIM(Checks!$Z$619)="","______________ (see cover list)",Checks!$Z$619))&amp;IF(Checks!$AA$619="","",CHAR(10)&amp;"CA: "&amp;Checks!$AA$619)</f>
        <v>Type: ______________ (see cover list)
ID: ______________ (see cover list)</v>
      </c>
      <c r="G24" s="115" t="str">
        <f aca="false">IF(ISNUMBER(Checks!$AD$619),TEXT(Checks!$AD$619,"DD-MMM-YY HH:MM")&amp;" "&amp;Checks!$P$619,"")&amp;IF(Checks!$AE$619="","",CHAR(10)&amp;"Verifier: "&amp;Checks!$AE$619)&amp;IF(Checks!$T$619="","",CHAR(10)&amp;"PIC: "&amp;Checks!$T$619)</f>
        <v/>
      </c>
      <c r="H24" s="116" t="str">
        <f aca="false">IF(Checks!$AH$619="","",Checks!$AH$619)</f>
        <v>OPEN</v>
      </c>
    </row>
    <row r="25" customFormat="false" ht="114" hidden="false" customHeight="true" outlineLevel="0" collapsed="false">
      <c r="A25" s="115" t="str">
        <f aca="false">Checks!$A$620&amp;CHAR(10)&amp;IF(Checks!$I$620="","",Checks!$I$620&amp;": ")&amp;Checks!$J$620</f>
        <v>F19-T7-02
Menu: Printed menu cards confirmed (content, cycle, language, quantity)</v>
      </c>
      <c r="B25" s="115" t="str">
        <f aca="false">Checks!$K$620&amp;IF(Checks!$O$620="","",IF(Checks!$K$620="","",CHAR(10))&amp;"Note: "&amp;Checks!$O$620)</f>
        <v>Menu card matches approved menu for this flight</v>
      </c>
      <c r="C25" s="115" t="str">
        <f aca="false">Checks!$N$620&amp;CHAR(10)&amp;IF(ISNUMBER(Checks!$R$620),TEXT(Checks!$R$620,"DD-MMM-YY HH:MM"),"")&amp;" "&amp;Checks!$P$620</f>
        <v>Required
22-Oct-26 09:40 KIX</v>
      </c>
      <c r="D25" s="115" t="str">
        <f aca="false">IF(Checks!$U$620="","",Checks!$U$620)&amp;IF(Checks!$AB$620="","",CHAR(10)&amp;"CA: "&amp;Checks!$AB$620)</f>
        <v/>
      </c>
      <c r="E25" s="115" t="str">
        <f aca="false">IF(Checks!$V$620="","",Checks!$V$620)&amp;IF(Checks!$AC$620="","",IF(Checks!$V$620="","",CHAR(10))&amp;"N/A just.: "&amp;Checks!$AC$620)&amp;IF(Checks!$W$620="","",CHAR(10)&amp;"Batch: "&amp;Checks!$W$620)&amp;IF(AND(Checks!$X$620="",Checks!$Y$620=""),"",CHAR(10)&amp;"Exp: "&amp;Checks!$X$620&amp;"  /  Act: "&amp;Checks!$Y$620)</f>
        <v/>
      </c>
      <c r="F25" s="115" t="str">
        <f aca="false">IF(AND(LEFT(Checks!$AH$620,10)="N/A – RULE",TRIM(Checks!$S$620&amp;Checks!$Z$620)=""),"","Type: "&amp;IF(TRIM(Checks!$S$620)="","______________ (see cover list)",Checks!$S$620)&amp;CHAR(10)&amp;"ID: "&amp;IF(TRIM(Checks!$Z$620)="","______________ (see cover list)",Checks!$Z$620))&amp;IF(Checks!$AA$620="","",CHAR(10)&amp;"CA: "&amp;Checks!$AA$620)</f>
        <v>Type: ______________ (see cover list)
ID: ______________ (see cover list)</v>
      </c>
      <c r="G25" s="115" t="str">
        <f aca="false">IF(ISNUMBER(Checks!$AD$620),TEXT(Checks!$AD$620,"DD-MMM-YY HH:MM")&amp;" "&amp;Checks!$P$620,"")&amp;IF(Checks!$AE$620="","",CHAR(10)&amp;"Verifier: "&amp;Checks!$AE$620)&amp;IF(Checks!$T$620="","",CHAR(10)&amp;"PIC: "&amp;Checks!$T$620)</f>
        <v/>
      </c>
      <c r="H25" s="116" t="str">
        <f aca="false">IF(Checks!$AH$620="","",Checks!$AH$620)</f>
        <v>OPEN</v>
      </c>
    </row>
    <row r="26" customFormat="false" ht="114" hidden="false" customHeight="true" outlineLevel="0" collapsed="false">
      <c r="A26" s="115" t="str">
        <f aca="false">Checks!$A$621&amp;CHAR(10)&amp;IF(Checks!$I$621="","",Checks!$I$621&amp;": ")&amp;Checks!$J$621</f>
        <v>F19-T7-03
IFE: Digital menu in IFE confirmed (A339 only)</v>
      </c>
      <c r="B26" s="115" t="str">
        <f aca="false">Checks!$K$621&amp;IF(Checks!$O$621="","",IF(Checks!$K$621="","",CHAR(10))&amp;"Note: "&amp;Checks!$O$621)</f>
        <v>Applies when fleet = A339
Note: Digital IFE menu applies to A339 only (user brief). Applicability follows the Fleet cell on Flights.</v>
      </c>
      <c r="C26" s="115" t="str">
        <f aca="false">Checks!$N$621&amp;CHAR(10)&amp;IF(ISNUMBER(Checks!$R$621),TEXT(Checks!$R$621,"DD-MMM-YY HH:MM"),"")&amp;" "&amp;Checks!$P$621</f>
        <v>N/A – rule
22-Oct-26 09:40 KIX</v>
      </c>
      <c r="D26" s="115" t="str">
        <f aca="false">IF(Checks!$U$621="","",Checks!$U$621)&amp;IF(Checks!$AB$621="","",CHAR(10)&amp;"CA: "&amp;Checks!$AB$621)</f>
        <v/>
      </c>
      <c r="E26" s="115" t="str">
        <f aca="false">IF(Checks!$V$621="","",Checks!$V$621)&amp;IF(Checks!$AC$621="","",IF(Checks!$V$621="","",CHAR(10))&amp;"N/A just.: "&amp;Checks!$AC$621)&amp;IF(Checks!$W$621="","",CHAR(10)&amp;"Batch: "&amp;Checks!$W$621)&amp;IF(AND(Checks!$X$621="",Checks!$Y$621=""),"",CHAR(10)&amp;"Exp: "&amp;Checks!$X$621&amp;"  /  Act: "&amp;Checks!$Y$621)</f>
        <v/>
      </c>
      <c r="F26" s="115" t="str">
        <f aca="false">IF(AND(LEFT(Checks!$AH$621,10)="N/A – RULE",TRIM(Checks!$S$621&amp;Checks!$Z$621)=""),"","Type: "&amp;IF(TRIM(Checks!$S$621)="","______________ (see cover list)",Checks!$S$621)&amp;CHAR(10)&amp;"ID: "&amp;IF(TRIM(Checks!$Z$621)="","______________ (see cover list)",Checks!$Z$621))&amp;IF(Checks!$AA$621="","",CHAR(10)&amp;"CA: "&amp;Checks!$AA$621)</f>
        <v/>
      </c>
      <c r="G26" s="115" t="str">
        <f aca="false">IF(ISNUMBER(Checks!$AD$621),TEXT(Checks!$AD$621,"DD-MMM-YY HH:MM")&amp;" "&amp;Checks!$P$621,"")&amp;IF(Checks!$AE$621="","",CHAR(10)&amp;"Verifier: "&amp;Checks!$AE$621)&amp;IF(Checks!$T$621="","",CHAR(10)&amp;"PIC: "&amp;Checks!$T$621)</f>
        <v/>
      </c>
      <c r="H26" s="116" t="str">
        <f aca="false">IF(Checks!$AH$621="","",Checks!$AH$621)</f>
        <v>N/A – RULE</v>
      </c>
    </row>
    <row r="27" customFormat="false" ht="114" hidden="false" customHeight="true" outlineLevel="0" collapsed="false">
      <c r="A27" s="115" t="str">
        <f aca="false">Checks!$A$622&amp;CHAR(10)&amp;IF(Checks!$I$622="","",Checks!$I$622&amp;": ")&amp;Checks!$J$622</f>
        <v>F19-T7-04
Staffing: Experienced catering officer assigned to this flight</v>
      </c>
      <c r="B27" s="115" t="str">
        <f aca="false">Checks!$K$622&amp;IF(Checks!$O$622="","",IF(Checks!$K$622="","",CHAR(10))&amp;"Note: "&amp;Checks!$O$622)</f>
        <v>Record officer name in Result</v>
      </c>
      <c r="C27" s="115" t="str">
        <f aca="false">Checks!$N$622&amp;CHAR(10)&amp;IF(ISNUMBER(Checks!$R$622),TEXT(Checks!$R$622,"DD-MMM-YY HH:MM"),"")&amp;" "&amp;Checks!$P$622</f>
        <v>Required
22-Oct-26 09:40 KIX</v>
      </c>
      <c r="D27" s="115" t="str">
        <f aca="false">IF(Checks!$U$622="","",Checks!$U$622)&amp;IF(Checks!$AB$622="","",CHAR(10)&amp;"CA: "&amp;Checks!$AB$622)</f>
        <v/>
      </c>
      <c r="E27" s="115" t="str">
        <f aca="false">IF(Checks!$V$622="","",Checks!$V$622)&amp;IF(Checks!$AC$622="","",IF(Checks!$V$622="","",CHAR(10))&amp;"N/A just.: "&amp;Checks!$AC$622)&amp;IF(Checks!$W$622="","",CHAR(10)&amp;"Batch: "&amp;Checks!$W$622)&amp;IF(AND(Checks!$X$622="",Checks!$Y$622=""),"",CHAR(10)&amp;"Exp: "&amp;Checks!$X$622&amp;"  /  Act: "&amp;Checks!$Y$622)</f>
        <v/>
      </c>
      <c r="F27" s="115" t="str">
        <f aca="false">IF(AND(LEFT(Checks!$AH$622,10)="N/A – RULE",TRIM(Checks!$S$622&amp;Checks!$Z$622)=""),"","Type: "&amp;IF(TRIM(Checks!$S$622)="","______________ (see cover list)",Checks!$S$622)&amp;CHAR(10)&amp;"ID: "&amp;IF(TRIM(Checks!$Z$622)="","______________ (see cover list)",Checks!$Z$622))&amp;IF(Checks!$AA$622="","",CHAR(10)&amp;"CA: "&amp;Checks!$AA$622)</f>
        <v>Type: ______________ (see cover list)
ID: ______________ (see cover list)</v>
      </c>
      <c r="G27" s="115" t="str">
        <f aca="false">IF(ISNUMBER(Checks!$AD$622),TEXT(Checks!$AD$622,"DD-MMM-YY HH:MM")&amp;" "&amp;Checks!$P$622,"")&amp;IF(Checks!$AE$622="","",CHAR(10)&amp;"Verifier: "&amp;Checks!$AE$622)&amp;IF(Checks!$T$622="","",CHAR(10)&amp;"PIC: "&amp;Checks!$T$622)</f>
        <v/>
      </c>
      <c r="H27" s="116" t="str">
        <f aca="false">IF(Checks!$AH$622="","",Checks!$AH$622)</f>
        <v>OPEN</v>
      </c>
    </row>
    <row r="28" customFormat="false" ht="114" hidden="false" customHeight="true" outlineLevel="0" collapsed="false">
      <c r="A28" s="115" t="str">
        <f aca="false">Checks!$A$623&amp;CHAR(10)&amp;IF(Checks!$I$623="","",Checks!$I$623&amp;": ")&amp;Checks!$J$623</f>
        <v>F19-T7-05
ISOP: All latest applicable ISOP revisions communicated to caterer</v>
      </c>
      <c r="B28" s="115" t="str">
        <f aca="false">Checks!$K$623&amp;IF(Checks!$O$623="","",IF(Checks!$K$623="","",CHAR(10))&amp;"Note: "&amp;Checks!$O$623)</f>
        <v>List revision numbers in Result (see ISOP register)</v>
      </c>
      <c r="C28" s="115" t="str">
        <f aca="false">Checks!$N$623&amp;CHAR(10)&amp;IF(ISNUMBER(Checks!$R$623),TEXT(Checks!$R$623,"DD-MMM-YY HH:MM"),"")&amp;" "&amp;Checks!$P$623</f>
        <v>Required
22-Oct-26 09:40 KIX</v>
      </c>
      <c r="D28" s="115" t="str">
        <f aca="false">IF(Checks!$U$623="","",Checks!$U$623)&amp;IF(Checks!$AB$623="","",CHAR(10)&amp;"CA: "&amp;Checks!$AB$623)</f>
        <v/>
      </c>
      <c r="E28" s="115" t="str">
        <f aca="false">IF(Checks!$V$623="","",Checks!$V$623)&amp;IF(Checks!$AC$623="","",IF(Checks!$V$623="","",CHAR(10))&amp;"N/A just.: "&amp;Checks!$AC$623)&amp;IF(Checks!$W$623="","",CHAR(10)&amp;"Batch: "&amp;Checks!$W$623)&amp;IF(AND(Checks!$X$623="",Checks!$Y$623=""),"",CHAR(10)&amp;"Exp: "&amp;Checks!$X$623&amp;"  /  Act: "&amp;Checks!$Y$623)</f>
        <v/>
      </c>
      <c r="F28" s="115" t="str">
        <f aca="false">IF(AND(LEFT(Checks!$AH$623,10)="N/A – RULE",TRIM(Checks!$S$623&amp;Checks!$Z$623)=""),"","Type: "&amp;IF(TRIM(Checks!$S$623)="","______________ (see cover list)",Checks!$S$623)&amp;CHAR(10)&amp;"ID: "&amp;IF(TRIM(Checks!$Z$623)="","______________ (see cover list)",Checks!$Z$623))&amp;IF(Checks!$AA$623="","",CHAR(10)&amp;"CA: "&amp;Checks!$AA$623)</f>
        <v>Type: ______________ (see cover list)
ID: ______________ (see cover list)</v>
      </c>
      <c r="G28" s="115" t="str">
        <f aca="false">IF(ISNUMBER(Checks!$AD$623),TEXT(Checks!$AD$623,"DD-MMM-YY HH:MM")&amp;" "&amp;Checks!$P$623,"")&amp;IF(Checks!$AE$623="","",CHAR(10)&amp;"Verifier: "&amp;Checks!$AE$623)&amp;IF(Checks!$T$623="","",CHAR(10)&amp;"PIC: "&amp;Checks!$T$623)</f>
        <v/>
      </c>
      <c r="H28" s="116" t="str">
        <f aca="false">IF(Checks!$AH$623="","",Checks!$AH$623)</f>
        <v>OPEN</v>
      </c>
    </row>
    <row r="29" customFormat="false" ht="114" hidden="false" customHeight="true" outlineLevel="0" collapsed="false">
      <c r="A29" s="115" t="str">
        <f aca="false">Checks!$A$624&amp;CHAR(10)&amp;IF(Checks!$I$624="","",Checks!$I$624&amp;": ")&amp;Checks!$J$624</f>
        <v>F19-T7-06
ISOP: Caterer acknowledgement of ISOP revisions recorded</v>
      </c>
      <c r="B29" s="115" t="str">
        <f aca="false">Checks!$K$624&amp;IF(Checks!$O$624="","",IF(Checks!$K$624="","",CHAR(10))&amp;"Note: "&amp;Checks!$O$624)</f>
        <v>Record acknowledgement ref in Evidence</v>
      </c>
      <c r="C29" s="115" t="str">
        <f aca="false">Checks!$N$624&amp;CHAR(10)&amp;IF(ISNUMBER(Checks!$R$624),TEXT(Checks!$R$624,"DD-MMM-YY HH:MM"),"")&amp;" "&amp;Checks!$P$624</f>
        <v>Required
22-Oct-26 09:40 KIX</v>
      </c>
      <c r="D29" s="115" t="str">
        <f aca="false">IF(Checks!$U$624="","",Checks!$U$624)&amp;IF(Checks!$AB$624="","",CHAR(10)&amp;"CA: "&amp;Checks!$AB$624)</f>
        <v/>
      </c>
      <c r="E29" s="115" t="str">
        <f aca="false">IF(Checks!$V$624="","",Checks!$V$624)&amp;IF(Checks!$AC$624="","",IF(Checks!$V$624="","",CHAR(10))&amp;"N/A just.: "&amp;Checks!$AC$624)&amp;IF(Checks!$W$624="","",CHAR(10)&amp;"Batch: "&amp;Checks!$W$624)&amp;IF(AND(Checks!$X$624="",Checks!$Y$624=""),"",CHAR(10)&amp;"Exp: "&amp;Checks!$X$624&amp;"  /  Act: "&amp;Checks!$Y$624)</f>
        <v/>
      </c>
      <c r="F29" s="115" t="str">
        <f aca="false">IF(AND(LEFT(Checks!$AH$624,10)="N/A – RULE",TRIM(Checks!$S$624&amp;Checks!$Z$624)=""),"","Type: "&amp;IF(TRIM(Checks!$S$624)="","______________ (see cover list)",Checks!$S$624)&amp;CHAR(10)&amp;"ID: "&amp;IF(TRIM(Checks!$Z$624)="","______________ (see cover list)",Checks!$Z$624))&amp;IF(Checks!$AA$624="","",CHAR(10)&amp;"CA: "&amp;Checks!$AA$624)</f>
        <v>Type: ______________ (see cover list)
ID: ______________ (see cover list)</v>
      </c>
      <c r="G29" s="115" t="str">
        <f aca="false">IF(ISNUMBER(Checks!$AD$624),TEXT(Checks!$AD$624,"DD-MMM-YY HH:MM")&amp;" "&amp;Checks!$P$624,"")&amp;IF(Checks!$AE$624="","",CHAR(10)&amp;"Verifier: "&amp;Checks!$AE$624)&amp;IF(Checks!$T$624="","",CHAR(10)&amp;"PIC: "&amp;Checks!$T$624)</f>
        <v/>
      </c>
      <c r="H29" s="116" t="str">
        <f aca="false">IF(Checks!$AH$624="","",Checks!$AH$624)</f>
        <v>OPEN</v>
      </c>
    </row>
    <row r="30" customFormat="false" ht="114" hidden="false" customHeight="true" outlineLevel="0" collapsed="false">
      <c r="A30" s="115" t="str">
        <f aca="false">Checks!$A$625&amp;CHAR(10)&amp;IF(Checks!$I$625="","",Checks!$I$625&amp;": ")&amp;Checks!$J$625</f>
        <v>F19-T7-07
Documents: Galley loading diagram (GLD) received, revision recorded &amp; attached</v>
      </c>
      <c r="B30" s="115" t="str">
        <f aca="false">Checks!$K$625&amp;IF(Checks!$O$625="","",IF(Checks!$K$625="","",CHAR(10))&amp;"Note: "&amp;Checks!$O$625)</f>
        <v>Documents sheet row complete</v>
      </c>
      <c r="C30" s="115" t="str">
        <f aca="false">Checks!$N$625&amp;CHAR(10)&amp;IF(ISNUMBER(Checks!$R$625),TEXT(Checks!$R$625,"DD-MMM-YY HH:MM"),"")&amp;" "&amp;Checks!$P$625</f>
        <v>Required
22-Oct-26 09:40 KIX</v>
      </c>
      <c r="D30" s="115" t="str">
        <f aca="false">IF(Checks!$U$625="","",Checks!$U$625)&amp;IF(Checks!$AB$625="","",CHAR(10)&amp;"CA: "&amp;Checks!$AB$625)</f>
        <v/>
      </c>
      <c r="E30" s="115" t="str">
        <f aca="false">IF(Checks!$V$625="","",Checks!$V$625)&amp;IF(Checks!$AC$625="","",IF(Checks!$V$625="","",CHAR(10))&amp;"N/A just.: "&amp;Checks!$AC$625)&amp;IF(Checks!$W$625="","",CHAR(10)&amp;"Batch: "&amp;Checks!$W$625)&amp;IF(AND(Checks!$X$625="",Checks!$Y$625=""),"",CHAR(10)&amp;"Exp: "&amp;Checks!$X$625&amp;"  /  Act: "&amp;Checks!$Y$625)</f>
        <v/>
      </c>
      <c r="F30" s="115" t="str">
        <f aca="false">IF(AND(LEFT(Checks!$AH$625,10)="N/A – RULE",TRIM(Checks!$S$625&amp;Checks!$Z$625)=""),"","Type: "&amp;IF(TRIM(Checks!$S$625)="","______________ (see cover list)",Checks!$S$625)&amp;CHAR(10)&amp;"ID: "&amp;IF(TRIM(Checks!$Z$625)="","______________ (see cover list)",Checks!$Z$625))&amp;IF(Checks!$AA$625="","",CHAR(10)&amp;"CA: "&amp;Checks!$AA$625)</f>
        <v>Type: ______________ (see cover list)
ID: ______________ (see cover list)</v>
      </c>
      <c r="G30" s="115" t="str">
        <f aca="false">IF(ISNUMBER(Checks!$AD$625),TEXT(Checks!$AD$625,"DD-MMM-YY HH:MM")&amp;" "&amp;Checks!$P$625,"")&amp;IF(Checks!$AE$625="","",CHAR(10)&amp;"Verifier: "&amp;Checks!$AE$625)&amp;IF(Checks!$T$625="","",CHAR(10)&amp;"PIC: "&amp;Checks!$T$625)</f>
        <v/>
      </c>
      <c r="H30" s="116" t="str">
        <f aca="false">IF(Checks!$AH$625="","",Checks!$AH$625)</f>
        <v>OPEN</v>
      </c>
    </row>
    <row r="31" customFormat="false" ht="114" hidden="false" customHeight="true" outlineLevel="0" collapsed="false">
      <c r="A31" s="115" t="str">
        <f aca="false">Checks!$A$626&amp;CHAR(10)&amp;IF(Checks!$I$626="","",Checks!$I$626&amp;": ")&amp;Checks!$J$626</f>
        <v>F19-T7-08
Documents: Menu checklist received, revision recorded &amp; attached</v>
      </c>
      <c r="B31" s="115" t="str">
        <f aca="false">Checks!$K$626&amp;IF(Checks!$O$626="","",IF(Checks!$K$626="","",CHAR(10))&amp;"Note: "&amp;Checks!$O$626)</f>
        <v>Documents sheet row complete</v>
      </c>
      <c r="C31" s="115" t="str">
        <f aca="false">Checks!$N$626&amp;CHAR(10)&amp;IF(ISNUMBER(Checks!$R$626),TEXT(Checks!$R$626,"DD-MMM-YY HH:MM"),"")&amp;" "&amp;Checks!$P$626</f>
        <v>Required
22-Oct-26 09:40 KIX</v>
      </c>
      <c r="D31" s="115" t="str">
        <f aca="false">IF(Checks!$U$626="","",Checks!$U$626)&amp;IF(Checks!$AB$626="","",CHAR(10)&amp;"CA: "&amp;Checks!$AB$626)</f>
        <v/>
      </c>
      <c r="E31" s="115" t="str">
        <f aca="false">IF(Checks!$V$626="","",Checks!$V$626)&amp;IF(Checks!$AC$626="","",IF(Checks!$V$626="","",CHAR(10))&amp;"N/A just.: "&amp;Checks!$AC$626)&amp;IF(Checks!$W$626="","",CHAR(10)&amp;"Batch: "&amp;Checks!$W$626)&amp;IF(AND(Checks!$X$626="",Checks!$Y$626=""),"",CHAR(10)&amp;"Exp: "&amp;Checks!$X$626&amp;"  /  Act: "&amp;Checks!$Y$626)</f>
        <v/>
      </c>
      <c r="F31" s="115" t="str">
        <f aca="false">IF(AND(LEFT(Checks!$AH$626,10)="N/A – RULE",TRIM(Checks!$S$626&amp;Checks!$Z$626)=""),"","Type: "&amp;IF(TRIM(Checks!$S$626)="","______________ (see cover list)",Checks!$S$626)&amp;CHAR(10)&amp;"ID: "&amp;IF(TRIM(Checks!$Z$626)="","______________ (see cover list)",Checks!$Z$626))&amp;IF(Checks!$AA$626="","",CHAR(10)&amp;"CA: "&amp;Checks!$AA$626)</f>
        <v>Type: ______________ (see cover list)
ID: ______________ (see cover list)</v>
      </c>
      <c r="G31" s="115" t="str">
        <f aca="false">IF(ISNUMBER(Checks!$AD$626),TEXT(Checks!$AD$626,"DD-MMM-YY HH:MM")&amp;" "&amp;Checks!$P$626,"")&amp;IF(Checks!$AE$626="","",CHAR(10)&amp;"Verifier: "&amp;Checks!$AE$626)&amp;IF(Checks!$T$626="","",CHAR(10)&amp;"PIC: "&amp;Checks!$T$626)</f>
        <v/>
      </c>
      <c r="H31" s="116" t="str">
        <f aca="false">IF(Checks!$AH$626="","",Checks!$AH$626)</f>
        <v>OPEN</v>
      </c>
    </row>
    <row r="32" customFormat="false" ht="114" hidden="false" customHeight="true" outlineLevel="0" collapsed="false">
      <c r="A32" s="115" t="str">
        <f aca="false">Checks!$A$627&amp;CHAR(10)&amp;IF(Checks!$I$627="","",Checks!$I$627&amp;": ")&amp;Checks!$J$627</f>
        <v>F19-T7-09
Uplift plan: Uplift plan confirmed with caterer vs STD Uplift Information</v>
      </c>
      <c r="B32" s="115" t="str">
        <f aca="false">Checks!$K$627&amp;IF(Checks!$O$627="","",IF(Checks!$K$627="","",CHAR(10))&amp;"Note: "&amp;Checks!$O$627)</f>
        <v>Service: 1.5 Meal (Meal); meal uplift stn KIX (ref lists KUL/KIX)</v>
      </c>
      <c r="C32" s="115" t="str">
        <f aca="false">Checks!$N$627&amp;CHAR(10)&amp;IF(ISNUMBER(Checks!$R$627),TEXT(Checks!$R$627,"DD-MMM-YY HH:MM"),"")&amp;" "&amp;Checks!$P$627</f>
        <v>Required
22-Oct-26 09:40 KIX</v>
      </c>
      <c r="D32" s="115" t="str">
        <f aca="false">IF(Checks!$U$627="","",Checks!$U$627)&amp;IF(Checks!$AB$627="","",CHAR(10)&amp;"CA: "&amp;Checks!$AB$627)</f>
        <v/>
      </c>
      <c r="E32" s="115" t="str">
        <f aca="false">IF(Checks!$V$627="","",Checks!$V$627)&amp;IF(Checks!$AC$627="","",IF(Checks!$V$627="","",CHAR(10))&amp;"N/A just.: "&amp;Checks!$AC$627)&amp;IF(Checks!$W$627="","",CHAR(10)&amp;"Batch: "&amp;Checks!$W$627)&amp;IF(AND(Checks!$X$627="",Checks!$Y$627=""),"",CHAR(10)&amp;"Exp: "&amp;Checks!$X$627&amp;"  /  Act: "&amp;Checks!$Y$627)</f>
        <v/>
      </c>
      <c r="F32" s="115" t="str">
        <f aca="false">IF(AND(LEFT(Checks!$AH$627,10)="N/A – RULE",TRIM(Checks!$S$627&amp;Checks!$Z$627)=""),"","Type: "&amp;IF(TRIM(Checks!$S$627)="","______________ (see cover list)",Checks!$S$627)&amp;CHAR(10)&amp;"ID: "&amp;IF(TRIM(Checks!$Z$627)="","______________ (see cover list)",Checks!$Z$627))&amp;IF(Checks!$AA$627="","",CHAR(10)&amp;"CA: "&amp;Checks!$AA$627)</f>
        <v>Type: ______________ (see cover list)
ID: ______________ (see cover list)</v>
      </c>
      <c r="G32" s="115" t="str">
        <f aca="false">IF(ISNUMBER(Checks!$AD$627),TEXT(Checks!$AD$627,"DD-MMM-YY HH:MM")&amp;" "&amp;Checks!$P$627,"")&amp;IF(Checks!$AE$627="","",CHAR(10)&amp;"Verifier: "&amp;Checks!$AE$627)&amp;IF(Checks!$T$627="","",CHAR(10)&amp;"PIC: "&amp;Checks!$T$627)</f>
        <v/>
      </c>
      <c r="H32" s="116" t="str">
        <f aca="false">IF(Checks!$AH$627="","",Checks!$AH$627)</f>
        <v>OPEN</v>
      </c>
    </row>
    <row r="33" customFormat="false" ht="25.5" hidden="false" customHeight="true" outlineLevel="0" collapsed="false">
      <c r="A33" s="114"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Checks!$A$628&amp;CHAR(10)&amp;IF(Checks!$I$628="","",Checks!$I$628&amp;": ")&amp;Checks!$J$628</f>
        <v>F19-T24-01
Meal: Sensory test repeated on ACTUAL production batch for this flight</v>
      </c>
      <c r="B34" s="115" t="str">
        <f aca="false">Checks!$K$628&amp;IF(Checks!$O$628="","",IF(Checks!$K$628="","",CHAR(10))&amp;"Note: "&amp;Checks!$O$628)</f>
        <v>Batch ID, result, CA and acceptance mandatory</v>
      </c>
      <c r="C34" s="115" t="str">
        <f aca="false">Checks!$N$628&amp;CHAR(10)&amp;IF(ISNUMBER(Checks!$R$628),TEXT(Checks!$R$628,"DD-MMM-YY HH:MM"),"")&amp;" "&amp;Checks!$P$628</f>
        <v>Required
28-Oct-26 09:40 KIX</v>
      </c>
      <c r="D34" s="115" t="str">
        <f aca="false">IF(Checks!$U$628="","",Checks!$U$628)&amp;IF(Checks!$AB$628="","",CHAR(10)&amp;"CA: "&amp;Checks!$AB$628)</f>
        <v/>
      </c>
      <c r="E34" s="115" t="str">
        <f aca="false">IF(Checks!$V$628="","",Checks!$V$628)&amp;IF(Checks!$AC$628="","",IF(Checks!$V$628="","",CHAR(10))&amp;"N/A just.: "&amp;Checks!$AC$628)&amp;IF(Checks!$W$628="","",CHAR(10)&amp;"Batch: "&amp;Checks!$W$628)&amp;IF(AND(Checks!$X$628="",Checks!$Y$628=""),"",CHAR(10)&amp;"Exp: "&amp;Checks!$X$628&amp;"  /  Act: "&amp;Checks!$Y$628)</f>
        <v/>
      </c>
      <c r="F34" s="115" t="str">
        <f aca="false">IF(AND(LEFT(Checks!$AH$628,10)="N/A – RULE",TRIM(Checks!$S$628&amp;Checks!$Z$628)=""),"","Type: "&amp;IF(TRIM(Checks!$S$628)="","______________ (see cover list)",Checks!$S$628)&amp;CHAR(10)&amp;"ID: "&amp;IF(TRIM(Checks!$Z$628)="","______________ (see cover list)",Checks!$Z$628))&amp;IF(Checks!$AA$628="","",CHAR(10)&amp;"CA: "&amp;Checks!$AA$628)</f>
        <v>Type: ______________ (see cover list)
ID: ______________ (see cover list)</v>
      </c>
      <c r="G34" s="115" t="str">
        <f aca="false">IF(ISNUMBER(Checks!$AD$628),TEXT(Checks!$AD$628,"DD-MMM-YY HH:MM")&amp;" "&amp;Checks!$P$628,"")&amp;IF(Checks!$AE$628="","",CHAR(10)&amp;"Verifier: "&amp;Checks!$AE$628)&amp;IF(Checks!$T$628="","",CHAR(10)&amp;"PIC: "&amp;Checks!$T$628)</f>
        <v/>
      </c>
      <c r="H34" s="116" t="str">
        <f aca="false">IF(Checks!$AH$628="","",Checks!$AH$628)</f>
        <v>OPEN</v>
      </c>
    </row>
    <row r="35" customFormat="false" ht="25.5" hidden="false" customHeight="true" outlineLevel="0" collapsed="false">
      <c r="A35" s="114"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5" s="114"/>
      <c r="C35" s="114"/>
      <c r="D35" s="114"/>
      <c r="E35" s="114"/>
      <c r="F35" s="114"/>
      <c r="G35" s="114"/>
      <c r="H35" s="114"/>
    </row>
    <row r="36" customFormat="false" ht="114" hidden="false" customHeight="true" outlineLevel="0" collapsed="false">
      <c r="A36" s="115" t="str">
        <f aca="false">Checks!$A$629&amp;CHAR(10)&amp;IF(Checks!$I$629="","",Checks!$I$629&amp;": ")&amp;Checks!$J$629</f>
        <v>F19-T12-01
Meal: Meal quality vs menu checklist</v>
      </c>
      <c r="B36" s="115" t="str">
        <f aca="false">Checks!$K$629&amp;IF(Checks!$O$629="","",IF(Checks!$K$629="","",CHAR(10))&amp;"Note: "&amp;Checks!$O$629)</f>
        <v>Note: Preparation check at caterer - does NOT confirm loading.</v>
      </c>
      <c r="C36" s="115" t="str">
        <f aca="false">Checks!$N$629&amp;CHAR(10)&amp;IF(ISNUMBER(Checks!$R$629),TEXT(Checks!$R$629,"DD-MMM-YY HH:MM"),"")&amp;" "&amp;Checks!$P$629</f>
        <v>Required
28-Oct-26 21:40 KIX</v>
      </c>
      <c r="D36" s="115" t="str">
        <f aca="false">IF(Checks!$U$629="","",Checks!$U$629)&amp;IF(Checks!$AB$629="","",CHAR(10)&amp;"CA: "&amp;Checks!$AB$629)</f>
        <v/>
      </c>
      <c r="E36" s="115" t="str">
        <f aca="false">IF(Checks!$V$629="","",Checks!$V$629)&amp;IF(Checks!$AC$629="","",IF(Checks!$V$629="","",CHAR(10))&amp;"N/A just.: "&amp;Checks!$AC$629)&amp;IF(Checks!$W$629="","",CHAR(10)&amp;"Batch: "&amp;Checks!$W$629)&amp;IF(AND(Checks!$X$629="",Checks!$Y$629=""),"",CHAR(10)&amp;"Exp: "&amp;Checks!$X$629&amp;"  /  Act: "&amp;Checks!$Y$629)</f>
        <v/>
      </c>
      <c r="F36" s="115" t="str">
        <f aca="false">IF(AND(LEFT(Checks!$AH$629,10)="N/A – RULE",TRIM(Checks!$S$629&amp;Checks!$Z$629)=""),"","Type: "&amp;IF(TRIM(Checks!$S$629)="","______________ (see cover list)",Checks!$S$629)&amp;CHAR(10)&amp;"ID: "&amp;IF(TRIM(Checks!$Z$629)="","______________ (see cover list)",Checks!$Z$629))&amp;IF(Checks!$AA$629="","",CHAR(10)&amp;"CA: "&amp;Checks!$AA$629)</f>
        <v>Type: ______________ (see cover list)
ID: ______________ (see cover list)</v>
      </c>
      <c r="G36" s="115" t="str">
        <f aca="false">IF(ISNUMBER(Checks!$AD$629),TEXT(Checks!$AD$629,"DD-MMM-YY HH:MM")&amp;" "&amp;Checks!$P$629,"")&amp;IF(Checks!$AE$629="","",CHAR(10)&amp;"Verifier: "&amp;Checks!$AE$629)&amp;IF(Checks!$T$629="","",CHAR(10)&amp;"PIC: "&amp;Checks!$T$629)</f>
        <v/>
      </c>
      <c r="H36" s="116" t="str">
        <f aca="false">IF(Checks!$AH$629="","",Checks!$AH$629)</f>
        <v>OPEN</v>
      </c>
    </row>
    <row r="37" customFormat="false" ht="114" hidden="false" customHeight="true" outlineLevel="0" collapsed="false">
      <c r="A37" s="115" t="str">
        <f aca="false">Checks!$A$630&amp;CHAR(10)&amp;IF(Checks!$I$630="","",Checks!$I$630&amp;": ")&amp;Checks!$J$630</f>
        <v>F19-T12-02
Meal: Meal quantities vs menu checklist</v>
      </c>
      <c r="B37" s="115" t="str">
        <f aca="false">Checks!$K$630&amp;IF(Checks!$O$630="","",IF(Checks!$K$630="","",CHAR(10))&amp;"Note: "&amp;Checks!$O$630)</f>
        <v>Enter expected &amp; actual
Note: Preparation check at caterer - does NOT confirm loading.</v>
      </c>
      <c r="C37" s="115" t="str">
        <f aca="false">Checks!$N$630&amp;CHAR(10)&amp;IF(ISNUMBER(Checks!$R$630),TEXT(Checks!$R$630,"DD-MMM-YY HH:MM"),"")&amp;" "&amp;Checks!$P$630</f>
        <v>Required
28-Oct-26 21:40 KIX</v>
      </c>
      <c r="D37" s="115" t="str">
        <f aca="false">IF(Checks!$U$630="","",Checks!$U$630)&amp;IF(Checks!$AB$630="","",CHAR(10)&amp;"CA: "&amp;Checks!$AB$630)</f>
        <v/>
      </c>
      <c r="E37" s="115" t="str">
        <f aca="false">IF(Checks!$V$630="","",Checks!$V$630)&amp;IF(Checks!$AC$630="","",IF(Checks!$V$630="","",CHAR(10))&amp;"N/A just.: "&amp;Checks!$AC$630)&amp;IF(Checks!$W$630="","",CHAR(10)&amp;"Batch: "&amp;Checks!$W$630)&amp;IF(AND(Checks!$X$630="",Checks!$Y$630=""),"",CHAR(10)&amp;"Exp: "&amp;Checks!$X$630&amp;"  /  Act: "&amp;Checks!$Y$630)</f>
        <v/>
      </c>
      <c r="F37" s="115" t="str">
        <f aca="false">IF(AND(LEFT(Checks!$AH$630,10)="N/A – RULE",TRIM(Checks!$S$630&amp;Checks!$Z$630)=""),"","Type: "&amp;IF(TRIM(Checks!$S$630)="","______________ (see cover list)",Checks!$S$630)&amp;CHAR(10)&amp;"ID: "&amp;IF(TRIM(Checks!$Z$630)="","______________ (see cover list)",Checks!$Z$630))&amp;IF(Checks!$AA$630="","",CHAR(10)&amp;"CA: "&amp;Checks!$AA$630)</f>
        <v>Type: ______________ (see cover list)
ID: ______________ (see cover list)</v>
      </c>
      <c r="G37" s="115" t="str">
        <f aca="false">IF(ISNUMBER(Checks!$AD$630),TEXT(Checks!$AD$630,"DD-MMM-YY HH:MM")&amp;" "&amp;Checks!$P$630,"")&amp;IF(Checks!$AE$630="","",CHAR(10)&amp;"Verifier: "&amp;Checks!$AE$630)&amp;IF(Checks!$T$630="","",CHAR(10)&amp;"PIC: "&amp;Checks!$T$630)</f>
        <v/>
      </c>
      <c r="H37" s="116" t="str">
        <f aca="false">IF(Checks!$AH$630="","",Checks!$AH$630)</f>
        <v>OPEN</v>
      </c>
    </row>
    <row r="38" customFormat="false" ht="114" hidden="false" customHeight="true" outlineLevel="0" collapsed="false">
      <c r="A38" s="115" t="str">
        <f aca="false">Checks!$A$631&amp;CHAR(10)&amp;IF(Checks!$I$631="","",Checks!$I$631&amp;": ")&amp;Checks!$J$631</f>
        <v>F19-T12-03
Equipment: Equipment cleanliness vs GLD</v>
      </c>
      <c r="B38" s="115" t="str">
        <f aca="false">Checks!$K$631&amp;IF(Checks!$O$631="","",IF(Checks!$K$631="","",CHAR(10))&amp;"Note: "&amp;Checks!$O$631)</f>
        <v>Note: Preparation check at caterer - does NOT confirm loading.</v>
      </c>
      <c r="C38" s="115" t="str">
        <f aca="false">Checks!$N$631&amp;CHAR(10)&amp;IF(ISNUMBER(Checks!$R$631),TEXT(Checks!$R$631,"DD-MMM-YY HH:MM"),"")&amp;" "&amp;Checks!$P$631</f>
        <v>Required
28-Oct-26 21:40 KIX</v>
      </c>
      <c r="D38" s="115" t="str">
        <f aca="false">IF(Checks!$U$631="","",Checks!$U$631)&amp;IF(Checks!$AB$631="","",CHAR(10)&amp;"CA: "&amp;Checks!$AB$631)</f>
        <v/>
      </c>
      <c r="E38" s="115" t="str">
        <f aca="false">IF(Checks!$V$631="","",Checks!$V$631)&amp;IF(Checks!$AC$631="","",IF(Checks!$V$631="","",CHAR(10))&amp;"N/A just.: "&amp;Checks!$AC$631)&amp;IF(Checks!$W$631="","",CHAR(10)&amp;"Batch: "&amp;Checks!$W$631)&amp;IF(AND(Checks!$X$631="",Checks!$Y$631=""),"",CHAR(10)&amp;"Exp: "&amp;Checks!$X$631&amp;"  /  Act: "&amp;Checks!$Y$631)</f>
        <v/>
      </c>
      <c r="F38" s="115" t="str">
        <f aca="false">IF(AND(LEFT(Checks!$AH$631,10)="N/A – RULE",TRIM(Checks!$S$631&amp;Checks!$Z$631)=""),"","Type: "&amp;IF(TRIM(Checks!$S$631)="","______________ (see cover list)",Checks!$S$631)&amp;CHAR(10)&amp;"ID: "&amp;IF(TRIM(Checks!$Z$631)="","______________ (see cover list)",Checks!$Z$631))&amp;IF(Checks!$AA$631="","",CHAR(10)&amp;"CA: "&amp;Checks!$AA$631)</f>
        <v>Type: ______________ (see cover list)
ID: ______________ (see cover list)</v>
      </c>
      <c r="G38" s="115" t="str">
        <f aca="false">IF(ISNUMBER(Checks!$AD$631),TEXT(Checks!$AD$631,"DD-MMM-YY HH:MM")&amp;" "&amp;Checks!$P$631,"")&amp;IF(Checks!$AE$631="","",CHAR(10)&amp;"Verifier: "&amp;Checks!$AE$631)&amp;IF(Checks!$T$631="","",CHAR(10)&amp;"PIC: "&amp;Checks!$T$631)</f>
        <v/>
      </c>
      <c r="H38" s="116" t="str">
        <f aca="false">IF(Checks!$AH$631="","",Checks!$AH$631)</f>
        <v>OPEN</v>
      </c>
    </row>
    <row r="39" customFormat="false" ht="114" hidden="false" customHeight="true" outlineLevel="0" collapsed="false">
      <c r="A39" s="115" t="str">
        <f aca="false">Checks!$A$632&amp;CHAR(10)&amp;IF(Checks!$I$632="","",Checks!$I$632&amp;": ")&amp;Checks!$J$632</f>
        <v>F19-T12-04
Equipment: Equipment presentation vs GLD</v>
      </c>
      <c r="B39" s="115" t="str">
        <f aca="false">Checks!$K$632&amp;IF(Checks!$O$632="","",IF(Checks!$K$632="","",CHAR(10))&amp;"Note: "&amp;Checks!$O$632)</f>
        <v>Note: Preparation check at caterer - does NOT confirm loading.</v>
      </c>
      <c r="C39" s="115" t="str">
        <f aca="false">Checks!$N$632&amp;CHAR(10)&amp;IF(ISNUMBER(Checks!$R$632),TEXT(Checks!$R$632,"DD-MMM-YY HH:MM"),"")&amp;" "&amp;Checks!$P$632</f>
        <v>Required
28-Oct-26 21:40 KIX</v>
      </c>
      <c r="D39" s="115" t="str">
        <f aca="false">IF(Checks!$U$632="","",Checks!$U$632)&amp;IF(Checks!$AB$632="","",CHAR(10)&amp;"CA: "&amp;Checks!$AB$632)</f>
        <v/>
      </c>
      <c r="E39" s="115" t="str">
        <f aca="false">IF(Checks!$V$632="","",Checks!$V$632)&amp;IF(Checks!$AC$632="","",IF(Checks!$V$632="","",CHAR(10))&amp;"N/A just.: "&amp;Checks!$AC$632)&amp;IF(Checks!$W$632="","",CHAR(10)&amp;"Batch: "&amp;Checks!$W$632)&amp;IF(AND(Checks!$X$632="",Checks!$Y$632=""),"",CHAR(10)&amp;"Exp: "&amp;Checks!$X$632&amp;"  /  Act: "&amp;Checks!$Y$632)</f>
        <v/>
      </c>
      <c r="F39" s="115" t="str">
        <f aca="false">IF(AND(LEFT(Checks!$AH$632,10)="N/A – RULE",TRIM(Checks!$S$632&amp;Checks!$Z$632)=""),"","Type: "&amp;IF(TRIM(Checks!$S$632)="","______________ (see cover list)",Checks!$S$632)&amp;CHAR(10)&amp;"ID: "&amp;IF(TRIM(Checks!$Z$632)="","______________ (see cover list)",Checks!$Z$632))&amp;IF(Checks!$AA$632="","",CHAR(10)&amp;"CA: "&amp;Checks!$AA$632)</f>
        <v>Type: ______________ (see cover list)
ID: ______________ (see cover list)</v>
      </c>
      <c r="G39" s="115" t="str">
        <f aca="false">IF(ISNUMBER(Checks!$AD$632),TEXT(Checks!$AD$632,"DD-MMM-YY HH:MM")&amp;" "&amp;Checks!$P$632,"")&amp;IF(Checks!$AE$632="","",CHAR(10)&amp;"Verifier: "&amp;Checks!$AE$632)&amp;IF(Checks!$T$632="","",CHAR(10)&amp;"PIC: "&amp;Checks!$T$632)</f>
        <v/>
      </c>
      <c r="H39" s="116" t="str">
        <f aca="false">IF(Checks!$AH$632="","",Checks!$AH$632)</f>
        <v>OPEN</v>
      </c>
    </row>
    <row r="40" customFormat="false" ht="114" hidden="false" customHeight="true" outlineLevel="0" collapsed="false">
      <c r="A40" s="115" t="str">
        <f aca="false">Checks!$A$633&amp;CHAR(10)&amp;IF(Checks!$I$633="","",Checks!$I$633&amp;": ")&amp;Checks!$J$633</f>
        <v>F19-T12-05
Equipment: Equipment serviceability vs GLD</v>
      </c>
      <c r="B40" s="115" t="str">
        <f aca="false">Checks!$K$633&amp;IF(Checks!$O$633="","",IF(Checks!$K$633="","",CHAR(10))&amp;"Note: "&amp;Checks!$O$633)</f>
        <v>Note: Preparation check at caterer - does NOT confirm loading.</v>
      </c>
      <c r="C40" s="115" t="str">
        <f aca="false">Checks!$N$633&amp;CHAR(10)&amp;IF(ISNUMBER(Checks!$R$633),TEXT(Checks!$R$633,"DD-MMM-YY HH:MM"),"")&amp;" "&amp;Checks!$P$633</f>
        <v>Required
28-Oct-26 21:40 KIX</v>
      </c>
      <c r="D40" s="115" t="str">
        <f aca="false">IF(Checks!$U$633="","",Checks!$U$633)&amp;IF(Checks!$AB$633="","",CHAR(10)&amp;"CA: "&amp;Checks!$AB$633)</f>
        <v/>
      </c>
      <c r="E40" s="115" t="str">
        <f aca="false">IF(Checks!$V$633="","",Checks!$V$633)&amp;IF(Checks!$AC$633="","",IF(Checks!$V$633="","",CHAR(10))&amp;"N/A just.: "&amp;Checks!$AC$633)&amp;IF(Checks!$W$633="","",CHAR(10)&amp;"Batch: "&amp;Checks!$W$633)&amp;IF(AND(Checks!$X$633="",Checks!$Y$633=""),"",CHAR(10)&amp;"Exp: "&amp;Checks!$X$633&amp;"  /  Act: "&amp;Checks!$Y$633)</f>
        <v/>
      </c>
      <c r="F40" s="115" t="str">
        <f aca="false">IF(AND(LEFT(Checks!$AH$633,10)="N/A – RULE",TRIM(Checks!$S$633&amp;Checks!$Z$633)=""),"","Type: "&amp;IF(TRIM(Checks!$S$633)="","______________ (see cover list)",Checks!$S$633)&amp;CHAR(10)&amp;"ID: "&amp;IF(TRIM(Checks!$Z$633)="","______________ (see cover list)",Checks!$Z$633))&amp;IF(Checks!$AA$633="","",CHAR(10)&amp;"CA: "&amp;Checks!$AA$633)</f>
        <v>Type: ______________ (see cover list)
ID: ______________ (see cover list)</v>
      </c>
      <c r="G40" s="115" t="str">
        <f aca="false">IF(ISNUMBER(Checks!$AD$633),TEXT(Checks!$AD$633,"DD-MMM-YY HH:MM")&amp;" "&amp;Checks!$P$633,"")&amp;IF(Checks!$AE$633="","",CHAR(10)&amp;"Verifier: "&amp;Checks!$AE$633)&amp;IF(Checks!$T$633="","",CHAR(10)&amp;"PIC: "&amp;Checks!$T$633)</f>
        <v/>
      </c>
      <c r="H40" s="116" t="str">
        <f aca="false">IF(Checks!$AH$633="","",Checks!$AH$633)</f>
        <v>OPEN</v>
      </c>
    </row>
    <row r="41" customFormat="false" ht="190.5" hidden="false" customHeight="true" outlineLevel="0" collapsed="false">
      <c r="A41" s="115" t="str">
        <f aca="false">Checks!$A$634&amp;CHAR(10)&amp;IF(Checks!$I$634="","",Checks!$I$634&amp;": ")&amp;Checks!$J$634</f>
        <v>F19-T12-06
Equipment: Equipment quantities vs GLD</v>
      </c>
      <c r="B41" s="115" t="str">
        <f aca="false">SUBSTITUTE(SUBSTITUTE(Checks!$K$634&amp;IF(Checks!$O$634="","",IF(Checks!$K$634="","",CHAR(10))&amp;"Note: "&amp;Checks!$O$634)," (AIRCRAFT TYPE!C9:R9)","")," -"," n/a")</f>
        <v>Enter expected &amp; actual. Aircraft galley data: A330-300 (A333): carts 42.5, SU 100, ovens 12, warming ovens 4, fridges 4, water heaters 6, beverage makers n/a, espresso n/a, folding trolleys 4, headsets BC &amp; EY: Dual Pin
Note: Preparation check at caterer n/a does NOT confirm loading.</v>
      </c>
      <c r="C41" s="115" t="str">
        <f aca="false">Checks!$N$634&amp;CHAR(10)&amp;IF(ISNUMBER(Checks!$R$634),TEXT(Checks!$R$634,"DD-MMM-YY HH:MM"),"")&amp;" "&amp;Checks!$P$634</f>
        <v>Required
28-Oct-26 21:40 KIX</v>
      </c>
      <c r="D41" s="115" t="str">
        <f aca="false">IF(Checks!$U$634="","",Checks!$U$634)&amp;IF(Checks!$AB$634="","",CHAR(10)&amp;"CA: "&amp;Checks!$AB$634)</f>
        <v/>
      </c>
      <c r="E41" s="115" t="str">
        <f aca="false">IF(Checks!$V$634="","",Checks!$V$634)&amp;IF(Checks!$AC$634="","",IF(Checks!$V$634="","",CHAR(10))&amp;"N/A just.: "&amp;Checks!$AC$634)&amp;IF(Checks!$W$634="","",CHAR(10)&amp;"Batch: "&amp;Checks!$W$634)&amp;IF(AND(Checks!$X$634="",Checks!$Y$634=""),"",CHAR(10)&amp;"Exp: "&amp;Checks!$X$634&amp;"  /  Act: "&amp;Checks!$Y$634)</f>
        <v/>
      </c>
      <c r="F41" s="115" t="str">
        <f aca="false">IF(AND(LEFT(Checks!$AH$634,10)="N/A – RULE",TRIM(Checks!$S$634&amp;Checks!$Z$634)=""),"","Type: "&amp;IF(TRIM(Checks!$S$634)="","______________ (see cover list)",Checks!$S$634)&amp;CHAR(10)&amp;"ID: "&amp;IF(TRIM(Checks!$Z$634)="","______________ (see cover list)",Checks!$Z$634))&amp;IF(Checks!$AA$634="","",CHAR(10)&amp;"CA: "&amp;Checks!$AA$634)</f>
        <v>Type: ______________ (see cover list)
ID: ______________ (see cover list)</v>
      </c>
      <c r="G41" s="115" t="str">
        <f aca="false">IF(ISNUMBER(Checks!$AD$634),TEXT(Checks!$AD$634,"DD-MMM-YY HH:MM")&amp;" "&amp;Checks!$P$634,"")&amp;IF(Checks!$AE$634="","",CHAR(10)&amp;"Verifier: "&amp;Checks!$AE$634)&amp;IF(Checks!$T$634="","",CHAR(10)&amp;"PIC: "&amp;Checks!$T$634)</f>
        <v/>
      </c>
      <c r="H41" s="116" t="str">
        <f aca="false">IF(Checks!$AH$634="","",Checks!$AH$634)</f>
        <v>OPEN</v>
      </c>
    </row>
    <row r="42" customFormat="false" ht="114" hidden="false" customHeight="true" outlineLevel="0" collapsed="false">
      <c r="A42" s="115" t="str">
        <f aca="false">Checks!$A$635&amp;CHAR(10)&amp;IF(Checks!$I$635="","",Checks!$I$635&amp;": ")&amp;Checks!$J$635</f>
        <v>F19-T12-07
Equipment: Loading positions planned vs GLD</v>
      </c>
      <c r="B42" s="115" t="str">
        <f aca="false">Checks!$K$635&amp;IF(Checks!$O$635="","",IF(Checks!$K$635="","",CHAR(10))&amp;"Note: "&amp;Checks!$O$635)</f>
        <v>Note: Preparation check at caterer - does NOT confirm loading.</v>
      </c>
      <c r="C42" s="115" t="str">
        <f aca="false">Checks!$N$635&amp;CHAR(10)&amp;IF(ISNUMBER(Checks!$R$635),TEXT(Checks!$R$635,"DD-MMM-YY HH:MM"),"")&amp;" "&amp;Checks!$P$635</f>
        <v>Required
28-Oct-26 21:40 KIX</v>
      </c>
      <c r="D42" s="115" t="str">
        <f aca="false">IF(Checks!$U$635="","",Checks!$U$635)&amp;IF(Checks!$AB$635="","",CHAR(10)&amp;"CA: "&amp;Checks!$AB$635)</f>
        <v/>
      </c>
      <c r="E42" s="115" t="str">
        <f aca="false">IF(Checks!$V$635="","",Checks!$V$635)&amp;IF(Checks!$AC$635="","",IF(Checks!$V$635="","",CHAR(10))&amp;"N/A just.: "&amp;Checks!$AC$635)&amp;IF(Checks!$W$635="","",CHAR(10)&amp;"Batch: "&amp;Checks!$W$635)&amp;IF(AND(Checks!$X$635="",Checks!$Y$635=""),"",CHAR(10)&amp;"Exp: "&amp;Checks!$X$635&amp;"  /  Act: "&amp;Checks!$Y$635)</f>
        <v/>
      </c>
      <c r="F42" s="115" t="str">
        <f aca="false">IF(AND(LEFT(Checks!$AH$635,10)="N/A – RULE",TRIM(Checks!$S$635&amp;Checks!$Z$635)=""),"","Type: "&amp;IF(TRIM(Checks!$S$635)="","______________ (see cover list)",Checks!$S$635)&amp;CHAR(10)&amp;"ID: "&amp;IF(TRIM(Checks!$Z$635)="","______________ (see cover list)",Checks!$Z$635))&amp;IF(Checks!$AA$635="","",CHAR(10)&amp;"CA: "&amp;Checks!$AA$635)</f>
        <v>Type: ______________ (see cover list)
ID: ______________ (see cover list)</v>
      </c>
      <c r="G42" s="115" t="str">
        <f aca="false">IF(ISNUMBER(Checks!$AD$635),TEXT(Checks!$AD$635,"DD-MMM-YY HH:MM")&amp;" "&amp;Checks!$P$635,"")&amp;IF(Checks!$AE$635="","",CHAR(10)&amp;"Verifier: "&amp;Checks!$AE$635)&amp;IF(Checks!$T$635="","",CHAR(10)&amp;"PIC: "&amp;Checks!$T$635)</f>
        <v/>
      </c>
      <c r="H42" s="116" t="str">
        <f aca="false">IF(Checks!$AH$635="","",Checks!$AH$635)</f>
        <v>OPEN</v>
      </c>
    </row>
    <row r="43" customFormat="false" ht="114" hidden="false" customHeight="true" outlineLevel="0" collapsed="false">
      <c r="A43" s="115" t="str">
        <f aca="false">Checks!$A$636&amp;CHAR(10)&amp;IF(Checks!$I$636="","",Checks!$I$636&amp;": ")&amp;Checks!$J$636</f>
        <v>F19-T12-08
Seat Linen: Seat pillow (EY) - prepared</v>
      </c>
      <c r="B43" s="115" t="str">
        <f aca="false">Checks!$K$636&amp;IF(Checks!$O$636="","",IF(Checks!$K$636="","",CHAR(10))&amp;"Note: "&amp;Checks!$O$636)</f>
        <v>Available 100% (ticked in reference)
Note: Reference gives no uplift stn for this item: preparation checked at the meal uplift stn (KIX) - confirm with caterer.</v>
      </c>
      <c r="C43" s="115" t="str">
        <f aca="false">Checks!$N$636&amp;CHAR(10)&amp;IF(ISNUMBER(Checks!$R$636),TEXT(Checks!$R$636,"DD-MMM-YY HH:MM"),"")&amp;" "&amp;Checks!$P$636</f>
        <v>Required
28-Oct-26 21:40 KIX</v>
      </c>
      <c r="D43" s="115" t="str">
        <f aca="false">IF(Checks!$U$636="","",Checks!$U$636)&amp;IF(Checks!$AB$636="","",CHAR(10)&amp;"CA: "&amp;Checks!$AB$636)</f>
        <v/>
      </c>
      <c r="E43" s="115" t="str">
        <f aca="false">IF(Checks!$V$636="","",Checks!$V$636)&amp;IF(Checks!$AC$636="","",IF(Checks!$V$636="","",CHAR(10))&amp;"N/A just.: "&amp;Checks!$AC$636)&amp;IF(Checks!$W$636="","",CHAR(10)&amp;"Batch: "&amp;Checks!$W$636)&amp;IF(AND(Checks!$X$636="",Checks!$Y$636=""),"",CHAR(10)&amp;"Exp: "&amp;Checks!$X$636&amp;"  /  Act: "&amp;Checks!$Y$636)</f>
        <v/>
      </c>
      <c r="F43" s="115" t="str">
        <f aca="false">IF(AND(LEFT(Checks!$AH$636,10)="N/A – RULE",TRIM(Checks!$S$636&amp;Checks!$Z$636)=""),"","Type: "&amp;IF(TRIM(Checks!$S$636)="","______________ (see cover list)",Checks!$S$636)&amp;CHAR(10)&amp;"ID: "&amp;IF(TRIM(Checks!$Z$636)="","______________ (see cover list)",Checks!$Z$636))&amp;IF(Checks!$AA$636="","",CHAR(10)&amp;"CA: "&amp;Checks!$AA$636)</f>
        <v>Type: ______________ (see cover list)
ID: ______________ (see cover list)</v>
      </c>
      <c r="G43" s="115" t="str">
        <f aca="false">IF(ISNUMBER(Checks!$AD$636),TEXT(Checks!$AD$636,"DD-MMM-YY HH:MM")&amp;" "&amp;Checks!$P$636,"")&amp;IF(Checks!$AE$636="","",CHAR(10)&amp;"Verifier: "&amp;Checks!$AE$636)&amp;IF(Checks!$T$636="","",CHAR(10)&amp;"PIC: "&amp;Checks!$T$636)</f>
        <v/>
      </c>
      <c r="H43" s="116" t="str">
        <f aca="false">IF(Checks!$AH$636="","",Checks!$AH$636)</f>
        <v>OPEN</v>
      </c>
    </row>
    <row r="44" customFormat="false" ht="180" hidden="false" customHeight="true" outlineLevel="0" collapsed="false">
      <c r="A44" s="115" t="str">
        <f aca="false">Checks!$A$637&amp;CHAR(10)&amp;IF(Checks!$I$637="","",Checks!$I$637&amp;": ")&amp;Checks!$J$637</f>
        <v>F19-T12-09
Seat Linen: Blanket (EY) - prepared</v>
      </c>
      <c r="B44" s="115" t="str">
        <f aca="false">SUBSTITUTE(SUBSTITUTE(Checks!$K$637&amp;IF(Checks!$O$637="","",IF(Checks!$K$637="","",CHAR(10))&amp;"Note: "&amp;Checks!$O$637)," (SEAT LINEN!B74:C74)","")," (SEAT LINEN!B75:C75)","")</f>
        <v>Available 100% (ticked in reference); qty 280
Note: EY blanket: flight above 3 hours excl. Regional; block 8.08 h. Qty 280 pcs (14 bundles) for A332/A333/A339. Reference gives no uplift stn for this item: preparation checked at the meal uplift stn (KIX) - confirm with caterer.</v>
      </c>
      <c r="C44" s="115" t="str">
        <f aca="false">Checks!$N$637&amp;CHAR(10)&amp;IF(ISNUMBER(Checks!$R$637),TEXT(Checks!$R$637,"DD-MMM-YY HH:MM"),"")&amp;" "&amp;Checks!$P$637</f>
        <v>Required
28-Oct-26 21:40 KIX</v>
      </c>
      <c r="D44" s="115" t="str">
        <f aca="false">IF(Checks!$U$637="","",Checks!$U$637)&amp;IF(Checks!$AB$637="","",CHAR(10)&amp;"CA: "&amp;Checks!$AB$637)</f>
        <v/>
      </c>
      <c r="E44" s="115" t="str">
        <f aca="false">IF(Checks!$V$637="","",Checks!$V$637)&amp;IF(Checks!$AC$637="","",IF(Checks!$V$637="","",CHAR(10))&amp;"N/A just.: "&amp;Checks!$AC$637)&amp;IF(Checks!$W$637="","",CHAR(10)&amp;"Batch: "&amp;Checks!$W$637)&amp;IF(AND(Checks!$X$637="",Checks!$Y$637=""),"",CHAR(10)&amp;"Exp: "&amp;Checks!$X$637&amp;"  /  Act: "&amp;Checks!$Y$637)</f>
        <v>
Exp: 280  /  Act: </v>
      </c>
      <c r="F44" s="115" t="str">
        <f aca="false">IF(AND(LEFT(Checks!$AH$637,10)="N/A – RULE",TRIM(Checks!$S$637&amp;Checks!$Z$637)=""),"","Type: "&amp;IF(TRIM(Checks!$S$637)="","______________ (see cover list)",Checks!$S$637)&amp;CHAR(10)&amp;"ID: "&amp;IF(TRIM(Checks!$Z$637)="","______________ (see cover list)",Checks!$Z$637))&amp;IF(Checks!$AA$637="","",CHAR(10)&amp;"CA: "&amp;Checks!$AA$637)</f>
        <v>Type: ______________ (see cover list)
ID: ______________ (see cover list)</v>
      </c>
      <c r="G44" s="115" t="str">
        <f aca="false">IF(ISNUMBER(Checks!$AD$637),TEXT(Checks!$AD$637,"DD-MMM-YY HH:MM")&amp;" "&amp;Checks!$P$637,"")&amp;IF(Checks!$AE$637="","",CHAR(10)&amp;"Verifier: "&amp;Checks!$AE$637)&amp;IF(Checks!$T$637="","",CHAR(10)&amp;"PIC: "&amp;Checks!$T$637)</f>
        <v/>
      </c>
      <c r="H44" s="116" t="str">
        <f aca="false">IF(Checks!$AH$637="","",Checks!$AH$637)</f>
        <v>OPEN</v>
      </c>
    </row>
    <row r="45" customFormat="false" ht="201.75" hidden="false" customHeight="true" outlineLevel="0" collapsed="false">
      <c r="A45" s="115" t="str">
        <f aca="false">Checks!$A$638&amp;CHAR(10)&amp;IF(Checks!$I$638="","",Checks!$I$638&amp;": ")&amp;Checks!$J$638</f>
        <v>F19-T12-10
Sales Cart: Sales cart (caterer PASB) - prepared</v>
      </c>
      <c r="B45" s="115"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5" s="115" t="str">
        <f aca="false">Checks!$N$638&amp;CHAR(10)&amp;IF(ISNUMBER(Checks!$R$638),TEXT(Checks!$R$638,"DD-MMM-YY HH:MM"),"")&amp;" "&amp;Checks!$P$638</f>
        <v>Clarification required
28-Oct-26 21:40 KIX</v>
      </c>
      <c r="D45" s="115" t="str">
        <f aca="false">IF(Checks!$U$638="","",Checks!$U$638)&amp;IF(Checks!$AB$638="","",CHAR(10)&amp;"CA: "&amp;Checks!$AB$638)</f>
        <v/>
      </c>
      <c r="E45" s="115" t="str">
        <f aca="false">IF(Checks!$V$638="","",Checks!$V$638)&amp;IF(Checks!$AC$638="","",IF(Checks!$V$638="","",CHAR(10))&amp;"N/A just.: "&amp;Checks!$AC$638)&amp;IF(Checks!$W$638="","",CHAR(10)&amp;"Batch: "&amp;Checks!$W$638)&amp;IF(AND(Checks!$X$638="",Checks!$Y$638=""),"",CHAR(10)&amp;"Exp: "&amp;Checks!$X$638&amp;"  /  Act: "&amp;Checks!$Y$638)</f>
        <v/>
      </c>
      <c r="F45" s="115" t="str">
        <f aca="false">IF(AND(LEFT(Checks!$AH$638,10)="N/A – RULE",TRIM(Checks!$S$638&amp;Checks!$Z$638)=""),"","Type: "&amp;IF(TRIM(Checks!$S$638)="","______________ (see cover list)",Checks!$S$638)&amp;CHAR(10)&amp;"ID: "&amp;IF(TRIM(Checks!$Z$638)="","______________ (see cover list)",Checks!$Z$638))&amp;IF(Checks!$AA$638="","",CHAR(10)&amp;"CA: "&amp;Checks!$AA$638)</f>
        <v>Type: ______________ (see cover list)
ID: ______________ (see cover list)</v>
      </c>
      <c r="G45" s="115" t="str">
        <f aca="false">IF(ISNUMBER(Checks!$AD$638),TEXT(Checks!$AD$638,"DD-MMM-YY HH:MM")&amp;" "&amp;Checks!$P$638,"")&amp;IF(Checks!$AE$638="","",CHAR(10)&amp;"Verifier: "&amp;Checks!$AE$638)&amp;IF(Checks!$T$638="","",CHAR(10)&amp;"PIC: "&amp;Checks!$T$638)</f>
        <v/>
      </c>
      <c r="H45" s="116" t="str">
        <f aca="false">IF(Checks!$AH$638="","",Checks!$AH$638)</f>
        <v>OPEN – CLARIFICATION</v>
      </c>
    </row>
    <row r="46" customFormat="false" ht="25.5" hidden="false" customHeight="true" outlineLevel="0" collapsed="false">
      <c r="A46" s="114"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6" s="114"/>
      <c r="C46" s="114"/>
      <c r="D46" s="114"/>
      <c r="E46" s="114"/>
      <c r="F46" s="114"/>
      <c r="G46" s="114"/>
      <c r="H46" s="114"/>
    </row>
    <row r="47" customFormat="false" ht="114" hidden="false" customHeight="true" outlineLevel="0" collapsed="false">
      <c r="A47" s="115" t="str">
        <f aca="false">Checks!$A$639&amp;CHAR(10)&amp;IF(Checks!$I$639="","",Checks!$I$639&amp;": ")&amp;Checks!$J$639</f>
        <v>F19-UPL-01
Meal: Meals physically uplifted on board - quantity vs menu checklist</v>
      </c>
      <c r="B47" s="115" t="str">
        <f aca="false">Checks!$K$639&amp;IF(Checks!$O$639="","",IF(Checks!$K$639="","",CHAR(10))&amp;"Note: "&amp;Checks!$O$639)</f>
        <v>Enter expected &amp; actual
Note: Confirm on board before departure; completion time must fall inside the uplift window.</v>
      </c>
      <c r="C47" s="115" t="str">
        <f aca="false">Checks!$N$639&amp;CHAR(10)&amp;IF(ISNUMBER(Checks!$R$639),TEXT(Checks!$R$639,"DD-MMM-YY HH:MM"),"")&amp;" "&amp;Checks!$P$639</f>
        <v>Required
29-Oct-26 09:40 KIX</v>
      </c>
      <c r="D47" s="115" t="str">
        <f aca="false">IF(Checks!$U$639="","",Checks!$U$639)&amp;IF(Checks!$AB$639="","",CHAR(10)&amp;"CA: "&amp;Checks!$AB$639)</f>
        <v/>
      </c>
      <c r="E47" s="115" t="str">
        <f aca="false">IF(Checks!$V$639="","",Checks!$V$639)&amp;IF(Checks!$AC$639="","",IF(Checks!$V$639="","",CHAR(10))&amp;"N/A just.: "&amp;Checks!$AC$639)&amp;IF(Checks!$W$639="","",CHAR(10)&amp;"Batch: "&amp;Checks!$W$639)&amp;IF(AND(Checks!$X$639="",Checks!$Y$639=""),"",CHAR(10)&amp;"Exp: "&amp;Checks!$X$639&amp;"  /  Act: "&amp;Checks!$Y$639)</f>
        <v/>
      </c>
      <c r="F47" s="115" t="str">
        <f aca="false">IF(AND(LEFT(Checks!$AH$639,10)="N/A – RULE",TRIM(Checks!$S$639&amp;Checks!$Z$639)=""),"","Type: "&amp;IF(TRIM(Checks!$S$639)="","______________ (see cover list)",Checks!$S$639)&amp;CHAR(10)&amp;"ID: "&amp;IF(TRIM(Checks!$Z$639)="","______________ (see cover list)",Checks!$Z$639))&amp;IF(Checks!$AA$639="","",CHAR(10)&amp;"CA: "&amp;Checks!$AA$639)</f>
        <v>Type: ______________ (see cover list)
ID: ______________ (see cover list)</v>
      </c>
      <c r="G47" s="115" t="str">
        <f aca="false">IF(ISNUMBER(Checks!$AD$639),TEXT(Checks!$AD$639,"DD-MMM-YY HH:MM")&amp;" "&amp;Checks!$P$639,"")&amp;IF(Checks!$AE$639="","",CHAR(10)&amp;"Verifier: "&amp;Checks!$AE$639)&amp;IF(Checks!$T$639="","",CHAR(10)&amp;"PIC: "&amp;Checks!$T$639)</f>
        <v/>
      </c>
      <c r="H47" s="116" t="str">
        <f aca="false">IF(Checks!$AH$639="","",Checks!$AH$639)</f>
        <v>OPEN</v>
      </c>
    </row>
    <row r="48" customFormat="false" ht="114" hidden="false" customHeight="true" outlineLevel="0" collapsed="false">
      <c r="A48" s="115" t="str">
        <f aca="false">Checks!$A$640&amp;CHAR(10)&amp;IF(Checks!$I$640="","",Checks!$I$640&amp;": ")&amp;Checks!$J$640</f>
        <v>F19-UPL-02
Equipment: Equipment physically loaded at GLD positions - quantity &amp; positions</v>
      </c>
      <c r="B48" s="115" t="str">
        <f aca="false">Checks!$K$640&amp;IF(Checks!$O$640="","",IF(Checks!$K$640="","",CHAR(10))&amp;"Note: "&amp;Checks!$O$640)</f>
        <v>Enter expected &amp; actual
Note: Confirm on board before departure; completion time must fall inside the uplift window.</v>
      </c>
      <c r="C48" s="115" t="str">
        <f aca="false">Checks!$N$640&amp;CHAR(10)&amp;IF(ISNUMBER(Checks!$R$640),TEXT(Checks!$R$640,"DD-MMM-YY HH:MM"),"")&amp;" "&amp;Checks!$P$640</f>
        <v>Required
29-Oct-26 09:40 KIX</v>
      </c>
      <c r="D48" s="115" t="str">
        <f aca="false">IF(Checks!$U$640="","",Checks!$U$640)&amp;IF(Checks!$AB$640="","",CHAR(10)&amp;"CA: "&amp;Checks!$AB$640)</f>
        <v/>
      </c>
      <c r="E48" s="115" t="str">
        <f aca="false">IF(Checks!$V$640="","",Checks!$V$640)&amp;IF(Checks!$AC$640="","",IF(Checks!$V$640="","",CHAR(10))&amp;"N/A just.: "&amp;Checks!$AC$640)&amp;IF(Checks!$W$640="","",CHAR(10)&amp;"Batch: "&amp;Checks!$W$640)&amp;IF(AND(Checks!$X$640="",Checks!$Y$640=""),"",CHAR(10)&amp;"Exp: "&amp;Checks!$X$640&amp;"  /  Act: "&amp;Checks!$Y$640)</f>
        <v/>
      </c>
      <c r="F48" s="115" t="str">
        <f aca="false">IF(AND(LEFT(Checks!$AH$640,10)="N/A – RULE",TRIM(Checks!$S$640&amp;Checks!$Z$640)=""),"","Type: "&amp;IF(TRIM(Checks!$S$640)="","______________ (see cover list)",Checks!$S$640)&amp;CHAR(10)&amp;"ID: "&amp;IF(TRIM(Checks!$Z$640)="","______________ (see cover list)",Checks!$Z$640))&amp;IF(Checks!$AA$640="","",CHAR(10)&amp;"CA: "&amp;Checks!$AA$640)</f>
        <v>Type: ______________ (see cover list)
ID: ______________ (see cover list)</v>
      </c>
      <c r="G48" s="115" t="str">
        <f aca="false">IF(ISNUMBER(Checks!$AD$640),TEXT(Checks!$AD$640,"DD-MMM-YY HH:MM")&amp;" "&amp;Checks!$P$640,"")&amp;IF(Checks!$AE$640="","",CHAR(10)&amp;"Verifier: "&amp;Checks!$AE$640)&amp;IF(Checks!$T$640="","",CHAR(10)&amp;"PIC: "&amp;Checks!$T$640)</f>
        <v/>
      </c>
      <c r="H48" s="116" t="str">
        <f aca="false">IF(Checks!$AH$640="","",Checks!$AH$640)</f>
        <v>OPEN</v>
      </c>
    </row>
    <row r="49" customFormat="false" ht="114" hidden="false" customHeight="true" outlineLevel="0" collapsed="false">
      <c r="A49" s="115" t="str">
        <f aca="false">Checks!$A$641&amp;CHAR(10)&amp;IF(Checks!$I$641="","",Checks!$I$641&amp;": ")&amp;Checks!$J$641</f>
        <v>F19-UPL-03
Seat Linen: Seat pillow (EY) - on board</v>
      </c>
      <c r="B49" s="115" t="str">
        <f aca="false">Checks!$K$641&amp;IF(Checks!$O$641="","",IF(Checks!$K$641="","",CHAR(10))&amp;"Note: "&amp;Checks!$O$641)</f>
        <v>Available 100% (ticked in reference)</v>
      </c>
      <c r="C49" s="115" t="str">
        <f aca="false">Checks!$N$641&amp;CHAR(10)&amp;IF(ISNUMBER(Checks!$R$641),TEXT(Checks!$R$641,"DD-MMM-YY HH:MM"),"")&amp;" "&amp;Checks!$P$641</f>
        <v>Required
29-Oct-26 09:40 KIX</v>
      </c>
      <c r="D49" s="115" t="str">
        <f aca="false">IF(Checks!$U$641="","",Checks!$U$641)&amp;IF(Checks!$AB$641="","",CHAR(10)&amp;"CA: "&amp;Checks!$AB$641)</f>
        <v/>
      </c>
      <c r="E49" s="115" t="str">
        <f aca="false">IF(Checks!$V$641="","",Checks!$V$641)&amp;IF(Checks!$AC$641="","",IF(Checks!$V$641="","",CHAR(10))&amp;"N/A just.: "&amp;Checks!$AC$641)&amp;IF(Checks!$W$641="","",CHAR(10)&amp;"Batch: "&amp;Checks!$W$641)&amp;IF(AND(Checks!$X$641="",Checks!$Y$641=""),"",CHAR(10)&amp;"Exp: "&amp;Checks!$X$641&amp;"  /  Act: "&amp;Checks!$Y$641)</f>
        <v/>
      </c>
      <c r="F49" s="115" t="str">
        <f aca="false">IF(AND(LEFT(Checks!$AH$641,10)="N/A – RULE",TRIM(Checks!$S$641&amp;Checks!$Z$641)=""),"","Type: "&amp;IF(TRIM(Checks!$S$641)="","______________ (see cover list)",Checks!$S$641)&amp;CHAR(10)&amp;"ID: "&amp;IF(TRIM(Checks!$Z$641)="","______________ (see cover list)",Checks!$Z$641))&amp;IF(Checks!$AA$641="","",CHAR(10)&amp;"CA: "&amp;Checks!$AA$641)</f>
        <v>Type: ______________ (see cover list)
ID: ______________ (see cover list)</v>
      </c>
      <c r="G49" s="115" t="str">
        <f aca="false">IF(ISNUMBER(Checks!$AD$641),TEXT(Checks!$AD$641,"DD-MMM-YY HH:MM")&amp;" "&amp;Checks!$P$641,"")&amp;IF(Checks!$AE$641="","",CHAR(10)&amp;"Verifier: "&amp;Checks!$AE$641)&amp;IF(Checks!$T$641="","",CHAR(10)&amp;"PIC: "&amp;Checks!$T$641)</f>
        <v/>
      </c>
      <c r="H49" s="116" t="str">
        <f aca="false">IF(Checks!$AH$641="","",Checks!$AH$641)</f>
        <v>OPEN</v>
      </c>
    </row>
    <row r="50" customFormat="false" ht="114" hidden="false" customHeight="true" outlineLevel="0" collapsed="false">
      <c r="A50" s="115" t="str">
        <f aca="false">Checks!$A$642&amp;CHAR(10)&amp;IF(Checks!$I$642="","",Checks!$I$642&amp;": ")&amp;Checks!$J$642</f>
        <v>F19-UPL-04
Seat Linen: Blanket (EY) - on board</v>
      </c>
      <c r="B50" s="115" t="str">
        <f aca="false">SUBSTITUTE(SUBSTITUTE(Checks!$K$642&amp;IF(Checks!$O$642="","",IF(Checks!$K$642="","",CHAR(10))&amp;"Note: "&amp;Checks!$O$642)," (SEAT LINEN!B74:C74)","")," (SEAT LINEN!B75:C75)","")</f>
        <v>Available 100% (ticked in reference); qty 280
Note: EY blanket: flight above 3 hours excl. Regional; block 8.08 h. Qty 280 pcs (14 bundles) for A332/A333/A339.</v>
      </c>
      <c r="C50" s="115" t="str">
        <f aca="false">Checks!$N$642&amp;CHAR(10)&amp;IF(ISNUMBER(Checks!$R$642),TEXT(Checks!$R$642,"DD-MMM-YY HH:MM"),"")&amp;" "&amp;Checks!$P$642</f>
        <v>Required
29-Oct-26 09:40 KIX</v>
      </c>
      <c r="D50" s="115" t="str">
        <f aca="false">IF(Checks!$U$642="","",Checks!$U$642)&amp;IF(Checks!$AB$642="","",CHAR(10)&amp;"CA: "&amp;Checks!$AB$642)</f>
        <v/>
      </c>
      <c r="E50" s="115" t="str">
        <f aca="false">IF(Checks!$V$642="","",Checks!$V$642)&amp;IF(Checks!$AC$642="","",IF(Checks!$V$642="","",CHAR(10))&amp;"N/A just.: "&amp;Checks!$AC$642)&amp;IF(Checks!$W$642="","",CHAR(10)&amp;"Batch: "&amp;Checks!$W$642)&amp;IF(AND(Checks!$X$642="",Checks!$Y$642=""),"",CHAR(10)&amp;"Exp: "&amp;Checks!$X$642&amp;"  /  Act: "&amp;Checks!$Y$642)</f>
        <v>
Exp: 280  /  Act: </v>
      </c>
      <c r="F50" s="115" t="str">
        <f aca="false">IF(AND(LEFT(Checks!$AH$642,10)="N/A – RULE",TRIM(Checks!$S$642&amp;Checks!$Z$642)=""),"","Type: "&amp;IF(TRIM(Checks!$S$642)="","______________ (see cover list)",Checks!$S$642)&amp;CHAR(10)&amp;"ID: "&amp;IF(TRIM(Checks!$Z$642)="","______________ (see cover list)",Checks!$Z$642))&amp;IF(Checks!$AA$642="","",CHAR(10)&amp;"CA: "&amp;Checks!$AA$642)</f>
        <v>Type: ______________ (see cover list)
ID: ______________ (see cover list)</v>
      </c>
      <c r="G50" s="115" t="str">
        <f aca="false">IF(ISNUMBER(Checks!$AD$642),TEXT(Checks!$AD$642,"DD-MMM-YY HH:MM")&amp;" "&amp;Checks!$P$642,"")&amp;IF(Checks!$AE$642="","",CHAR(10)&amp;"Verifier: "&amp;Checks!$AE$642)&amp;IF(Checks!$T$642="","",CHAR(10)&amp;"PIC: "&amp;Checks!$T$642)</f>
        <v/>
      </c>
      <c r="H50" s="116" t="str">
        <f aca="false">IF(Checks!$AH$642="","",Checks!$AH$642)</f>
        <v>OPEN</v>
      </c>
    </row>
    <row r="51" customFormat="false" ht="135.75" hidden="false" customHeight="true" outlineLevel="0" collapsed="false">
      <c r="A51" s="115" t="str">
        <f aca="false">Checks!$A$643&amp;CHAR(10)&amp;IF(Checks!$I$643="","",Checks!$I$643&amp;": ")&amp;Checks!$J$643</f>
        <v>F19-UPL-05
Sales Cart: Sales cart (caterer PASB) - on board</v>
      </c>
      <c r="B51" s="115"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1" s="115" t="str">
        <f aca="false">Checks!$N$643&amp;CHAR(10)&amp;IF(ISNUMBER(Checks!$R$643),TEXT(Checks!$R$643,"DD-MMM-YY HH:MM"),"")&amp;" "&amp;Checks!$P$643</f>
        <v>Clarification required
29-Oct-26 09:40 KIX</v>
      </c>
      <c r="D51" s="115" t="str">
        <f aca="false">IF(Checks!$U$643="","",Checks!$U$643)&amp;IF(Checks!$AB$643="","",CHAR(10)&amp;"CA: "&amp;Checks!$AB$643)</f>
        <v/>
      </c>
      <c r="E51" s="115" t="str">
        <f aca="false">IF(Checks!$V$643="","",Checks!$V$643)&amp;IF(Checks!$AC$643="","",IF(Checks!$V$643="","",CHAR(10))&amp;"N/A just.: "&amp;Checks!$AC$643)&amp;IF(Checks!$W$643="","",CHAR(10)&amp;"Batch: "&amp;Checks!$W$643)&amp;IF(AND(Checks!$X$643="",Checks!$Y$643=""),"",CHAR(10)&amp;"Exp: "&amp;Checks!$X$643&amp;"  /  Act: "&amp;Checks!$Y$643)</f>
        <v/>
      </c>
      <c r="F51" s="115" t="str">
        <f aca="false">IF(AND(LEFT(Checks!$AH$643,10)="N/A – RULE",TRIM(Checks!$S$643&amp;Checks!$Z$643)=""),"","Type: "&amp;IF(TRIM(Checks!$S$643)="","______________ (see cover list)",Checks!$S$643)&amp;CHAR(10)&amp;"ID: "&amp;IF(TRIM(Checks!$Z$643)="","______________ (see cover list)",Checks!$Z$643))&amp;IF(Checks!$AA$643="","",CHAR(10)&amp;"CA: "&amp;Checks!$AA$643)</f>
        <v>Type: ______________ (see cover list)
ID: ______________ (see cover list)</v>
      </c>
      <c r="G51" s="115" t="str">
        <f aca="false">IF(ISNUMBER(Checks!$AD$643),TEXT(Checks!$AD$643,"DD-MMM-YY HH:MM")&amp;" "&amp;Checks!$P$643,"")&amp;IF(Checks!$AE$643="","",CHAR(10)&amp;"Verifier: "&amp;Checks!$AE$643)&amp;IF(Checks!$T$643="","",CHAR(10)&amp;"PIC: "&amp;Checks!$T$643)</f>
        <v/>
      </c>
      <c r="H51" s="116" t="str">
        <f aca="false">IF(Checks!$AH$643="","",Checks!$AH$643)</f>
        <v>OPEN – CLARIFICATION</v>
      </c>
    </row>
    <row r="53" customFormat="false" ht="24" hidden="false" customHeight="true" outlineLevel="0" collapsed="false">
      <c r="A53" s="117" t="s">
        <v>3480</v>
      </c>
      <c r="B53" s="117"/>
      <c r="C53" s="117"/>
      <c r="D53" s="117"/>
      <c r="E53" s="117" t="s">
        <v>3481</v>
      </c>
      <c r="F53" s="117"/>
      <c r="G53" s="117"/>
      <c r="H53" s="117"/>
    </row>
    <row r="54" customFormat="false" ht="21.75" hidden="false" customHeight="true" outlineLevel="0" collapsed="false">
      <c r="A54" s="118"/>
      <c r="B54" s="118"/>
      <c r="C54" s="118"/>
      <c r="D54" s="118"/>
      <c r="E54" s="118"/>
      <c r="F54" s="118"/>
      <c r="G54" s="118"/>
      <c r="H54" s="118"/>
    </row>
    <row r="55" customFormat="false" ht="21.75" hidden="false" customHeight="true" outlineLevel="0" collapsed="false">
      <c r="A55" s="118"/>
      <c r="B55" s="118"/>
      <c r="C55" s="118"/>
      <c r="D55" s="118"/>
      <c r="E55" s="118"/>
      <c r="F55" s="118"/>
      <c r="G55" s="118"/>
      <c r="H55" s="118"/>
    </row>
    <row r="56" customFormat="false" ht="21.75" hidden="false" customHeight="true" outlineLevel="0" collapsed="false">
      <c r="A56" s="118"/>
      <c r="B56" s="118"/>
      <c r="C56" s="118"/>
      <c r="D56" s="118"/>
      <c r="E56" s="118"/>
      <c r="F56" s="118"/>
      <c r="G56" s="118"/>
      <c r="H56" s="118"/>
    </row>
    <row r="57" customFormat="false" ht="21.75" hidden="false" customHeight="true" outlineLevel="0" collapsed="false">
      <c r="A57" s="118"/>
      <c r="B57" s="118"/>
      <c r="C57" s="118"/>
      <c r="D57" s="118"/>
      <c r="E57" s="118"/>
      <c r="F57" s="118"/>
      <c r="G57" s="118"/>
      <c r="H57" s="118"/>
    </row>
    <row r="58" customFormat="false" ht="21.75" hidden="false" customHeight="true" outlineLevel="0" collapsed="false">
      <c r="A58" s="118"/>
      <c r="B58" s="118"/>
      <c r="C58" s="118"/>
      <c r="D58" s="118"/>
      <c r="E58" s="118"/>
      <c r="F58" s="118"/>
      <c r="G58" s="118"/>
      <c r="H58" s="118"/>
    </row>
    <row r="59" customFormat="false" ht="21.75" hidden="false" customHeight="true" outlineLevel="0" collapsed="false">
      <c r="A59" s="118"/>
      <c r="B59" s="118"/>
      <c r="C59" s="118"/>
      <c r="D59" s="118"/>
      <c r="E59" s="118"/>
      <c r="F59" s="118"/>
      <c r="G59" s="118"/>
      <c r="H59" s="118"/>
    </row>
    <row r="60" customFormat="false" ht="21.75" hidden="false" customHeight="true" outlineLevel="0" collapsed="false">
      <c r="A60" s="118"/>
      <c r="B60" s="118"/>
      <c r="C60" s="118"/>
      <c r="D60" s="118"/>
      <c r="E60" s="118"/>
      <c r="F60" s="118"/>
      <c r="G60" s="118"/>
      <c r="H60" s="118"/>
    </row>
    <row r="61" customFormat="false" ht="21.75" hidden="false" customHeight="true" outlineLevel="0" collapsed="false">
      <c r="A61" s="118"/>
      <c r="B61" s="118"/>
      <c r="C61" s="118"/>
      <c r="D61" s="118"/>
      <c r="E61" s="118"/>
      <c r="F61" s="118"/>
      <c r="G61" s="118"/>
      <c r="H61" s="118"/>
    </row>
    <row r="62" customFormat="false" ht="21.75" hidden="false" customHeight="true" outlineLevel="0" collapsed="false">
      <c r="A62" s="118"/>
      <c r="B62" s="118"/>
      <c r="C62" s="118"/>
      <c r="D62" s="118"/>
      <c r="E62" s="118"/>
      <c r="F62" s="118"/>
      <c r="G62" s="118"/>
      <c r="H62" s="118"/>
    </row>
    <row r="63" customFormat="false" ht="21.75" hidden="false" customHeight="true" outlineLevel="0" collapsed="false">
      <c r="A63" s="118"/>
      <c r="B63" s="118"/>
      <c r="C63" s="118"/>
      <c r="D63" s="118"/>
      <c r="E63" s="118"/>
      <c r="F63" s="118"/>
      <c r="G63" s="118"/>
      <c r="H63"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46:H46"/>
    <mergeCell ref="A53:D53"/>
    <mergeCell ref="E53:H53"/>
    <mergeCell ref="A54:D63"/>
    <mergeCell ref="E54:H6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1">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1">
    <cfRule type="expression" priority="18" aboveAverage="0" equalAverage="0" bottom="0" percent="0" rank="0" text="" dxfId="35">
      <formula>LEFT($H24,3)="N/A"</formula>
    </cfRule>
  </conditionalFormatting>
  <conditionalFormatting sqref="D24:D51">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1" man="true" max="16383" min="0"/>
    <brk id="27" man="true" max="16383" min="0"/>
    <brk id="31" man="true" max="16383" min="0"/>
    <brk id="36" man="true" max="16383" min="0"/>
    <brk id="40" man="true" max="16383" min="0"/>
    <brk id="43" man="true" max="16383" min="0"/>
    <brk id="45" man="true" max="16383" min="0"/>
    <brk id="50"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3435</v>
      </c>
      <c r="B2" s="94" t="str">
        <f aca="false">Flights!$F$24&amp;"   "&amp;TEXT(Flights!$D$24,"DD-MMM-YY")&amp;" ("&amp;Flights!$E$24&amp;")"</f>
        <v>MH1450   29-Oct-26 (THU)</v>
      </c>
      <c r="C2" s="94"/>
      <c r="D2" s="94"/>
      <c r="E2" s="95" t="s">
        <v>3436</v>
      </c>
      <c r="F2" s="96" t="str">
        <f aca="false">Flights!$AT$24</f>
        <v>NOT READY – DOCUMENTS</v>
      </c>
      <c r="G2" s="96"/>
      <c r="H2" s="96"/>
    </row>
    <row r="3" customFormat="false" ht="24" hidden="false" customHeight="true" outlineLevel="0" collapsed="false">
      <c r="A3" s="93" t="s">
        <v>3437</v>
      </c>
      <c r="B3" s="94" t="str">
        <f aca="false">Flights!$G$24&amp;" → "&amp;Flights!$H$24&amp;"   Class "&amp;Flights!$K$24&amp;"   Seat "&amp;Flights!$O$24</f>
        <v>KUL → LGK   Class EY   Seat 4A</v>
      </c>
      <c r="C3" s="94"/>
      <c r="D3" s="94"/>
      <c r="E3" s="95" t="s">
        <v>73</v>
      </c>
      <c r="F3" s="95" t="s">
        <v>3438</v>
      </c>
      <c r="G3" s="95" t="s">
        <v>3439</v>
      </c>
      <c r="H3" s="95"/>
    </row>
    <row r="4" customFormat="false" ht="24" hidden="false" customHeight="true" outlineLevel="0" collapsed="false">
      <c r="A4" s="93" t="s">
        <v>3440</v>
      </c>
      <c r="B4" s="94" t="str">
        <f aca="false">IF(ISNUMBER(Flights!$I$24),TEXT(Flights!$I$24,"DD-MMM-YY HH:MM"),"")&amp;" "&amp;Flights!$G$24&amp;"  →  "&amp;IF(ISNUMBER(Flights!$J$24),TEXT(Flights!$J$24,"DD-MMM-YY HH:MM"),"")&amp;" "&amp;Flights!$H$24</f>
        <v>29-Oct-26 18:30 KUL  →  29-Oct-26 20:00 LGK</v>
      </c>
      <c r="C4" s="94"/>
      <c r="D4" s="94"/>
      <c r="E4" s="93" t="s">
        <v>3441</v>
      </c>
      <c r="F4" s="97" t="str">
        <f aca="false">IF(ISNUMBER(Flights!$AG$24),TEXT(Flights!$AG$24,"DD-MMM-YY HH:MM"),"")&amp;" "&amp;Flights!$V$24</f>
        <v>22-Oct-26 18:30 KUL</v>
      </c>
      <c r="G4" s="98" t="n">
        <f aca="false">Flights!$AJ$24</f>
        <v>0</v>
      </c>
      <c r="H4" s="98"/>
    </row>
    <row r="5" customFormat="false" ht="24" hidden="false" customHeight="true" outlineLevel="0" collapsed="false">
      <c r="A5" s="93" t="s">
        <v>3442</v>
      </c>
      <c r="B5" s="94" t="str">
        <f aca="false">Flights!$L$24&amp;" – "&amp;Flights!$M$24</f>
        <v>B738MAX – B737-8 (B7M8)</v>
      </c>
      <c r="C5" s="94"/>
      <c r="D5" s="94"/>
      <c r="E5" s="93" t="s">
        <v>3443</v>
      </c>
      <c r="F5" s="97" t="str">
        <f aca="false">IF(ISNUMBER(Flights!$AH$24),TEXT(Flights!$AH$24,"DD-MMM-YY HH:MM"),"")&amp;" "&amp;Flights!$V$24</f>
        <v>28-Oct-26 18:30 KUL</v>
      </c>
      <c r="G5" s="98" t="n">
        <f aca="false">Flights!$AK$24</f>
        <v>0</v>
      </c>
      <c r="H5" s="98"/>
    </row>
    <row r="6" customFormat="false" ht="24" hidden="false" customHeight="true" outlineLevel="0" collapsed="false">
      <c r="A6" s="93" t="s">
        <v>3444</v>
      </c>
      <c r="B6" s="94" t="str">
        <f aca="false">IF(TRIM(Flights!$N$24)="","__________________",Flights!$N$24)</f>
        <v>__________________</v>
      </c>
      <c r="C6" s="94"/>
      <c r="D6" s="94"/>
      <c r="E6" s="93" t="s">
        <v>3445</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3446</v>
      </c>
      <c r="B7" s="94" t="str">
        <f aca="false">Flights!$T$24</f>
        <v>Refreshment (Peanut &amp; Water)</v>
      </c>
      <c r="C7" s="94"/>
      <c r="D7" s="94"/>
      <c r="E7" s="93" t="s">
        <v>3447</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155</v>
      </c>
      <c r="B8" s="94" t="str">
        <f aca="false">Flights!$V$24&amp;"   (reference uplift stns: "&amp;Flights!$U$24&amp;")"</f>
        <v>KUL   (reference uplift stns: KUL)</v>
      </c>
      <c r="C8" s="94"/>
      <c r="D8" s="94"/>
      <c r="E8" s="93" t="s">
        <v>3448</v>
      </c>
      <c r="F8" s="99" t="s">
        <v>3449</v>
      </c>
      <c r="G8" s="98" t="n">
        <f aca="false">Flights!$AN$24</f>
        <v>0</v>
      </c>
      <c r="H8" s="98"/>
    </row>
    <row r="9" customFormat="false" ht="12.75" hidden="false" customHeight="true" outlineLevel="0" collapsed="false">
      <c r="A9" s="93" t="s">
        <v>3450</v>
      </c>
      <c r="B9" s="94" t="str">
        <f aca="false">TRIM(Flights!$P$24&amp;"  "&amp;Flights!$Q$24)</f>
        <v>1H 45M Overnight LGK</v>
      </c>
      <c r="C9" s="94"/>
      <c r="D9" s="94"/>
      <c r="E9" s="93" t="s">
        <v>3451</v>
      </c>
      <c r="F9" s="100" t="n">
        <f aca="false">Flights!$AP$24</f>
        <v>0</v>
      </c>
      <c r="G9" s="100" t="n">
        <f aca="false">Flights!$AQ$24</f>
        <v>0</v>
      </c>
      <c r="H9" s="100" t="n">
        <f aca="false">Flights!$AU$24</f>
        <v>0</v>
      </c>
    </row>
    <row r="10" customFormat="false" ht="24" hidden="false" customHeight="true" outlineLevel="0" collapsed="false">
      <c r="A10" s="93" t="s">
        <v>3452</v>
      </c>
      <c r="B10" s="94" t="str">
        <f aca="false">IF(TRIM(Flights!$X$24)="","__________________",Flights!$X$24)</f>
        <v>__________________</v>
      </c>
      <c r="C10" s="94"/>
      <c r="D10" s="94"/>
      <c r="E10" s="93" t="s">
        <v>3453</v>
      </c>
      <c r="F10" s="100" t="n">
        <f aca="false">Flights!$AO$24</f>
        <v>20</v>
      </c>
      <c r="G10" s="100" t="n">
        <f aca="false">Flights!$AS$24</f>
        <v>0</v>
      </c>
      <c r="H10" s="100" t="n">
        <f aca="false">Flights!$AR$24</f>
        <v>2</v>
      </c>
    </row>
    <row r="11" customFormat="false" ht="21" hidden="false" customHeight="true" outlineLevel="0" collapsed="false">
      <c r="A11" s="93" t="s">
        <v>3454</v>
      </c>
      <c r="B11" s="94" t="str">
        <f aca="false">IF(TRIM(Flights!$Y$24)="","__________________",Flights!$Y$24)</f>
        <v>__________________</v>
      </c>
      <c r="C11" s="94"/>
      <c r="D11" s="94"/>
      <c r="E11" s="93" t="s">
        <v>3455</v>
      </c>
      <c r="F11" s="100" t="str">
        <f aca="false">Flights!$AV$24&amp;" / "&amp;Flights!$AW$24</f>
        <v>0 / 20</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IF(Documents!$F$24="","",Documents!$F$24)</f>
        <v/>
      </c>
      <c r="C15" s="99" t="str">
        <f aca="false">IF(Documents!$G$24="","",Documents!$G$24)&amp;IF(ISNUMBER(Documents!$H$24),"  "&amp;TEXT(Documents!$H$24,"DD-MMM-YY"),"")</f>
        <v/>
      </c>
      <c r="D15" s="99"/>
      <c r="E15" s="108" t="str">
        <f aca="false">IF(Documents!$J$24="OUTSTANDING","OUTSTANDING – attach before T-7D (due "&amp;IF(ISNUMBER(Flights!$AG$24),TEXT(Flights!$AG$24,"DD-MMM-YY HH:MM"),"")&amp;" "&amp;Flights!$V$24&amp;")",IF(Documents!$J$24="","Status not recorded",Documents!$J$24))</f>
        <v>OUTSTANDING – attach before T-7D (due 22-Oct-26 18:30 KUL)</v>
      </c>
      <c r="F15" s="109" t="str">
        <f aca="false">"Staple behind this sheet as page A1."&amp;IF(Documents!$I$24="",""," Location: "&amp;Documents!$I$24)</f>
        <v>Staple behind this sheet as page A1.</v>
      </c>
      <c r="G15" s="109"/>
      <c r="H15" s="109"/>
    </row>
    <row r="16" customFormat="false" ht="36" hidden="false" customHeight="true" outlineLevel="0" collapsed="false">
      <c r="A16" s="93" t="s">
        <v>3466</v>
      </c>
      <c r="B16" s="94" t="str">
        <f aca="false">IF(Documents!$K$24="","",Documents!$K$24)</f>
        <v/>
      </c>
      <c r="C16" s="99" t="str">
        <f aca="false">IF(Documents!$L$24="","",Documents!$L$24)&amp;IF(ISNUMBER(Documents!$M$24),"  "&amp;TEXT(Documents!$M$24,"DD-MMM-YY"),"")</f>
        <v/>
      </c>
      <c r="D16" s="99"/>
      <c r="E16" s="108" t="str">
        <f aca="false">IF(Documents!$O$24="OUTSTANDING","OUTSTANDING – attach before T-7D (due "&amp;IF(ISNUMBER(Flights!$AG$24),TEXT(Flights!$AG$24,"DD-MMM-YY HH:MM"),"")&amp;" "&amp;Flights!$V$24&amp;")",IF(Documents!$O$24="","Status not recorded",Documents!$O$24))</f>
        <v>OUTSTANDING – attach before T-7D (due 22-Oct-26 18:30 KUL)</v>
      </c>
      <c r="F16" s="109" t="str">
        <f aca="false">"Staple behind this sheet as page A2."&amp;IF(Documents!$N$24="",""," Location: "&amp;Documents!$N$24)</f>
        <v>Staple behind this sheet as page A2.</v>
      </c>
      <c r="G16" s="109"/>
      <c r="H16" s="109"/>
    </row>
    <row r="17" customFormat="false" ht="22.5" hidden="false" customHeight="true" outlineLevel="0" collapsed="false">
      <c r="A17" s="93" t="s">
        <v>3467</v>
      </c>
      <c r="B17" s="110" t="str">
        <f aca="false">IF(Documents!$Q$24="","",Documents!$Q$24)</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"&amp;IF(TRIM(Flights!$Y$24)="","__________________",Flights!$Y$24)</f>
        <v>Name: __________________</v>
      </c>
      <c r="B19" s="94"/>
      <c r="C19" s="94" t="str">
        <f aca="false">"Name: __________________"</f>
        <v>Name: __________________</v>
      </c>
      <c r="D19" s="94"/>
      <c r="E19" s="94"/>
      <c r="F19" s="94" t="str">
        <f aca="false">"Name: __________________"&amp;"   Station: "&amp;Flights!$V$24</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Checks!$A$644&amp;CHAR(10)&amp;IF(Checks!$I$644="","",Checks!$I$644&amp;": ")&amp;Checks!$J$644</f>
        <v>F20-T7-01
Meal: Meal sensory testing completed for this flight's menu cycle (assessed class)</v>
      </c>
      <c r="B24" s="115" t="str">
        <f aca="false">Checks!$K$644&amp;IF(Checks!$O$644="","",IF(Checks!$K$644="","",CHAR(10))&amp;"Note: "&amp;Checks!$O$644)</f>
        <v>Record panel result / score in Result
Note: Refreshment service: sensory test covers the refreshment items.</v>
      </c>
      <c r="C24" s="115" t="str">
        <f aca="false">Checks!$N$644&amp;CHAR(10)&amp;IF(ISNUMBER(Checks!$R$644),TEXT(Checks!$R$644,"DD-MMM-YY HH:MM"),"")&amp;" "&amp;Checks!$P$644</f>
        <v>Required
22-Oct-26 18:30 KUL</v>
      </c>
      <c r="D24" s="115" t="str">
        <f aca="false">IF(Checks!$U$644="","",Checks!$U$644)&amp;IF(Checks!$AB$644="","",CHAR(10)&amp;"CA: "&amp;Checks!$AB$644)</f>
        <v/>
      </c>
      <c r="E24" s="115" t="str">
        <f aca="false">IF(Checks!$V$644="","",Checks!$V$644)&amp;IF(Checks!$AC$644="","",IF(Checks!$V$644="","",CHAR(10))&amp;"N/A just.: "&amp;Checks!$AC$644)&amp;IF(Checks!$W$644="","",CHAR(10)&amp;"Batch: "&amp;Checks!$W$644)&amp;IF(AND(Checks!$X$644="",Checks!$Y$644=""),"",CHAR(10)&amp;"Exp: "&amp;Checks!$X$644&amp;"  /  Act: "&amp;Checks!$Y$644)</f>
        <v/>
      </c>
      <c r="F24" s="115" t="str">
        <f aca="false">IF(AND(LEFT(Checks!$AH$644,10)="N/A – RULE",TRIM(Checks!$S$644&amp;Checks!$Z$644)=""),"","Type: "&amp;IF(TRIM(Checks!$S$644)="","______________ (see cover list)",Checks!$S$644)&amp;CHAR(10)&amp;"ID: "&amp;IF(TRIM(Checks!$Z$644)="","______________ (see cover list)",Checks!$Z$644))&amp;IF(Checks!$AA$644="","",CHAR(10)&amp;"CA: "&amp;Checks!$AA$644)</f>
        <v>Type: ______________ (see cover list)
ID: ______________ (see cover list)</v>
      </c>
      <c r="G24" s="115" t="str">
        <f aca="false">IF(ISNUMBER(Checks!$AD$644),TEXT(Checks!$AD$644,"DD-MMM-YY HH:MM")&amp;" "&amp;Checks!$P$644,"")&amp;IF(Checks!$AE$644="","",CHAR(10)&amp;"Verifier: "&amp;Checks!$AE$644)&amp;IF(Checks!$T$644="","",CHAR(10)&amp;"PIC: "&amp;Checks!$T$644)</f>
        <v/>
      </c>
      <c r="H24" s="116" t="str">
        <f aca="false">IF(Checks!$AH$644="","",Checks!$AH$644)</f>
        <v>OPEN</v>
      </c>
    </row>
    <row r="25" customFormat="false" ht="114" hidden="false" customHeight="true" outlineLevel="0" collapsed="false">
      <c r="A25" s="115" t="str">
        <f aca="false">Checks!$A$645&amp;CHAR(10)&amp;IF(Checks!$I$645="","",Checks!$I$645&amp;": ")&amp;Checks!$J$645</f>
        <v>F20-T7-02
Menu: Printed menu cards confirmed (content, cycle, language, quantity)</v>
      </c>
      <c r="B25" s="115" t="str">
        <f aca="false">Checks!$K$645&amp;IF(Checks!$O$645="","",IF(Checks!$K$645="","",CHAR(10))&amp;"Note: "&amp;Checks!$O$645)</f>
        <v>Menu card matches approved menu for this flight
Note: Refreshment service (peanut &amp; water). If no printed menu card is used, mark N/A with the confirmation as justification.</v>
      </c>
      <c r="C25" s="115" t="str">
        <f aca="false">Checks!$N$645&amp;CHAR(10)&amp;IF(ISNUMBER(Checks!$R$645),TEXT(Checks!$R$645,"DD-MMM-YY HH:MM"),"")&amp;" "&amp;Checks!$P$645</f>
        <v>Required
22-Oct-26 18:30 KUL</v>
      </c>
      <c r="D25" s="115" t="str">
        <f aca="false">IF(Checks!$U$645="","",Checks!$U$645)&amp;IF(Checks!$AB$645="","",CHAR(10)&amp;"CA: "&amp;Checks!$AB$645)</f>
        <v/>
      </c>
      <c r="E25" s="115" t="str">
        <f aca="false">IF(Checks!$V$645="","",Checks!$V$645)&amp;IF(Checks!$AC$645="","",IF(Checks!$V$645="","",CHAR(10))&amp;"N/A just.: "&amp;Checks!$AC$645)&amp;IF(Checks!$W$645="","",CHAR(10)&amp;"Batch: "&amp;Checks!$W$645)&amp;IF(AND(Checks!$X$645="",Checks!$Y$645=""),"",CHAR(10)&amp;"Exp: "&amp;Checks!$X$645&amp;"  /  Act: "&amp;Checks!$Y$645)</f>
        <v/>
      </c>
      <c r="F25" s="115" t="str">
        <f aca="false">IF(AND(LEFT(Checks!$AH$645,10)="N/A – RULE",TRIM(Checks!$S$645&amp;Checks!$Z$645)=""),"","Type: "&amp;IF(TRIM(Checks!$S$645)="","______________ (see cover list)",Checks!$S$645)&amp;CHAR(10)&amp;"ID: "&amp;IF(TRIM(Checks!$Z$645)="","______________ (see cover list)",Checks!$Z$645))&amp;IF(Checks!$AA$645="","",CHAR(10)&amp;"CA: "&amp;Checks!$AA$645)</f>
        <v>Type: ______________ (see cover list)
ID: ______________ (see cover list)</v>
      </c>
      <c r="G25" s="115" t="str">
        <f aca="false">IF(ISNUMBER(Checks!$AD$645),TEXT(Checks!$AD$645,"DD-MMM-YY HH:MM")&amp;" "&amp;Checks!$P$645,"")&amp;IF(Checks!$AE$645="","",CHAR(10)&amp;"Verifier: "&amp;Checks!$AE$645)&amp;IF(Checks!$T$645="","",CHAR(10)&amp;"PIC: "&amp;Checks!$T$645)</f>
        <v/>
      </c>
      <c r="H25" s="116" t="str">
        <f aca="false">IF(Checks!$AH$645="","",Checks!$AH$645)</f>
        <v>OPEN</v>
      </c>
    </row>
    <row r="26" customFormat="false" ht="114" hidden="false" customHeight="true" outlineLevel="0" collapsed="false">
      <c r="A26" s="115" t="str">
        <f aca="false">Checks!$A$646&amp;CHAR(10)&amp;IF(Checks!$I$646="","",Checks!$I$646&amp;": ")&amp;Checks!$J$646</f>
        <v>F20-T7-03
IFE: Digital menu in IFE confirmed (A339 only)</v>
      </c>
      <c r="B26" s="115" t="str">
        <f aca="false">Checks!$K$646&amp;IF(Checks!$O$646="","",IF(Checks!$K$646="","",CHAR(10))&amp;"Note: "&amp;Checks!$O$646)</f>
        <v>Applies when fleet = A339
Note: Digital IFE menu applies to A339 only (user brief). Applicability follows the Fleet cell on Flights.</v>
      </c>
      <c r="C26" s="115" t="str">
        <f aca="false">Checks!$N$646&amp;CHAR(10)&amp;IF(ISNUMBER(Checks!$R$646),TEXT(Checks!$R$646,"DD-MMM-YY HH:MM"),"")&amp;" "&amp;Checks!$P$646</f>
        <v>N/A – rule
22-Oct-26 18:30 KUL</v>
      </c>
      <c r="D26" s="115" t="str">
        <f aca="false">IF(Checks!$U$646="","",Checks!$U$646)&amp;IF(Checks!$AB$646="","",CHAR(10)&amp;"CA: "&amp;Checks!$AB$646)</f>
        <v/>
      </c>
      <c r="E26" s="115" t="str">
        <f aca="false">IF(Checks!$V$646="","",Checks!$V$646)&amp;IF(Checks!$AC$646="","",IF(Checks!$V$646="","",CHAR(10))&amp;"N/A just.: "&amp;Checks!$AC$646)&amp;IF(Checks!$W$646="","",CHAR(10)&amp;"Batch: "&amp;Checks!$W$646)&amp;IF(AND(Checks!$X$646="",Checks!$Y$646=""),"",CHAR(10)&amp;"Exp: "&amp;Checks!$X$646&amp;"  /  Act: "&amp;Checks!$Y$646)</f>
        <v/>
      </c>
      <c r="F26" s="115" t="str">
        <f aca="false">IF(AND(LEFT(Checks!$AH$646,10)="N/A – RULE",TRIM(Checks!$S$646&amp;Checks!$Z$646)=""),"","Type: "&amp;IF(TRIM(Checks!$S$646)="","______________ (see cover list)",Checks!$S$646)&amp;CHAR(10)&amp;"ID: "&amp;IF(TRIM(Checks!$Z$646)="","______________ (see cover list)",Checks!$Z$646))&amp;IF(Checks!$AA$646="","",CHAR(10)&amp;"CA: "&amp;Checks!$AA$646)</f>
        <v/>
      </c>
      <c r="G26" s="115" t="str">
        <f aca="false">IF(ISNUMBER(Checks!$AD$646),TEXT(Checks!$AD$646,"DD-MMM-YY HH:MM")&amp;" "&amp;Checks!$P$646,"")&amp;IF(Checks!$AE$646="","",CHAR(10)&amp;"Verifier: "&amp;Checks!$AE$646)&amp;IF(Checks!$T$646="","",CHAR(10)&amp;"PIC: "&amp;Checks!$T$646)</f>
        <v/>
      </c>
      <c r="H26" s="116" t="str">
        <f aca="false">IF(Checks!$AH$646="","",Checks!$AH$646)</f>
        <v>N/A – RULE</v>
      </c>
    </row>
    <row r="27" customFormat="false" ht="114" hidden="false" customHeight="true" outlineLevel="0" collapsed="false">
      <c r="A27" s="115" t="str">
        <f aca="false">Checks!$A$647&amp;CHAR(10)&amp;IF(Checks!$I$647="","",Checks!$I$647&amp;": ")&amp;Checks!$J$647</f>
        <v>F20-T7-04
Staffing: Experienced catering officer assigned to this flight</v>
      </c>
      <c r="B27" s="115" t="str">
        <f aca="false">Checks!$K$647&amp;IF(Checks!$O$647="","",IF(Checks!$K$647="","",CHAR(10))&amp;"Note: "&amp;Checks!$O$647)</f>
        <v>Record officer name in Result</v>
      </c>
      <c r="C27" s="115" t="str">
        <f aca="false">Checks!$N$647&amp;CHAR(10)&amp;IF(ISNUMBER(Checks!$R$647),TEXT(Checks!$R$647,"DD-MMM-YY HH:MM"),"")&amp;" "&amp;Checks!$P$647</f>
        <v>Required
22-Oct-26 18:30 KUL</v>
      </c>
      <c r="D27" s="115" t="str">
        <f aca="false">IF(Checks!$U$647="","",Checks!$U$647)&amp;IF(Checks!$AB$647="","",CHAR(10)&amp;"CA: "&amp;Checks!$AB$647)</f>
        <v/>
      </c>
      <c r="E27" s="115" t="str">
        <f aca="false">IF(Checks!$V$647="","",Checks!$V$647)&amp;IF(Checks!$AC$647="","",IF(Checks!$V$647="","",CHAR(10))&amp;"N/A just.: "&amp;Checks!$AC$647)&amp;IF(Checks!$W$647="","",CHAR(10)&amp;"Batch: "&amp;Checks!$W$647)&amp;IF(AND(Checks!$X$647="",Checks!$Y$647=""),"",CHAR(10)&amp;"Exp: "&amp;Checks!$X$647&amp;"  /  Act: "&amp;Checks!$Y$647)</f>
        <v/>
      </c>
      <c r="F27" s="115" t="str">
        <f aca="false">IF(AND(LEFT(Checks!$AH$647,10)="N/A – RULE",TRIM(Checks!$S$647&amp;Checks!$Z$647)=""),"","Type: "&amp;IF(TRIM(Checks!$S$647)="","______________ (see cover list)",Checks!$S$647)&amp;CHAR(10)&amp;"ID: "&amp;IF(TRIM(Checks!$Z$647)="","______________ (see cover list)",Checks!$Z$647))&amp;IF(Checks!$AA$647="","",CHAR(10)&amp;"CA: "&amp;Checks!$AA$647)</f>
        <v>Type: ______________ (see cover list)
ID: ______________ (see cover list)</v>
      </c>
      <c r="G27" s="115" t="str">
        <f aca="false">IF(ISNUMBER(Checks!$AD$647),TEXT(Checks!$AD$647,"DD-MMM-YY HH:MM")&amp;" "&amp;Checks!$P$647,"")&amp;IF(Checks!$AE$647="","",CHAR(10)&amp;"Verifier: "&amp;Checks!$AE$647)&amp;IF(Checks!$T$647="","",CHAR(10)&amp;"PIC: "&amp;Checks!$T$647)</f>
        <v/>
      </c>
      <c r="H27" s="116" t="str">
        <f aca="false">IF(Checks!$AH$647="","",Checks!$AH$647)</f>
        <v>OPEN</v>
      </c>
    </row>
    <row r="28" customFormat="false" ht="114" hidden="false" customHeight="true" outlineLevel="0" collapsed="false">
      <c r="A28" s="115" t="str">
        <f aca="false">Checks!$A$648&amp;CHAR(10)&amp;IF(Checks!$I$648="","",Checks!$I$648&amp;": ")&amp;Checks!$J$648</f>
        <v>F20-T7-05
ISOP: All latest applicable ISOP revisions communicated to caterer</v>
      </c>
      <c r="B28" s="115" t="str">
        <f aca="false">Checks!$K$648&amp;IF(Checks!$O$648="","",IF(Checks!$K$648="","",CHAR(10))&amp;"Note: "&amp;Checks!$O$648)</f>
        <v>List revision numbers in Result (see ISOP register)</v>
      </c>
      <c r="C28" s="115" t="str">
        <f aca="false">Checks!$N$648&amp;CHAR(10)&amp;IF(ISNUMBER(Checks!$R$648),TEXT(Checks!$R$648,"DD-MMM-YY HH:MM"),"")&amp;" "&amp;Checks!$P$648</f>
        <v>Required
22-Oct-26 18:30 KUL</v>
      </c>
      <c r="D28" s="115" t="str">
        <f aca="false">IF(Checks!$U$648="","",Checks!$U$648)&amp;IF(Checks!$AB$648="","",CHAR(10)&amp;"CA: "&amp;Checks!$AB$648)</f>
        <v/>
      </c>
      <c r="E28" s="115" t="str">
        <f aca="false">IF(Checks!$V$648="","",Checks!$V$648)&amp;IF(Checks!$AC$648="","",IF(Checks!$V$648="","",CHAR(10))&amp;"N/A just.: "&amp;Checks!$AC$648)&amp;IF(Checks!$W$648="","",CHAR(10)&amp;"Batch: "&amp;Checks!$W$648)&amp;IF(AND(Checks!$X$648="",Checks!$Y$648=""),"",CHAR(10)&amp;"Exp: "&amp;Checks!$X$648&amp;"  /  Act: "&amp;Checks!$Y$648)</f>
        <v/>
      </c>
      <c r="F28" s="115" t="str">
        <f aca="false">IF(AND(LEFT(Checks!$AH$648,10)="N/A – RULE",TRIM(Checks!$S$648&amp;Checks!$Z$648)=""),"","Type: "&amp;IF(TRIM(Checks!$S$648)="","______________ (see cover list)",Checks!$S$648)&amp;CHAR(10)&amp;"ID: "&amp;IF(TRIM(Checks!$Z$648)="","______________ (see cover list)",Checks!$Z$648))&amp;IF(Checks!$AA$648="","",CHAR(10)&amp;"CA: "&amp;Checks!$AA$648)</f>
        <v>Type: ______________ (see cover list)
ID: ______________ (see cover list)</v>
      </c>
      <c r="G28" s="115" t="str">
        <f aca="false">IF(ISNUMBER(Checks!$AD$648),TEXT(Checks!$AD$648,"DD-MMM-YY HH:MM")&amp;" "&amp;Checks!$P$648,"")&amp;IF(Checks!$AE$648="","",CHAR(10)&amp;"Verifier: "&amp;Checks!$AE$648)&amp;IF(Checks!$T$648="","",CHAR(10)&amp;"PIC: "&amp;Checks!$T$648)</f>
        <v/>
      </c>
      <c r="H28" s="116" t="str">
        <f aca="false">IF(Checks!$AH$648="","",Checks!$AH$648)</f>
        <v>OPEN</v>
      </c>
    </row>
    <row r="29" customFormat="false" ht="114" hidden="false" customHeight="true" outlineLevel="0" collapsed="false">
      <c r="A29" s="115" t="str">
        <f aca="false">Checks!$A$649&amp;CHAR(10)&amp;IF(Checks!$I$649="","",Checks!$I$649&amp;": ")&amp;Checks!$J$649</f>
        <v>F20-T7-06
ISOP: Caterer acknowledgement of ISOP revisions recorded</v>
      </c>
      <c r="B29" s="115" t="str">
        <f aca="false">Checks!$K$649&amp;IF(Checks!$O$649="","",IF(Checks!$K$649="","",CHAR(10))&amp;"Note: "&amp;Checks!$O$649)</f>
        <v>Record acknowledgement ref in Evidence</v>
      </c>
      <c r="C29" s="115" t="str">
        <f aca="false">Checks!$N$649&amp;CHAR(10)&amp;IF(ISNUMBER(Checks!$R$649),TEXT(Checks!$R$649,"DD-MMM-YY HH:MM"),"")&amp;" "&amp;Checks!$P$649</f>
        <v>Required
22-Oct-26 18:30 KUL</v>
      </c>
      <c r="D29" s="115" t="str">
        <f aca="false">IF(Checks!$U$649="","",Checks!$U$649)&amp;IF(Checks!$AB$649="","",CHAR(10)&amp;"CA: "&amp;Checks!$AB$649)</f>
        <v/>
      </c>
      <c r="E29" s="115" t="str">
        <f aca="false">IF(Checks!$V$649="","",Checks!$V$649)&amp;IF(Checks!$AC$649="","",IF(Checks!$V$649="","",CHAR(10))&amp;"N/A just.: "&amp;Checks!$AC$649)&amp;IF(Checks!$W$649="","",CHAR(10)&amp;"Batch: "&amp;Checks!$W$649)&amp;IF(AND(Checks!$X$649="",Checks!$Y$649=""),"",CHAR(10)&amp;"Exp: "&amp;Checks!$X$649&amp;"  /  Act: "&amp;Checks!$Y$649)</f>
        <v/>
      </c>
      <c r="F29" s="115" t="str">
        <f aca="false">IF(AND(LEFT(Checks!$AH$649,10)="N/A – RULE",TRIM(Checks!$S$649&amp;Checks!$Z$649)=""),"","Type: "&amp;IF(TRIM(Checks!$S$649)="","______________ (see cover list)",Checks!$S$649)&amp;CHAR(10)&amp;"ID: "&amp;IF(TRIM(Checks!$Z$649)="","______________ (see cover list)",Checks!$Z$649))&amp;IF(Checks!$AA$649="","",CHAR(10)&amp;"CA: "&amp;Checks!$AA$649)</f>
        <v>Type: ______________ (see cover list)
ID: ______________ (see cover list)</v>
      </c>
      <c r="G29" s="115" t="str">
        <f aca="false">IF(ISNUMBER(Checks!$AD$649),TEXT(Checks!$AD$649,"DD-MMM-YY HH:MM")&amp;" "&amp;Checks!$P$649,"")&amp;IF(Checks!$AE$649="","",CHAR(10)&amp;"Verifier: "&amp;Checks!$AE$649)&amp;IF(Checks!$T$649="","",CHAR(10)&amp;"PIC: "&amp;Checks!$T$649)</f>
        <v/>
      </c>
      <c r="H29" s="116" t="str">
        <f aca="false">IF(Checks!$AH$649="","",Checks!$AH$649)</f>
        <v>OPEN</v>
      </c>
    </row>
    <row r="30" customFormat="false" ht="114" hidden="false" customHeight="true" outlineLevel="0" collapsed="false">
      <c r="A30" s="115" t="str">
        <f aca="false">Checks!$A$650&amp;CHAR(10)&amp;IF(Checks!$I$650="","",Checks!$I$650&amp;": ")&amp;Checks!$J$650</f>
        <v>F20-T7-07
Documents: Galley loading diagram (GLD) received, revision recorded &amp; attached</v>
      </c>
      <c r="B30" s="115" t="str">
        <f aca="false">Checks!$K$650&amp;IF(Checks!$O$650="","",IF(Checks!$K$650="","",CHAR(10))&amp;"Note: "&amp;Checks!$O$650)</f>
        <v>Documents sheet row complete</v>
      </c>
      <c r="C30" s="115" t="str">
        <f aca="false">Checks!$N$650&amp;CHAR(10)&amp;IF(ISNUMBER(Checks!$R$650),TEXT(Checks!$R$650,"DD-MMM-YY HH:MM"),"")&amp;" "&amp;Checks!$P$650</f>
        <v>Required
22-Oct-26 18:30 KUL</v>
      </c>
      <c r="D30" s="115" t="str">
        <f aca="false">IF(Checks!$U$650="","",Checks!$U$650)&amp;IF(Checks!$AB$650="","",CHAR(10)&amp;"CA: "&amp;Checks!$AB$650)</f>
        <v/>
      </c>
      <c r="E30" s="115" t="str">
        <f aca="false">IF(Checks!$V$650="","",Checks!$V$650)&amp;IF(Checks!$AC$650="","",IF(Checks!$V$650="","",CHAR(10))&amp;"N/A just.: "&amp;Checks!$AC$650)&amp;IF(Checks!$W$650="","",CHAR(10)&amp;"Batch: "&amp;Checks!$W$650)&amp;IF(AND(Checks!$X$650="",Checks!$Y$650=""),"",CHAR(10)&amp;"Exp: "&amp;Checks!$X$650&amp;"  /  Act: "&amp;Checks!$Y$650)</f>
        <v/>
      </c>
      <c r="F30" s="115" t="str">
        <f aca="false">IF(AND(LEFT(Checks!$AH$650,10)="N/A – RULE",TRIM(Checks!$S$650&amp;Checks!$Z$650)=""),"","Type: "&amp;IF(TRIM(Checks!$S$650)="","______________ (see cover list)",Checks!$S$650)&amp;CHAR(10)&amp;"ID: "&amp;IF(TRIM(Checks!$Z$650)="","______________ (see cover list)",Checks!$Z$650))&amp;IF(Checks!$AA$650="","",CHAR(10)&amp;"CA: "&amp;Checks!$AA$650)</f>
        <v>Type: ______________ (see cover list)
ID: ______________ (see cover list)</v>
      </c>
      <c r="G30" s="115" t="str">
        <f aca="false">IF(ISNUMBER(Checks!$AD$650),TEXT(Checks!$AD$650,"DD-MMM-YY HH:MM")&amp;" "&amp;Checks!$P$650,"")&amp;IF(Checks!$AE$650="","",CHAR(10)&amp;"Verifier: "&amp;Checks!$AE$650)&amp;IF(Checks!$T$650="","",CHAR(10)&amp;"PIC: "&amp;Checks!$T$650)</f>
        <v/>
      </c>
      <c r="H30" s="116" t="str">
        <f aca="false">IF(Checks!$AH$650="","",Checks!$AH$650)</f>
        <v>OPEN</v>
      </c>
    </row>
    <row r="31" customFormat="false" ht="114" hidden="false" customHeight="true" outlineLevel="0" collapsed="false">
      <c r="A31" s="115" t="str">
        <f aca="false">Checks!$A$651&amp;CHAR(10)&amp;IF(Checks!$I$651="","",Checks!$I$651&amp;": ")&amp;Checks!$J$651</f>
        <v>F20-T7-08
Documents: Menu checklist received, revision recorded &amp; attached</v>
      </c>
      <c r="B31" s="115" t="str">
        <f aca="false">Checks!$K$651&amp;IF(Checks!$O$651="","",IF(Checks!$K$651="","",CHAR(10))&amp;"Note: "&amp;Checks!$O$651)</f>
        <v>Documents sheet row complete</v>
      </c>
      <c r="C31" s="115" t="str">
        <f aca="false">Checks!$N$651&amp;CHAR(10)&amp;IF(ISNUMBER(Checks!$R$651),TEXT(Checks!$R$651,"DD-MMM-YY HH:MM"),"")&amp;" "&amp;Checks!$P$651</f>
        <v>Required
22-Oct-26 18:30 KUL</v>
      </c>
      <c r="D31" s="115" t="str">
        <f aca="false">IF(Checks!$U$651="","",Checks!$U$651)&amp;IF(Checks!$AB$651="","",CHAR(10)&amp;"CA: "&amp;Checks!$AB$651)</f>
        <v/>
      </c>
      <c r="E31" s="115" t="str">
        <f aca="false">IF(Checks!$V$651="","",Checks!$V$651)&amp;IF(Checks!$AC$651="","",IF(Checks!$V$651="","",CHAR(10))&amp;"N/A just.: "&amp;Checks!$AC$651)&amp;IF(Checks!$W$651="","",CHAR(10)&amp;"Batch: "&amp;Checks!$W$651)&amp;IF(AND(Checks!$X$651="",Checks!$Y$651=""),"",CHAR(10)&amp;"Exp: "&amp;Checks!$X$651&amp;"  /  Act: "&amp;Checks!$Y$651)</f>
        <v/>
      </c>
      <c r="F31" s="115" t="str">
        <f aca="false">IF(AND(LEFT(Checks!$AH$651,10)="N/A – RULE",TRIM(Checks!$S$651&amp;Checks!$Z$651)=""),"","Type: "&amp;IF(TRIM(Checks!$S$651)="","______________ (see cover list)",Checks!$S$651)&amp;CHAR(10)&amp;"ID: "&amp;IF(TRIM(Checks!$Z$651)="","______________ (see cover list)",Checks!$Z$651))&amp;IF(Checks!$AA$651="","",CHAR(10)&amp;"CA: "&amp;Checks!$AA$651)</f>
        <v>Type: ______________ (see cover list)
ID: ______________ (see cover list)</v>
      </c>
      <c r="G31" s="115" t="str">
        <f aca="false">IF(ISNUMBER(Checks!$AD$651),TEXT(Checks!$AD$651,"DD-MMM-YY HH:MM")&amp;" "&amp;Checks!$P$651,"")&amp;IF(Checks!$AE$651="","",CHAR(10)&amp;"Verifier: "&amp;Checks!$AE$651)&amp;IF(Checks!$T$651="","",CHAR(10)&amp;"PIC: "&amp;Checks!$T$651)</f>
        <v/>
      </c>
      <c r="H31" s="116" t="str">
        <f aca="false">IF(Checks!$AH$651="","",Checks!$AH$651)</f>
        <v>OPEN</v>
      </c>
    </row>
    <row r="32" customFormat="false" ht="114" hidden="false" customHeight="true" outlineLevel="0" collapsed="false">
      <c r="A32" s="115" t="str">
        <f aca="false">Checks!$A$652&amp;CHAR(10)&amp;IF(Checks!$I$652="","",Checks!$I$652&amp;": ")&amp;Checks!$J$652</f>
        <v>F20-T7-09
Uplift plan: Uplift plan confirmed with caterer vs STD Uplift Information</v>
      </c>
      <c r="B32" s="115" t="str">
        <f aca="false">Checks!$K$652&amp;IF(Checks!$O$652="","",IF(Checks!$K$652="","",CHAR(10))&amp;"Note: "&amp;Checks!$O$652)</f>
        <v>Service: Refreshment (Peanut &amp; Water); meal uplift stn KUL (ref lists KUL)</v>
      </c>
      <c r="C32" s="115" t="str">
        <f aca="false">Checks!$N$652&amp;CHAR(10)&amp;IF(ISNUMBER(Checks!$R$652),TEXT(Checks!$R$652,"DD-MMM-YY HH:MM"),"")&amp;" "&amp;Checks!$P$652</f>
        <v>Required
22-Oct-26 18:30 KUL</v>
      </c>
      <c r="D32" s="115" t="str">
        <f aca="false">IF(Checks!$U$652="","",Checks!$U$652)&amp;IF(Checks!$AB$652="","",CHAR(10)&amp;"CA: "&amp;Checks!$AB$652)</f>
        <v/>
      </c>
      <c r="E32" s="115" t="str">
        <f aca="false">IF(Checks!$V$652="","",Checks!$V$652)&amp;IF(Checks!$AC$652="","",IF(Checks!$V$652="","",CHAR(10))&amp;"N/A just.: "&amp;Checks!$AC$652)&amp;IF(Checks!$W$652="","",CHAR(10)&amp;"Batch: "&amp;Checks!$W$652)&amp;IF(AND(Checks!$X$652="",Checks!$Y$652=""),"",CHAR(10)&amp;"Exp: "&amp;Checks!$X$652&amp;"  /  Act: "&amp;Checks!$Y$652)</f>
        <v/>
      </c>
      <c r="F32" s="115" t="str">
        <f aca="false">IF(AND(LEFT(Checks!$AH$652,10)="N/A – RULE",TRIM(Checks!$S$652&amp;Checks!$Z$652)=""),"","Type: "&amp;IF(TRIM(Checks!$S$652)="","______________ (see cover list)",Checks!$S$652)&amp;CHAR(10)&amp;"ID: "&amp;IF(TRIM(Checks!$Z$652)="","______________ (see cover list)",Checks!$Z$652))&amp;IF(Checks!$AA$652="","",CHAR(10)&amp;"CA: "&amp;Checks!$AA$652)</f>
        <v>Type: ______________ (see cover list)
ID: ______________ (see cover list)</v>
      </c>
      <c r="G32" s="115" t="str">
        <f aca="false">IF(ISNUMBER(Checks!$AD$652),TEXT(Checks!$AD$652,"DD-MMM-YY HH:MM")&amp;" "&amp;Checks!$P$652,"")&amp;IF(Checks!$AE$652="","",CHAR(10)&amp;"Verifier: "&amp;Checks!$AE$652)&amp;IF(Checks!$T$652="","",CHAR(10)&amp;"PIC: "&amp;Checks!$T$652)</f>
        <v/>
      </c>
      <c r="H32" s="116" t="str">
        <f aca="false">IF(Checks!$AH$652="","",Checks!$AH$652)</f>
        <v>OPEN</v>
      </c>
    </row>
    <row r="33" customFormat="false" ht="25.5" hidden="false" customHeight="true" outlineLevel="0" collapsed="false">
      <c r="A33" s="114"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Checks!$A$653&amp;CHAR(10)&amp;IF(Checks!$I$653="","",Checks!$I$653&amp;": ")&amp;Checks!$J$653</f>
        <v>F20-T24-01
Meal: Sensory test repeated on ACTUAL production batch for this flight</v>
      </c>
      <c r="B34" s="115" t="str">
        <f aca="false">Checks!$K$653&amp;IF(Checks!$O$653="","",IF(Checks!$K$653="","",CHAR(10))&amp;"Note: "&amp;Checks!$O$653)</f>
        <v>Batch ID, result, CA and acceptance mandatory</v>
      </c>
      <c r="C34" s="115" t="str">
        <f aca="false">Checks!$N$653&amp;CHAR(10)&amp;IF(ISNUMBER(Checks!$R$653),TEXT(Checks!$R$653,"DD-MMM-YY HH:MM"),"")&amp;" "&amp;Checks!$P$653</f>
        <v>Required
28-Oct-26 18:30 KUL</v>
      </c>
      <c r="D34" s="115" t="str">
        <f aca="false">IF(Checks!$U$653="","",Checks!$U$653)&amp;IF(Checks!$AB$653="","",CHAR(10)&amp;"CA: "&amp;Checks!$AB$653)</f>
        <v/>
      </c>
      <c r="E34" s="115" t="str">
        <f aca="false">IF(Checks!$V$653="","",Checks!$V$653)&amp;IF(Checks!$AC$653="","",IF(Checks!$V$653="","",CHAR(10))&amp;"N/A just.: "&amp;Checks!$AC$653)&amp;IF(Checks!$W$653="","",CHAR(10)&amp;"Batch: "&amp;Checks!$W$653)&amp;IF(AND(Checks!$X$653="",Checks!$Y$653=""),"",CHAR(10)&amp;"Exp: "&amp;Checks!$X$653&amp;"  /  Act: "&amp;Checks!$Y$653)</f>
        <v/>
      </c>
      <c r="F34" s="115" t="str">
        <f aca="false">IF(AND(LEFT(Checks!$AH$653,10)="N/A – RULE",TRIM(Checks!$S$653&amp;Checks!$Z$653)=""),"","Type: "&amp;IF(TRIM(Checks!$S$653)="","______________ (see cover list)",Checks!$S$653)&amp;CHAR(10)&amp;"ID: "&amp;IF(TRIM(Checks!$Z$653)="","______________ (see cover list)",Checks!$Z$653))&amp;IF(Checks!$AA$653="","",CHAR(10)&amp;"CA: "&amp;Checks!$AA$653)</f>
        <v>Type: ______________ (see cover list)
ID: ______________ (see cover list)</v>
      </c>
      <c r="G34" s="115" t="str">
        <f aca="false">IF(ISNUMBER(Checks!$AD$653),TEXT(Checks!$AD$653,"DD-MMM-YY HH:MM")&amp;" "&amp;Checks!$P$653,"")&amp;IF(Checks!$AE$653="","",CHAR(10)&amp;"Verifier: "&amp;Checks!$AE$653)&amp;IF(Checks!$T$653="","",CHAR(10)&amp;"PIC: "&amp;Checks!$T$653)</f>
        <v/>
      </c>
      <c r="H34" s="116" t="str">
        <f aca="false">IF(Checks!$AH$653="","",Checks!$AH$653)</f>
        <v>OPEN</v>
      </c>
    </row>
    <row r="35" customFormat="false" ht="25.5" hidden="false" customHeight="true" outlineLevel="0" collapsed="false">
      <c r="A35" s="114"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5" s="114"/>
      <c r="C35" s="114"/>
      <c r="D35" s="114"/>
      <c r="E35" s="114"/>
      <c r="F35" s="114"/>
      <c r="G35" s="114"/>
      <c r="H35" s="114"/>
    </row>
    <row r="36" customFormat="false" ht="114" hidden="false" customHeight="true" outlineLevel="0" collapsed="false">
      <c r="A36" s="115" t="str">
        <f aca="false">Checks!$A$654&amp;CHAR(10)&amp;IF(Checks!$I$654="","",Checks!$I$654&amp;": ")&amp;Checks!$J$654</f>
        <v>F20-T12-01
Meal: Meal quality vs menu checklist</v>
      </c>
      <c r="B36" s="115" t="str">
        <f aca="false">Checks!$K$654&amp;IF(Checks!$O$654="","",IF(Checks!$K$654="","",CHAR(10))&amp;"Note: "&amp;Checks!$O$654)</f>
        <v>Note: Preparation check at caterer - does NOT confirm loading.</v>
      </c>
      <c r="C36" s="115" t="str">
        <f aca="false">Checks!$N$654&amp;CHAR(10)&amp;IF(ISNUMBER(Checks!$R$654),TEXT(Checks!$R$654,"DD-MMM-YY HH:MM"),"")&amp;" "&amp;Checks!$P$654</f>
        <v>Required
29-Oct-26 06:30 KUL</v>
      </c>
      <c r="D36" s="115" t="str">
        <f aca="false">IF(Checks!$U$654="","",Checks!$U$654)&amp;IF(Checks!$AB$654="","",CHAR(10)&amp;"CA: "&amp;Checks!$AB$654)</f>
        <v/>
      </c>
      <c r="E36" s="115" t="str">
        <f aca="false">IF(Checks!$V$654="","",Checks!$V$654)&amp;IF(Checks!$AC$654="","",IF(Checks!$V$654="","",CHAR(10))&amp;"N/A just.: "&amp;Checks!$AC$654)&amp;IF(Checks!$W$654="","",CHAR(10)&amp;"Batch: "&amp;Checks!$W$654)&amp;IF(AND(Checks!$X$654="",Checks!$Y$654=""),"",CHAR(10)&amp;"Exp: "&amp;Checks!$X$654&amp;"  /  Act: "&amp;Checks!$Y$654)</f>
        <v/>
      </c>
      <c r="F36" s="115" t="str">
        <f aca="false">IF(AND(LEFT(Checks!$AH$654,10)="N/A – RULE",TRIM(Checks!$S$654&amp;Checks!$Z$654)=""),"","Type: "&amp;IF(TRIM(Checks!$S$654)="","______________ (see cover list)",Checks!$S$654)&amp;CHAR(10)&amp;"ID: "&amp;IF(TRIM(Checks!$Z$654)="","______________ (see cover list)",Checks!$Z$654))&amp;IF(Checks!$AA$654="","",CHAR(10)&amp;"CA: "&amp;Checks!$AA$654)</f>
        <v>Type: ______________ (see cover list)
ID: ______________ (see cover list)</v>
      </c>
      <c r="G36" s="115" t="str">
        <f aca="false">IF(ISNUMBER(Checks!$AD$654),TEXT(Checks!$AD$654,"DD-MMM-YY HH:MM")&amp;" "&amp;Checks!$P$654,"")&amp;IF(Checks!$AE$654="","",CHAR(10)&amp;"Verifier: "&amp;Checks!$AE$654)&amp;IF(Checks!$T$654="","",CHAR(10)&amp;"PIC: "&amp;Checks!$T$654)</f>
        <v/>
      </c>
      <c r="H36" s="116" t="str">
        <f aca="false">IF(Checks!$AH$654="","",Checks!$AH$654)</f>
        <v>OPEN</v>
      </c>
    </row>
    <row r="37" customFormat="false" ht="114" hidden="false" customHeight="true" outlineLevel="0" collapsed="false">
      <c r="A37" s="115" t="str">
        <f aca="false">Checks!$A$655&amp;CHAR(10)&amp;IF(Checks!$I$655="","",Checks!$I$655&amp;": ")&amp;Checks!$J$655</f>
        <v>F20-T12-02
Meal: Meal quantities vs menu checklist</v>
      </c>
      <c r="B37" s="115" t="str">
        <f aca="false">Checks!$K$655&amp;IF(Checks!$O$655="","",IF(Checks!$K$655="","",CHAR(10))&amp;"Note: "&amp;Checks!$O$655)</f>
        <v>Enter expected &amp; actual
Note: Preparation check at caterer - does NOT confirm loading.</v>
      </c>
      <c r="C37" s="115" t="str">
        <f aca="false">Checks!$N$655&amp;CHAR(10)&amp;IF(ISNUMBER(Checks!$R$655),TEXT(Checks!$R$655,"DD-MMM-YY HH:MM"),"")&amp;" "&amp;Checks!$P$655</f>
        <v>Required
29-Oct-26 06:30 KUL</v>
      </c>
      <c r="D37" s="115" t="str">
        <f aca="false">IF(Checks!$U$655="","",Checks!$U$655)&amp;IF(Checks!$AB$655="","",CHAR(10)&amp;"CA: "&amp;Checks!$AB$655)</f>
        <v/>
      </c>
      <c r="E37" s="115" t="str">
        <f aca="false">IF(Checks!$V$655="","",Checks!$V$655)&amp;IF(Checks!$AC$655="","",IF(Checks!$V$655="","",CHAR(10))&amp;"N/A just.: "&amp;Checks!$AC$655)&amp;IF(Checks!$W$655="","",CHAR(10)&amp;"Batch: "&amp;Checks!$W$655)&amp;IF(AND(Checks!$X$655="",Checks!$Y$655=""),"",CHAR(10)&amp;"Exp: "&amp;Checks!$X$655&amp;"  /  Act: "&amp;Checks!$Y$655)</f>
        <v/>
      </c>
      <c r="F37" s="115" t="str">
        <f aca="false">IF(AND(LEFT(Checks!$AH$655,10)="N/A – RULE",TRIM(Checks!$S$655&amp;Checks!$Z$655)=""),"","Type: "&amp;IF(TRIM(Checks!$S$655)="","______________ (see cover list)",Checks!$S$655)&amp;CHAR(10)&amp;"ID: "&amp;IF(TRIM(Checks!$Z$655)="","______________ (see cover list)",Checks!$Z$655))&amp;IF(Checks!$AA$655="","",CHAR(10)&amp;"CA: "&amp;Checks!$AA$655)</f>
        <v>Type: ______________ (see cover list)
ID: ______________ (see cover list)</v>
      </c>
      <c r="G37" s="115" t="str">
        <f aca="false">IF(ISNUMBER(Checks!$AD$655),TEXT(Checks!$AD$655,"DD-MMM-YY HH:MM")&amp;" "&amp;Checks!$P$655,"")&amp;IF(Checks!$AE$655="","",CHAR(10)&amp;"Verifier: "&amp;Checks!$AE$655)&amp;IF(Checks!$T$655="","",CHAR(10)&amp;"PIC: "&amp;Checks!$T$655)</f>
        <v/>
      </c>
      <c r="H37" s="116" t="str">
        <f aca="false">IF(Checks!$AH$655="","",Checks!$AH$655)</f>
        <v>OPEN</v>
      </c>
    </row>
    <row r="38" customFormat="false" ht="114" hidden="false" customHeight="true" outlineLevel="0" collapsed="false">
      <c r="A38" s="115" t="str">
        <f aca="false">Checks!$A$656&amp;CHAR(10)&amp;IF(Checks!$I$656="","",Checks!$I$656&amp;": ")&amp;Checks!$J$656</f>
        <v>F20-T12-03
Equipment: Equipment cleanliness vs GLD</v>
      </c>
      <c r="B38" s="115" t="str">
        <f aca="false">Checks!$K$656&amp;IF(Checks!$O$656="","",IF(Checks!$K$656="","",CHAR(10))&amp;"Note: "&amp;Checks!$O$656)</f>
        <v>Note: Preparation check at caterer - does NOT confirm loading.</v>
      </c>
      <c r="C38" s="115" t="str">
        <f aca="false">Checks!$N$656&amp;CHAR(10)&amp;IF(ISNUMBER(Checks!$R$656),TEXT(Checks!$R$656,"DD-MMM-YY HH:MM"),"")&amp;" "&amp;Checks!$P$656</f>
        <v>Required
29-Oct-26 06:30 KUL</v>
      </c>
      <c r="D38" s="115" t="str">
        <f aca="false">IF(Checks!$U$656="","",Checks!$U$656)&amp;IF(Checks!$AB$656="","",CHAR(10)&amp;"CA: "&amp;Checks!$AB$656)</f>
        <v/>
      </c>
      <c r="E38" s="115" t="str">
        <f aca="false">IF(Checks!$V$656="","",Checks!$V$656)&amp;IF(Checks!$AC$656="","",IF(Checks!$V$656="","",CHAR(10))&amp;"N/A just.: "&amp;Checks!$AC$656)&amp;IF(Checks!$W$656="","",CHAR(10)&amp;"Batch: "&amp;Checks!$W$656)&amp;IF(AND(Checks!$X$656="",Checks!$Y$656=""),"",CHAR(10)&amp;"Exp: "&amp;Checks!$X$656&amp;"  /  Act: "&amp;Checks!$Y$656)</f>
        <v/>
      </c>
      <c r="F38" s="115" t="str">
        <f aca="false">IF(AND(LEFT(Checks!$AH$656,10)="N/A – RULE",TRIM(Checks!$S$656&amp;Checks!$Z$656)=""),"","Type: "&amp;IF(TRIM(Checks!$S$656)="","______________ (see cover list)",Checks!$S$656)&amp;CHAR(10)&amp;"ID: "&amp;IF(TRIM(Checks!$Z$656)="","______________ (see cover list)",Checks!$Z$656))&amp;IF(Checks!$AA$656="","",CHAR(10)&amp;"CA: "&amp;Checks!$AA$656)</f>
        <v>Type: ______________ (see cover list)
ID: ______________ (see cover list)</v>
      </c>
      <c r="G38" s="115" t="str">
        <f aca="false">IF(ISNUMBER(Checks!$AD$656),TEXT(Checks!$AD$656,"DD-MMM-YY HH:MM")&amp;" "&amp;Checks!$P$656,"")&amp;IF(Checks!$AE$656="","",CHAR(10)&amp;"Verifier: "&amp;Checks!$AE$656)&amp;IF(Checks!$T$656="","",CHAR(10)&amp;"PIC: "&amp;Checks!$T$656)</f>
        <v/>
      </c>
      <c r="H38" s="116" t="str">
        <f aca="false">IF(Checks!$AH$656="","",Checks!$AH$656)</f>
        <v>OPEN</v>
      </c>
    </row>
    <row r="39" customFormat="false" ht="114" hidden="false" customHeight="true" outlineLevel="0" collapsed="false">
      <c r="A39" s="115" t="str">
        <f aca="false">Checks!$A$657&amp;CHAR(10)&amp;IF(Checks!$I$657="","",Checks!$I$657&amp;": ")&amp;Checks!$J$657</f>
        <v>F20-T12-04
Equipment: Equipment presentation vs GLD</v>
      </c>
      <c r="B39" s="115" t="str">
        <f aca="false">Checks!$K$657&amp;IF(Checks!$O$657="","",IF(Checks!$K$657="","",CHAR(10))&amp;"Note: "&amp;Checks!$O$657)</f>
        <v>Note: Preparation check at caterer - does NOT confirm loading.</v>
      </c>
      <c r="C39" s="115" t="str">
        <f aca="false">Checks!$N$657&amp;CHAR(10)&amp;IF(ISNUMBER(Checks!$R$657),TEXT(Checks!$R$657,"DD-MMM-YY HH:MM"),"")&amp;" "&amp;Checks!$P$657</f>
        <v>Required
29-Oct-26 06:30 KUL</v>
      </c>
      <c r="D39" s="115" t="str">
        <f aca="false">IF(Checks!$U$657="","",Checks!$U$657)&amp;IF(Checks!$AB$657="","",CHAR(10)&amp;"CA: "&amp;Checks!$AB$657)</f>
        <v/>
      </c>
      <c r="E39" s="115" t="str">
        <f aca="false">IF(Checks!$V$657="","",Checks!$V$657)&amp;IF(Checks!$AC$657="","",IF(Checks!$V$657="","",CHAR(10))&amp;"N/A just.: "&amp;Checks!$AC$657)&amp;IF(Checks!$W$657="","",CHAR(10)&amp;"Batch: "&amp;Checks!$W$657)&amp;IF(AND(Checks!$X$657="",Checks!$Y$657=""),"",CHAR(10)&amp;"Exp: "&amp;Checks!$X$657&amp;"  /  Act: "&amp;Checks!$Y$657)</f>
        <v/>
      </c>
      <c r="F39" s="115" t="str">
        <f aca="false">IF(AND(LEFT(Checks!$AH$657,10)="N/A – RULE",TRIM(Checks!$S$657&amp;Checks!$Z$657)=""),"","Type: "&amp;IF(TRIM(Checks!$S$657)="","______________ (see cover list)",Checks!$S$657)&amp;CHAR(10)&amp;"ID: "&amp;IF(TRIM(Checks!$Z$657)="","______________ (see cover list)",Checks!$Z$657))&amp;IF(Checks!$AA$657="","",CHAR(10)&amp;"CA: "&amp;Checks!$AA$657)</f>
        <v>Type: ______________ (see cover list)
ID: ______________ (see cover list)</v>
      </c>
      <c r="G39" s="115" t="str">
        <f aca="false">IF(ISNUMBER(Checks!$AD$657),TEXT(Checks!$AD$657,"DD-MMM-YY HH:MM")&amp;" "&amp;Checks!$P$657,"")&amp;IF(Checks!$AE$657="","",CHAR(10)&amp;"Verifier: "&amp;Checks!$AE$657)&amp;IF(Checks!$T$657="","",CHAR(10)&amp;"PIC: "&amp;Checks!$T$657)</f>
        <v/>
      </c>
      <c r="H39" s="116" t="str">
        <f aca="false">IF(Checks!$AH$657="","",Checks!$AH$657)</f>
        <v>OPEN</v>
      </c>
    </row>
    <row r="40" customFormat="false" ht="114" hidden="false" customHeight="true" outlineLevel="0" collapsed="false">
      <c r="A40" s="115" t="str">
        <f aca="false">Checks!$A$658&amp;CHAR(10)&amp;IF(Checks!$I$658="","",Checks!$I$658&amp;": ")&amp;Checks!$J$658</f>
        <v>F20-T12-05
Equipment: Equipment serviceability vs GLD</v>
      </c>
      <c r="B40" s="115" t="str">
        <f aca="false">Checks!$K$658&amp;IF(Checks!$O$658="","",IF(Checks!$K$658="","",CHAR(10))&amp;"Note: "&amp;Checks!$O$658)</f>
        <v>Note: Preparation check at caterer - does NOT confirm loading.</v>
      </c>
      <c r="C40" s="115" t="str">
        <f aca="false">Checks!$N$658&amp;CHAR(10)&amp;IF(ISNUMBER(Checks!$R$658),TEXT(Checks!$R$658,"DD-MMM-YY HH:MM"),"")&amp;" "&amp;Checks!$P$658</f>
        <v>Required
29-Oct-26 06:30 KUL</v>
      </c>
      <c r="D40" s="115" t="str">
        <f aca="false">IF(Checks!$U$658="","",Checks!$U$658)&amp;IF(Checks!$AB$658="","",CHAR(10)&amp;"CA: "&amp;Checks!$AB$658)</f>
        <v/>
      </c>
      <c r="E40" s="115" t="str">
        <f aca="false">IF(Checks!$V$658="","",Checks!$V$658)&amp;IF(Checks!$AC$658="","",IF(Checks!$V$658="","",CHAR(10))&amp;"N/A just.: "&amp;Checks!$AC$658)&amp;IF(Checks!$W$658="","",CHAR(10)&amp;"Batch: "&amp;Checks!$W$658)&amp;IF(AND(Checks!$X$658="",Checks!$Y$658=""),"",CHAR(10)&amp;"Exp: "&amp;Checks!$X$658&amp;"  /  Act: "&amp;Checks!$Y$658)</f>
        <v/>
      </c>
      <c r="F40" s="115" t="str">
        <f aca="false">IF(AND(LEFT(Checks!$AH$658,10)="N/A – RULE",TRIM(Checks!$S$658&amp;Checks!$Z$658)=""),"","Type: "&amp;IF(TRIM(Checks!$S$658)="","______________ (see cover list)",Checks!$S$658)&amp;CHAR(10)&amp;"ID: "&amp;IF(TRIM(Checks!$Z$658)="","______________ (see cover list)",Checks!$Z$658))&amp;IF(Checks!$AA$658="","",CHAR(10)&amp;"CA: "&amp;Checks!$AA$658)</f>
        <v>Type: ______________ (see cover list)
ID: ______________ (see cover list)</v>
      </c>
      <c r="G40" s="115" t="str">
        <f aca="false">IF(ISNUMBER(Checks!$AD$658),TEXT(Checks!$AD$658,"DD-MMM-YY HH:MM")&amp;" "&amp;Checks!$P$658,"")&amp;IF(Checks!$AE$658="","",CHAR(10)&amp;"Verifier: "&amp;Checks!$AE$658)&amp;IF(Checks!$T$658="","",CHAR(10)&amp;"PIC: "&amp;Checks!$T$658)</f>
        <v/>
      </c>
      <c r="H40" s="116" t="str">
        <f aca="false">IF(Checks!$AH$658="","",Checks!$AH$658)</f>
        <v>OPEN</v>
      </c>
    </row>
    <row r="41" customFormat="false" ht="180" hidden="false" customHeight="true" outlineLevel="0" collapsed="false">
      <c r="A41" s="115" t="str">
        <f aca="false">Checks!$A$659&amp;CHAR(10)&amp;IF(Checks!$I$659="","",Checks!$I$659&amp;": ")&amp;Checks!$J$659</f>
        <v>F20-T12-06
Equipment: Equipment quantities vs GLD</v>
      </c>
      <c r="B41" s="115" t="str">
        <f aca="false">SUBSTITUTE(SUBSTITUTE(Checks!$K$659&amp;IF(Checks!$O$659="","",IF(Checks!$K$659="","",CHAR(10))&amp;"Note: "&amp;Checks!$O$659)," (AIRCRAFT TYPE!C16:R16)","")," -"," n/a")</f>
        <v>Enter expected &amp; actual. Aircraft galley data: B737-8 (B7M8): carts 10.5, SU 25, ovens 6, warming ovens n/a, fridges n/a, water heaters 3, beverage makers n/a, espresso n/a, folding trolleys n/a, headsets n/a
Note: Preparation check at caterer n/a does NOT confirm loading.</v>
      </c>
      <c r="C41" s="115" t="str">
        <f aca="false">Checks!$N$659&amp;CHAR(10)&amp;IF(ISNUMBER(Checks!$R$659),TEXT(Checks!$R$659,"DD-MMM-YY HH:MM"),"")&amp;" "&amp;Checks!$P$659</f>
        <v>Required
29-Oct-26 06:30 KUL</v>
      </c>
      <c r="D41" s="115" t="str">
        <f aca="false">IF(Checks!$U$659="","",Checks!$U$659)&amp;IF(Checks!$AB$659="","",CHAR(10)&amp;"CA: "&amp;Checks!$AB$659)</f>
        <v/>
      </c>
      <c r="E41" s="115" t="str">
        <f aca="false">IF(Checks!$V$659="","",Checks!$V$659)&amp;IF(Checks!$AC$659="","",IF(Checks!$V$659="","",CHAR(10))&amp;"N/A just.: "&amp;Checks!$AC$659)&amp;IF(Checks!$W$659="","",CHAR(10)&amp;"Batch: "&amp;Checks!$W$659)&amp;IF(AND(Checks!$X$659="",Checks!$Y$659=""),"",CHAR(10)&amp;"Exp: "&amp;Checks!$X$659&amp;"  /  Act: "&amp;Checks!$Y$659)</f>
        <v/>
      </c>
      <c r="F41" s="115" t="str">
        <f aca="false">IF(AND(LEFT(Checks!$AH$659,10)="N/A – RULE",TRIM(Checks!$S$659&amp;Checks!$Z$659)=""),"","Type: "&amp;IF(TRIM(Checks!$S$659)="","______________ (see cover list)",Checks!$S$659)&amp;CHAR(10)&amp;"ID: "&amp;IF(TRIM(Checks!$Z$659)="","______________ (see cover list)",Checks!$Z$659))&amp;IF(Checks!$AA$659="","",CHAR(10)&amp;"CA: "&amp;Checks!$AA$659)</f>
        <v>Type: ______________ (see cover list)
ID: ______________ (see cover list)</v>
      </c>
      <c r="G41" s="115" t="str">
        <f aca="false">IF(ISNUMBER(Checks!$AD$659),TEXT(Checks!$AD$659,"DD-MMM-YY HH:MM")&amp;" "&amp;Checks!$P$659,"")&amp;IF(Checks!$AE$659="","",CHAR(10)&amp;"Verifier: "&amp;Checks!$AE$659)&amp;IF(Checks!$T$659="","",CHAR(10)&amp;"PIC: "&amp;Checks!$T$659)</f>
        <v/>
      </c>
      <c r="H41" s="116" t="str">
        <f aca="false">IF(Checks!$AH$659="","",Checks!$AH$659)</f>
        <v>OPEN</v>
      </c>
    </row>
    <row r="42" customFormat="false" ht="114" hidden="false" customHeight="true" outlineLevel="0" collapsed="false">
      <c r="A42" s="115" t="str">
        <f aca="false">Checks!$A$660&amp;CHAR(10)&amp;IF(Checks!$I$660="","",Checks!$I$660&amp;": ")&amp;Checks!$J$660</f>
        <v>F20-T12-07
Equipment: Loading positions planned vs GLD</v>
      </c>
      <c r="B42" s="115" t="str">
        <f aca="false">Checks!$K$660&amp;IF(Checks!$O$660="","",IF(Checks!$K$660="","",CHAR(10))&amp;"Note: "&amp;Checks!$O$660)</f>
        <v>Note: Preparation check at caterer - does NOT confirm loading.</v>
      </c>
      <c r="C42" s="115" t="str">
        <f aca="false">Checks!$N$660&amp;CHAR(10)&amp;IF(ISNUMBER(Checks!$R$660),TEXT(Checks!$R$660,"DD-MMM-YY HH:MM"),"")&amp;" "&amp;Checks!$P$660</f>
        <v>Required
29-Oct-26 06:30 KUL</v>
      </c>
      <c r="D42" s="115" t="str">
        <f aca="false">IF(Checks!$U$660="","",Checks!$U$660)&amp;IF(Checks!$AB$660="","",CHAR(10)&amp;"CA: "&amp;Checks!$AB$660)</f>
        <v/>
      </c>
      <c r="E42" s="115" t="str">
        <f aca="false">IF(Checks!$V$660="","",Checks!$V$660)&amp;IF(Checks!$AC$660="","",IF(Checks!$V$660="","",CHAR(10))&amp;"N/A just.: "&amp;Checks!$AC$660)&amp;IF(Checks!$W$660="","",CHAR(10)&amp;"Batch: "&amp;Checks!$W$660)&amp;IF(AND(Checks!$X$660="",Checks!$Y$660=""),"",CHAR(10)&amp;"Exp: "&amp;Checks!$X$660&amp;"  /  Act: "&amp;Checks!$Y$660)</f>
        <v/>
      </c>
      <c r="F42" s="115" t="str">
        <f aca="false">IF(AND(LEFT(Checks!$AH$660,10)="N/A – RULE",TRIM(Checks!$S$660&amp;Checks!$Z$660)=""),"","Type: "&amp;IF(TRIM(Checks!$S$660)="","______________ (see cover list)",Checks!$S$660)&amp;CHAR(10)&amp;"ID: "&amp;IF(TRIM(Checks!$Z$660)="","______________ (see cover list)",Checks!$Z$660))&amp;IF(Checks!$AA$660="","",CHAR(10)&amp;"CA: "&amp;Checks!$AA$660)</f>
        <v>Type: ______________ (see cover list)
ID: ______________ (see cover list)</v>
      </c>
      <c r="G42" s="115" t="str">
        <f aca="false">IF(ISNUMBER(Checks!$AD$660),TEXT(Checks!$AD$660,"DD-MMM-YY HH:MM")&amp;" "&amp;Checks!$P$660,"")&amp;IF(Checks!$AE$660="","",CHAR(10)&amp;"Verifier: "&amp;Checks!$AE$660)&amp;IF(Checks!$T$660="","",CHAR(10)&amp;"PIC: "&amp;Checks!$T$660)</f>
        <v/>
      </c>
      <c r="H42" s="116" t="str">
        <f aca="false">IF(Checks!$AH$660="","",Checks!$AH$660)</f>
        <v>OPEN</v>
      </c>
    </row>
    <row r="43" customFormat="false" ht="114" hidden="false" customHeight="true" outlineLevel="0" collapsed="false">
      <c r="A43" s="115" t="str">
        <f aca="false">Checks!$A$661&amp;CHAR(10)&amp;IF(Checks!$I$661="","",Checks!$I$661&amp;": ")&amp;Checks!$J$661</f>
        <v>F20-T12-08
Seat Linen: Seat pillow (EY) - prepared</v>
      </c>
      <c r="B43" s="115" t="str">
        <f aca="false">Checks!$K$661&amp;IF(Checks!$O$661="","",IF(Checks!$K$661="","",CHAR(10))&amp;"Note: "&amp;Checks!$O$661)</f>
        <v>Available 100% (ticked in reference)
Note: Reference gives no uplift stn for this item: preparation checked at the meal uplift stn (KUL) - confirm with caterer.</v>
      </c>
      <c r="C43" s="115" t="str">
        <f aca="false">Checks!$N$661&amp;CHAR(10)&amp;IF(ISNUMBER(Checks!$R$661),TEXT(Checks!$R$661,"DD-MMM-YY HH:MM"),"")&amp;" "&amp;Checks!$P$661</f>
        <v>Required
29-Oct-26 06:30 KUL</v>
      </c>
      <c r="D43" s="115" t="str">
        <f aca="false">IF(Checks!$U$661="","",Checks!$U$661)&amp;IF(Checks!$AB$661="","",CHAR(10)&amp;"CA: "&amp;Checks!$AB$661)</f>
        <v/>
      </c>
      <c r="E43" s="115" t="str">
        <f aca="false">IF(Checks!$V$661="","",Checks!$V$661)&amp;IF(Checks!$AC$661="","",IF(Checks!$V$661="","",CHAR(10))&amp;"N/A just.: "&amp;Checks!$AC$661)&amp;IF(Checks!$W$661="","",CHAR(10)&amp;"Batch: "&amp;Checks!$W$661)&amp;IF(AND(Checks!$X$661="",Checks!$Y$661=""),"",CHAR(10)&amp;"Exp: "&amp;Checks!$X$661&amp;"  /  Act: "&amp;Checks!$Y$661)</f>
        <v/>
      </c>
      <c r="F43" s="115" t="str">
        <f aca="false">IF(AND(LEFT(Checks!$AH$661,10)="N/A – RULE",TRIM(Checks!$S$661&amp;Checks!$Z$661)=""),"","Type: "&amp;IF(TRIM(Checks!$S$661)="","______________ (see cover list)",Checks!$S$661)&amp;CHAR(10)&amp;"ID: "&amp;IF(TRIM(Checks!$Z$661)="","______________ (see cover list)",Checks!$Z$661))&amp;IF(Checks!$AA$661="","",CHAR(10)&amp;"CA: "&amp;Checks!$AA$661)</f>
        <v>Type: ______________ (see cover list)
ID: ______________ (see cover list)</v>
      </c>
      <c r="G43" s="115" t="str">
        <f aca="false">IF(ISNUMBER(Checks!$AD$661),TEXT(Checks!$AD$661,"DD-MMM-YY HH:MM")&amp;" "&amp;Checks!$P$661,"")&amp;IF(Checks!$AE$661="","",CHAR(10)&amp;"Verifier: "&amp;Checks!$AE$661)&amp;IF(Checks!$T$661="","",CHAR(10)&amp;"PIC: "&amp;Checks!$T$661)</f>
        <v/>
      </c>
      <c r="H43" s="116" t="str">
        <f aca="false">IF(Checks!$AH$661="","",Checks!$AH$661)</f>
        <v>OPEN</v>
      </c>
    </row>
    <row r="44" customFormat="false" ht="25.5" hidden="false" customHeight="true" outlineLevel="0" collapsed="false">
      <c r="A44" s="114"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4" s="114"/>
      <c r="C44" s="114"/>
      <c r="D44" s="114"/>
      <c r="E44" s="114"/>
      <c r="F44" s="114"/>
      <c r="G44" s="114"/>
      <c r="H44" s="114"/>
    </row>
    <row r="45" customFormat="false" ht="114" hidden="false" customHeight="true" outlineLevel="0" collapsed="false">
      <c r="A45" s="115" t="str">
        <f aca="false">Checks!$A$662&amp;CHAR(10)&amp;IF(Checks!$I$662="","",Checks!$I$662&amp;": ")&amp;Checks!$J$662</f>
        <v>F20-UPL-01
Meal: Meals physically uplifted on board - quantity vs menu checklist</v>
      </c>
      <c r="B45" s="115" t="str">
        <f aca="false">Checks!$K$662&amp;IF(Checks!$O$662="","",IF(Checks!$K$662="","",CHAR(10))&amp;"Note: "&amp;Checks!$O$662)</f>
        <v>Enter expected &amp; actual
Note: Confirm on board before departure; completion time must fall inside the uplift window.</v>
      </c>
      <c r="C45" s="115" t="str">
        <f aca="false">Checks!$N$662&amp;CHAR(10)&amp;IF(ISNUMBER(Checks!$R$662),TEXT(Checks!$R$662,"DD-MMM-YY HH:MM"),"")&amp;" "&amp;Checks!$P$662</f>
        <v>Required
29-Oct-26 18:30 KUL</v>
      </c>
      <c r="D45" s="115" t="str">
        <f aca="false">IF(Checks!$U$662="","",Checks!$U$662)&amp;IF(Checks!$AB$662="","",CHAR(10)&amp;"CA: "&amp;Checks!$AB$662)</f>
        <v/>
      </c>
      <c r="E45" s="115" t="str">
        <f aca="false">IF(Checks!$V$662="","",Checks!$V$662)&amp;IF(Checks!$AC$662="","",IF(Checks!$V$662="","",CHAR(10))&amp;"N/A just.: "&amp;Checks!$AC$662)&amp;IF(Checks!$W$662="","",CHAR(10)&amp;"Batch: "&amp;Checks!$W$662)&amp;IF(AND(Checks!$X$662="",Checks!$Y$662=""),"",CHAR(10)&amp;"Exp: "&amp;Checks!$X$662&amp;"  /  Act: "&amp;Checks!$Y$662)</f>
        <v/>
      </c>
      <c r="F45" s="115" t="str">
        <f aca="false">IF(AND(LEFT(Checks!$AH$662,10)="N/A – RULE",TRIM(Checks!$S$662&amp;Checks!$Z$662)=""),"","Type: "&amp;IF(TRIM(Checks!$S$662)="","______________ (see cover list)",Checks!$S$662)&amp;CHAR(10)&amp;"ID: "&amp;IF(TRIM(Checks!$Z$662)="","______________ (see cover list)",Checks!$Z$662))&amp;IF(Checks!$AA$662="","",CHAR(10)&amp;"CA: "&amp;Checks!$AA$662)</f>
        <v>Type: ______________ (see cover list)
ID: ______________ (see cover list)</v>
      </c>
      <c r="G45" s="115" t="str">
        <f aca="false">IF(ISNUMBER(Checks!$AD$662),TEXT(Checks!$AD$662,"DD-MMM-YY HH:MM")&amp;" "&amp;Checks!$P$662,"")&amp;IF(Checks!$AE$662="","",CHAR(10)&amp;"Verifier: "&amp;Checks!$AE$662)&amp;IF(Checks!$T$662="","",CHAR(10)&amp;"PIC: "&amp;Checks!$T$662)</f>
        <v/>
      </c>
      <c r="H45" s="116" t="str">
        <f aca="false">IF(Checks!$AH$662="","",Checks!$AH$662)</f>
        <v>OPEN</v>
      </c>
    </row>
    <row r="46" customFormat="false" ht="114" hidden="false" customHeight="true" outlineLevel="0" collapsed="false">
      <c r="A46" s="115" t="str">
        <f aca="false">Checks!$A$663&amp;CHAR(10)&amp;IF(Checks!$I$663="","",Checks!$I$663&amp;": ")&amp;Checks!$J$663</f>
        <v>F20-UPL-02
Equipment: Equipment physically loaded at GLD positions - quantity &amp; positions</v>
      </c>
      <c r="B46" s="115" t="str">
        <f aca="false">Checks!$K$663&amp;IF(Checks!$O$663="","",IF(Checks!$K$663="","",CHAR(10))&amp;"Note: "&amp;Checks!$O$663)</f>
        <v>Enter expected &amp; actual
Note: Confirm on board before departure; completion time must fall inside the uplift window.</v>
      </c>
      <c r="C46" s="115" t="str">
        <f aca="false">Checks!$N$663&amp;CHAR(10)&amp;IF(ISNUMBER(Checks!$R$663),TEXT(Checks!$R$663,"DD-MMM-YY HH:MM"),"")&amp;" "&amp;Checks!$P$663</f>
        <v>Required
29-Oct-26 18:30 KUL</v>
      </c>
      <c r="D46" s="115" t="str">
        <f aca="false">IF(Checks!$U$663="","",Checks!$U$663)&amp;IF(Checks!$AB$663="","",CHAR(10)&amp;"CA: "&amp;Checks!$AB$663)</f>
        <v/>
      </c>
      <c r="E46" s="115" t="str">
        <f aca="false">IF(Checks!$V$663="","",Checks!$V$663)&amp;IF(Checks!$AC$663="","",IF(Checks!$V$663="","",CHAR(10))&amp;"N/A just.: "&amp;Checks!$AC$663)&amp;IF(Checks!$W$663="","",CHAR(10)&amp;"Batch: "&amp;Checks!$W$663)&amp;IF(AND(Checks!$X$663="",Checks!$Y$663=""),"",CHAR(10)&amp;"Exp: "&amp;Checks!$X$663&amp;"  /  Act: "&amp;Checks!$Y$663)</f>
        <v/>
      </c>
      <c r="F46" s="115" t="str">
        <f aca="false">IF(AND(LEFT(Checks!$AH$663,10)="N/A – RULE",TRIM(Checks!$S$663&amp;Checks!$Z$663)=""),"","Type: "&amp;IF(TRIM(Checks!$S$663)="","______________ (see cover list)",Checks!$S$663)&amp;CHAR(10)&amp;"ID: "&amp;IF(TRIM(Checks!$Z$663)="","______________ (see cover list)",Checks!$Z$663))&amp;IF(Checks!$AA$663="","",CHAR(10)&amp;"CA: "&amp;Checks!$AA$663)</f>
        <v>Type: ______________ (see cover list)
ID: ______________ (see cover list)</v>
      </c>
      <c r="G46" s="115" t="str">
        <f aca="false">IF(ISNUMBER(Checks!$AD$663),TEXT(Checks!$AD$663,"DD-MMM-YY HH:MM")&amp;" "&amp;Checks!$P$663,"")&amp;IF(Checks!$AE$663="","",CHAR(10)&amp;"Verifier: "&amp;Checks!$AE$663)&amp;IF(Checks!$T$663="","",CHAR(10)&amp;"PIC: "&amp;Checks!$T$663)</f>
        <v/>
      </c>
      <c r="H46" s="116" t="str">
        <f aca="false">IF(Checks!$AH$663="","",Checks!$AH$663)</f>
        <v>OPEN</v>
      </c>
    </row>
    <row r="47" customFormat="false" ht="114" hidden="false" customHeight="true" outlineLevel="0" collapsed="false">
      <c r="A47" s="115" t="str">
        <f aca="false">Checks!$A$664&amp;CHAR(10)&amp;IF(Checks!$I$664="","",Checks!$I$664&amp;": ")&amp;Checks!$J$664</f>
        <v>F20-UPL-03
Seat Linen: Seat pillow (EY) - on board</v>
      </c>
      <c r="B47" s="115" t="str">
        <f aca="false">Checks!$K$664&amp;IF(Checks!$O$664="","",IF(Checks!$K$664="","",CHAR(10))&amp;"Note: "&amp;Checks!$O$664)</f>
        <v>Available 100% (ticked in reference)</v>
      </c>
      <c r="C47" s="115" t="str">
        <f aca="false">Checks!$N$664&amp;CHAR(10)&amp;IF(ISNUMBER(Checks!$R$664),TEXT(Checks!$R$664,"DD-MMM-YY HH:MM"),"")&amp;" "&amp;Checks!$P$664</f>
        <v>Required
29-Oct-26 18:30 KUL</v>
      </c>
      <c r="D47" s="115" t="str">
        <f aca="false">IF(Checks!$U$664="","",Checks!$U$664)&amp;IF(Checks!$AB$664="","",CHAR(10)&amp;"CA: "&amp;Checks!$AB$664)</f>
        <v/>
      </c>
      <c r="E47" s="115" t="str">
        <f aca="false">IF(Checks!$V$664="","",Checks!$V$664)&amp;IF(Checks!$AC$664="","",IF(Checks!$V$664="","",CHAR(10))&amp;"N/A just.: "&amp;Checks!$AC$664)&amp;IF(Checks!$W$664="","",CHAR(10)&amp;"Batch: "&amp;Checks!$W$664)&amp;IF(AND(Checks!$X$664="",Checks!$Y$664=""),"",CHAR(10)&amp;"Exp: "&amp;Checks!$X$664&amp;"  /  Act: "&amp;Checks!$Y$664)</f>
        <v/>
      </c>
      <c r="F47" s="115" t="str">
        <f aca="false">IF(AND(LEFT(Checks!$AH$664,10)="N/A – RULE",TRIM(Checks!$S$664&amp;Checks!$Z$664)=""),"","Type: "&amp;IF(TRIM(Checks!$S$664)="","______________ (see cover list)",Checks!$S$664)&amp;CHAR(10)&amp;"ID: "&amp;IF(TRIM(Checks!$Z$664)="","______________ (see cover list)",Checks!$Z$664))&amp;IF(Checks!$AA$664="","",CHAR(10)&amp;"CA: "&amp;Checks!$AA$664)</f>
        <v>Type: ______________ (see cover list)
ID: ______________ (see cover list)</v>
      </c>
      <c r="G47" s="115" t="str">
        <f aca="false">IF(ISNUMBER(Checks!$AD$664),TEXT(Checks!$AD$664,"DD-MMM-YY HH:MM")&amp;" "&amp;Checks!$P$664,"")&amp;IF(Checks!$AE$664="","",CHAR(10)&amp;"Verifier: "&amp;Checks!$AE$664)&amp;IF(Checks!$T$664="","",CHAR(10)&amp;"PIC: "&amp;Checks!$T$664)</f>
        <v/>
      </c>
      <c r="H47" s="116" t="str">
        <f aca="false">IF(Checks!$AH$664="","",Checks!$AH$664)</f>
        <v>OPEN</v>
      </c>
    </row>
    <row r="49" customFormat="false" ht="24" hidden="false" customHeight="true" outlineLevel="0" collapsed="false">
      <c r="A49" s="117" t="s">
        <v>3480</v>
      </c>
      <c r="B49" s="117"/>
      <c r="C49" s="117"/>
      <c r="D49" s="117"/>
      <c r="E49" s="117" t="s">
        <v>3481</v>
      </c>
      <c r="F49" s="117"/>
      <c r="G49" s="117"/>
      <c r="H49" s="117"/>
    </row>
    <row r="50" customFormat="false" ht="21.75" hidden="false" customHeight="true" outlineLevel="0" collapsed="false">
      <c r="A50" s="118"/>
      <c r="B50" s="118"/>
      <c r="C50" s="118"/>
      <c r="D50" s="118"/>
      <c r="E50" s="118"/>
      <c r="F50" s="118"/>
      <c r="G50" s="118"/>
      <c r="H50" s="118"/>
    </row>
    <row r="51" customFormat="false" ht="21.75" hidden="false" customHeight="true" outlineLevel="0" collapsed="false">
      <c r="A51" s="118"/>
      <c r="B51" s="118"/>
      <c r="C51" s="118"/>
      <c r="D51" s="118"/>
      <c r="E51" s="118"/>
      <c r="F51" s="118"/>
      <c r="G51" s="118"/>
      <c r="H51" s="118"/>
    </row>
    <row r="52" customFormat="false" ht="21.75" hidden="false" customHeight="true" outlineLevel="0" collapsed="false">
      <c r="A52" s="118"/>
      <c r="B52" s="118"/>
      <c r="C52" s="118"/>
      <c r="D52" s="118"/>
      <c r="E52" s="118"/>
      <c r="F52" s="118"/>
      <c r="G52" s="118"/>
      <c r="H52" s="118"/>
    </row>
    <row r="53" customFormat="false" ht="21.75" hidden="false" customHeight="true" outlineLevel="0" collapsed="false">
      <c r="A53" s="118"/>
      <c r="B53" s="118"/>
      <c r="C53" s="118"/>
      <c r="D53" s="118"/>
      <c r="E53" s="118"/>
      <c r="F53" s="118"/>
      <c r="G53" s="118"/>
      <c r="H53" s="118"/>
    </row>
    <row r="54" customFormat="false" ht="21.75" hidden="false" customHeight="true" outlineLevel="0" collapsed="false">
      <c r="A54" s="118"/>
      <c r="B54" s="118"/>
      <c r="C54" s="118"/>
      <c r="D54" s="118"/>
      <c r="E54" s="118"/>
      <c r="F54" s="118"/>
      <c r="G54" s="118"/>
      <c r="H54" s="118"/>
    </row>
    <row r="55" customFormat="false" ht="21.75" hidden="false" customHeight="true" outlineLevel="0" collapsed="false">
      <c r="A55" s="118"/>
      <c r="B55" s="118"/>
      <c r="C55" s="118"/>
      <c r="D55" s="118"/>
      <c r="E55" s="118"/>
      <c r="F55" s="118"/>
      <c r="G55" s="118"/>
      <c r="H55" s="118"/>
    </row>
    <row r="56" customFormat="false" ht="21.75" hidden="false" customHeight="true" outlineLevel="0" collapsed="false">
      <c r="A56" s="118"/>
      <c r="B56" s="118"/>
      <c r="C56" s="118"/>
      <c r="D56" s="118"/>
      <c r="E56" s="118"/>
      <c r="F56" s="118"/>
      <c r="G56" s="118"/>
      <c r="H56" s="118"/>
    </row>
    <row r="57" customFormat="false" ht="21.75" hidden="false" customHeight="true" outlineLevel="0" collapsed="false">
      <c r="A57" s="118"/>
      <c r="B57" s="118"/>
      <c r="C57" s="118"/>
      <c r="D57" s="118"/>
      <c r="E57" s="118"/>
      <c r="F57" s="118"/>
      <c r="G57" s="118"/>
      <c r="H57" s="118"/>
    </row>
    <row r="58" customFormat="false" ht="21.75" hidden="false" customHeight="true" outlineLevel="0" collapsed="false">
      <c r="A58" s="118"/>
      <c r="B58" s="118"/>
      <c r="C58" s="118"/>
      <c r="D58" s="118"/>
      <c r="E58" s="118"/>
      <c r="F58" s="118"/>
      <c r="G58" s="118"/>
      <c r="H58" s="118"/>
    </row>
    <row r="59" customFormat="false" ht="21.75" hidden="false" customHeight="true" outlineLevel="0" collapsed="false">
      <c r="A59" s="118"/>
      <c r="B59" s="118"/>
      <c r="C59" s="118"/>
      <c r="D59" s="118"/>
      <c r="E59" s="118"/>
      <c r="F59" s="118"/>
      <c r="G59" s="118"/>
      <c r="H59"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44:H44"/>
    <mergeCell ref="A49:D49"/>
    <mergeCell ref="E49:H49"/>
    <mergeCell ref="A50:D59"/>
    <mergeCell ref="E50:H59"/>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7">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7">
    <cfRule type="expression" priority="18" aboveAverage="0" equalAverage="0" bottom="0" percent="0" rank="0" text="" dxfId="35">
      <formula>LEFT($H24,3)="N/A"</formula>
    </cfRule>
  </conditionalFormatting>
  <conditionalFormatting sqref="D24:D47">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1" man="true" max="16383" min="0"/>
    <brk id="27" man="true" max="16383" min="0"/>
    <brk id="31" man="true" max="16383" min="0"/>
    <brk id="36" man="true" max="16383" min="0"/>
    <brk id="40" man="true" max="16383" min="0"/>
    <brk id="43"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3435</v>
      </c>
      <c r="B2" s="94" t="str">
        <f aca="false">Flights!$F$25&amp;"   "&amp;TEXT(Flights!$D$25,"DD-MMM-YY")&amp;" ("&amp;Flights!$E$25&amp;")"</f>
        <v>MH1437   30-Oct-26 (FRI)</v>
      </c>
      <c r="C2" s="94"/>
      <c r="D2" s="94"/>
      <c r="E2" s="95" t="s">
        <v>3436</v>
      </c>
      <c r="F2" s="96" t="str">
        <f aca="false">Flights!$AT$25</f>
        <v>NOT READY – DOCUMENTS</v>
      </c>
      <c r="G2" s="96"/>
      <c r="H2" s="96"/>
    </row>
    <row r="3" customFormat="false" ht="24" hidden="false" customHeight="true" outlineLevel="0" collapsed="false">
      <c r="A3" s="93" t="s">
        <v>3437</v>
      </c>
      <c r="B3" s="94" t="str">
        <f aca="false">Flights!$G$25&amp;" → "&amp;Flights!$H$25&amp;"   Class "&amp;Flights!$K$25&amp;"   Seat "&amp;Flights!$O$25</f>
        <v>LGK → KUL   Class BC   Seat 1C</v>
      </c>
      <c r="C3" s="94"/>
      <c r="D3" s="94"/>
      <c r="E3" s="95" t="s">
        <v>73</v>
      </c>
      <c r="F3" s="95" t="s">
        <v>3438</v>
      </c>
      <c r="G3" s="95" t="s">
        <v>3439</v>
      </c>
      <c r="H3" s="95"/>
    </row>
    <row r="4" customFormat="false" ht="24" hidden="false" customHeight="true" outlineLevel="0" collapsed="false">
      <c r="A4" s="93" t="s">
        <v>3440</v>
      </c>
      <c r="B4" s="94" t="str">
        <f aca="false">IF(ISNUMBER(Flights!$I$25),TEXT(Flights!$I$25,"DD-MMM-YY HH:MM"),"")&amp;" "&amp;Flights!$G$25&amp;"  →  "&amp;IF(ISNUMBER(Flights!$J$25),TEXT(Flights!$J$25,"DD-MMM-YY HH:MM"),"")&amp;" "&amp;Flights!$H$25</f>
        <v>30-Oct-26 14:45 LGK  →  30-Oct-26 16:05 KUL</v>
      </c>
      <c r="C4" s="94"/>
      <c r="D4" s="94"/>
      <c r="E4" s="93" t="s">
        <v>3441</v>
      </c>
      <c r="F4" s="97" t="str">
        <f aca="false">IF(ISNUMBER(Flights!$AG$25),TEXT(Flights!$AG$25,"DD-MMM-YY HH:MM"),"")&amp;" "&amp;Flights!$V$25</f>
        <v>23-Oct-26 14:45 KUL</v>
      </c>
      <c r="G4" s="98" t="n">
        <f aca="false">Flights!$AJ$25</f>
        <v>0</v>
      </c>
      <c r="H4" s="98"/>
    </row>
    <row r="5" customFormat="false" ht="24" hidden="false" customHeight="true" outlineLevel="0" collapsed="false">
      <c r="A5" s="93" t="s">
        <v>3442</v>
      </c>
      <c r="B5" s="94" t="str">
        <f aca="false">Flights!$L$25&amp;" – "&amp;Flights!$M$25</f>
        <v>B738MAX – B737-8 (B7M8)</v>
      </c>
      <c r="C5" s="94"/>
      <c r="D5" s="94"/>
      <c r="E5" s="93" t="s">
        <v>3443</v>
      </c>
      <c r="F5" s="97" t="str">
        <f aca="false">IF(ISNUMBER(Flights!$AH$25),TEXT(Flights!$AH$25,"DD-MMM-YY HH:MM"),"")&amp;" "&amp;Flights!$V$25</f>
        <v>29-Oct-26 12:30 KUL</v>
      </c>
      <c r="G5" s="98" t="n">
        <f aca="false">Flights!$AK$25</f>
        <v>0</v>
      </c>
      <c r="H5" s="98"/>
    </row>
    <row r="6" customFormat="false" ht="24" hidden="false" customHeight="true" outlineLevel="0" collapsed="false">
      <c r="A6" s="93" t="s">
        <v>3444</v>
      </c>
      <c r="B6" s="94" t="str">
        <f aca="false">IF(TRIM(Flights!$N$25)="","__________________",Flights!$N$25)</f>
        <v>__________________</v>
      </c>
      <c r="C6" s="94"/>
      <c r="D6" s="94"/>
      <c r="E6" s="93" t="s">
        <v>3445</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3446</v>
      </c>
      <c r="B7" s="94" t="str">
        <f aca="false">Flights!$T$25</f>
        <v>Refreshment (Peanut &amp; Water)</v>
      </c>
      <c r="C7" s="94"/>
      <c r="D7" s="94"/>
      <c r="E7" s="93" t="s">
        <v>3447</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155</v>
      </c>
      <c r="B8" s="94" t="str">
        <f aca="false">Flights!$V$25&amp;"   (reference uplift stns: "&amp;Flights!$U$25&amp;")"</f>
        <v>KUL   (reference uplift stns: KUL)</v>
      </c>
      <c r="C8" s="94"/>
      <c r="D8" s="94"/>
      <c r="E8" s="93" t="s">
        <v>3448</v>
      </c>
      <c r="F8" s="99" t="s">
        <v>3449</v>
      </c>
      <c r="G8" s="98" t="n">
        <f aca="false">Flights!$AN$25</f>
        <v>0</v>
      </c>
      <c r="H8" s="98"/>
    </row>
    <row r="9" customFormat="false" ht="12.75" hidden="false" customHeight="true" outlineLevel="0" collapsed="false">
      <c r="A9" s="93" t="s">
        <v>3450</v>
      </c>
      <c r="B9" s="94" t="str">
        <f aca="false">TRIM(Flights!$P$25&amp;"  "&amp;Flights!$Q$25)</f>
        <v>-</v>
      </c>
      <c r="C9" s="94"/>
      <c r="D9" s="94"/>
      <c r="E9" s="93" t="s">
        <v>3451</v>
      </c>
      <c r="F9" s="100" t="n">
        <f aca="false">Flights!$AP$25</f>
        <v>0</v>
      </c>
      <c r="G9" s="100" t="n">
        <f aca="false">Flights!$AQ$25</f>
        <v>0</v>
      </c>
      <c r="H9" s="100" t="n">
        <f aca="false">Flights!$AU$25</f>
        <v>0</v>
      </c>
    </row>
    <row r="10" customFormat="false" ht="24" hidden="false" customHeight="true" outlineLevel="0" collapsed="false">
      <c r="A10" s="93" t="s">
        <v>3452</v>
      </c>
      <c r="B10" s="94" t="str">
        <f aca="false">IF(TRIM(Flights!$X$25)="","__________________",Flights!$X$25)</f>
        <v>__________________</v>
      </c>
      <c r="C10" s="94"/>
      <c r="D10" s="94"/>
      <c r="E10" s="93" t="s">
        <v>3453</v>
      </c>
      <c r="F10" s="100" t="n">
        <f aca="false">Flights!$AO$25</f>
        <v>36</v>
      </c>
      <c r="G10" s="100" t="n">
        <f aca="false">Flights!$AS$25</f>
        <v>1</v>
      </c>
      <c r="H10" s="100" t="n">
        <f aca="false">Flights!$AR$25</f>
        <v>2</v>
      </c>
    </row>
    <row r="11" customFormat="false" ht="21" hidden="false" customHeight="true" outlineLevel="0" collapsed="false">
      <c r="A11" s="93" t="s">
        <v>3454</v>
      </c>
      <c r="B11" s="94" t="str">
        <f aca="false">IF(TRIM(Flights!$Y$25)="","__________________",Flights!$Y$25)</f>
        <v>__________________</v>
      </c>
      <c r="C11" s="94"/>
      <c r="D11" s="94"/>
      <c r="E11" s="93" t="s">
        <v>3455</v>
      </c>
      <c r="F11" s="100" t="str">
        <f aca="false">Flights!$AV$25&amp;" / "&amp;Flights!$AW$25</f>
        <v>0 / 36</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66.75" hidden="false" customHeight="true" outlineLevel="0" collapsed="false">
      <c r="A14" s="119"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AX)"))&amp;IF(ISNUMBER(Flights!$AX$25),"",CHAR(10)&amp;"ENTER THE ACTUAL CARRYING FLIGHT ON FLIGHTS AX: until then its timing is assumed (agenda candidate, or latest possible) and on-board (UPLIFT) checks timed before the assumed arrival show INVALID – before uplift window.")</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
ENTER THE ACTUAL CARRYING FLIGHT ON FLIGHTS AX: until then its timing is assumed (agenda candidate, or latest possible) and on-board (UPLIFT) checks timed before the assumed arrival show INVALID – before uplift window.</v>
      </c>
      <c r="B14" s="119"/>
      <c r="C14" s="119"/>
      <c r="D14" s="119"/>
      <c r="E14" s="119"/>
      <c r="F14" s="119"/>
      <c r="G14" s="119"/>
      <c r="H14" s="119"/>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IF(Documents!$F$25="","",Documents!$F$25)</f>
        <v/>
      </c>
      <c r="C16" s="99" t="str">
        <f aca="false">IF(Documents!$G$25="","",Documents!$G$25)&amp;IF(ISNUMBER(Documents!$H$25),"  "&amp;TEXT(Documents!$H$25,"DD-MMM-YY"),"")</f>
        <v/>
      </c>
      <c r="D16" s="99"/>
      <c r="E16" s="108" t="str">
        <f aca="false">IF(Documents!$J$25="OUTSTANDING","OUTSTANDING – attach before T-7D (due "&amp;IF(ISNUMBER(Flights!$AG$25),TEXT(Flights!$AG$25,"DD-MMM-YY HH:MM"),"")&amp;" "&amp;Flights!$V$25&amp;")",IF(Documents!$J$25="","Status not recorded",Documents!$J$25))</f>
        <v>OUTSTANDING – attach before T-7D (due 23-Oct-26 14:45 KUL)</v>
      </c>
      <c r="F16" s="109" t="str">
        <f aca="false">"Staple behind this sheet as page A1."&amp;IF(Documents!$I$25="",""," Location: "&amp;Documents!$I$25)</f>
        <v>Staple behind this sheet as page A1.</v>
      </c>
      <c r="G16" s="109"/>
      <c r="H16" s="109"/>
    </row>
    <row r="17" customFormat="false" ht="36" hidden="false" customHeight="true" outlineLevel="0" collapsed="false">
      <c r="A17" s="93" t="s">
        <v>3466</v>
      </c>
      <c r="B17" s="94" t="str">
        <f aca="false">IF(Documents!$K$25="","",Documents!$K$25)</f>
        <v/>
      </c>
      <c r="C17" s="99" t="str">
        <f aca="false">IF(Documents!$L$25="","",Documents!$L$25)&amp;IF(ISNUMBER(Documents!$M$25),"  "&amp;TEXT(Documents!$M$25,"DD-MMM-YY"),"")</f>
        <v/>
      </c>
      <c r="D17" s="99"/>
      <c r="E17" s="108" t="str">
        <f aca="false">IF(Documents!$O$25="OUTSTANDING","OUTSTANDING – attach before T-7D (due "&amp;IF(ISNUMBER(Flights!$AG$25),TEXT(Flights!$AG$25,"DD-MMM-YY HH:MM"),"")&amp;" "&amp;Flights!$V$25&amp;")",IF(Documents!$O$25="","Status not recorded",Documents!$O$25))</f>
        <v>OUTSTANDING – attach before T-7D (due 23-Oct-26 14:45 KUL)</v>
      </c>
      <c r="F17" s="109" t="str">
        <f aca="false">"Staple behind this sheet as page A2."&amp;IF(Documents!$N$25="",""," Location: "&amp;Documents!$N$25)</f>
        <v>Staple behind this sheet as page A2.</v>
      </c>
      <c r="G17" s="109"/>
      <c r="H17" s="109"/>
    </row>
    <row r="18" customFormat="false" ht="22.5" hidden="false" customHeight="true" outlineLevel="0" collapsed="false">
      <c r="A18" s="93" t="s">
        <v>3467</v>
      </c>
      <c r="B18" s="110" t="str">
        <f aca="false">IF(Documents!$Q$25="","",Documents!$Q$25)</f>
        <v>Not supplied with brief – obtain from caterer / MAGCS. Return catering loaded at KUL: GLD must show return-leg stowage.</v>
      </c>
      <c r="C18" s="110"/>
      <c r="D18" s="110"/>
      <c r="E18" s="110"/>
      <c r="F18" s="110"/>
      <c r="G18" s="110"/>
      <c r="H18" s="110"/>
    </row>
    <row r="19" customFormat="false" ht="13.5" hidden="false" customHeight="true" outlineLevel="0" collapsed="false">
      <c r="A19" s="111" t="s">
        <v>3468</v>
      </c>
      <c r="B19" s="111"/>
      <c r="C19" s="111" t="s">
        <v>3469</v>
      </c>
      <c r="D19" s="111"/>
      <c r="E19" s="111"/>
      <c r="F19" s="111" t="s">
        <v>3470</v>
      </c>
      <c r="G19" s="111"/>
      <c r="H19" s="111"/>
    </row>
    <row r="20" customFormat="false" ht="18" hidden="false" customHeight="true" outlineLevel="0" collapsed="false">
      <c r="A20" s="94" t="str">
        <f aca="false">"Name: "&amp;IF(TRIM(Flights!$Y$25)="","__________________",Flights!$Y$25)</f>
        <v>Name: __________________</v>
      </c>
      <c r="B20" s="94"/>
      <c r="C20" s="94" t="str">
        <f aca="false">"Name: __________________"</f>
        <v>Name: __________________</v>
      </c>
      <c r="D20" s="94"/>
      <c r="E20" s="94"/>
      <c r="F20" s="94" t="str">
        <f aca="false">"Name: __________________"&amp;"   Station: "&amp;Flights!$V$25</f>
        <v>Name: __________________   Station: KUL</v>
      </c>
      <c r="G20" s="94"/>
      <c r="H20" s="94"/>
    </row>
    <row r="21" customFormat="false" ht="30" hidden="false" customHeight="true" outlineLevel="0" collapsed="false">
      <c r="A21" s="112" t="s">
        <v>3471</v>
      </c>
      <c r="B21" s="112"/>
      <c r="C21" s="112" t="s">
        <v>3471</v>
      </c>
      <c r="D21" s="112"/>
      <c r="E21" s="112"/>
      <c r="F21" s="112" t="s">
        <v>3471</v>
      </c>
      <c r="G21" s="112"/>
      <c r="H21" s="112"/>
    </row>
    <row r="22" customFormat="false" ht="13.5" hidden="false" customHeight="true" outlineLevel="0" collapsed="false">
      <c r="A22" s="113" t="s">
        <v>3472</v>
      </c>
      <c r="B22" s="113"/>
      <c r="C22" s="113"/>
      <c r="D22" s="113"/>
      <c r="E22" s="113"/>
      <c r="F22" s="113"/>
      <c r="G22" s="113"/>
      <c r="H22" s="113"/>
    </row>
    <row r="23" customFormat="false" ht="24" hidden="false" customHeight="true" outlineLevel="0" collapsed="false">
      <c r="A23" s="95" t="s">
        <v>3473</v>
      </c>
      <c r="B23" s="95" t="s">
        <v>3474</v>
      </c>
      <c r="C23" s="95" t="s">
        <v>3475</v>
      </c>
      <c r="D23" s="95" t="s">
        <v>3476</v>
      </c>
      <c r="E23" s="95" t="s">
        <v>3477</v>
      </c>
      <c r="F23" s="95" t="s">
        <v>3478</v>
      </c>
      <c r="G23" s="95" t="s">
        <v>3479</v>
      </c>
      <c r="H23" s="95" t="s">
        <v>126</v>
      </c>
    </row>
    <row r="24" customFormat="false" ht="25.5" hidden="false" customHeight="true" outlineLevel="0" collapsed="false">
      <c r="A24" s="114"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4" s="114"/>
      <c r="C24" s="114"/>
      <c r="D24" s="114"/>
      <c r="E24" s="114"/>
      <c r="F24" s="114"/>
      <c r="G24" s="114"/>
      <c r="H24" s="114"/>
    </row>
    <row r="25" customFormat="false" ht="114" hidden="false" customHeight="true" outlineLevel="0" collapsed="false">
      <c r="A25" s="115" t="str">
        <f aca="false">Checks!$A$665&amp;CHAR(10)&amp;IF(Checks!$I$665="","",Checks!$I$665&amp;": ")&amp;Checks!$J$665</f>
        <v>F21-T7-01
Meal: Meal sensory testing completed for this flight's menu cycle (assessed class)</v>
      </c>
      <c r="B25" s="115" t="str">
        <f aca="false">Checks!$K$665&amp;IF(Checks!$O$665="","",IF(Checks!$K$665="","",CHAR(10))&amp;"Note: "&amp;Checks!$O$665)</f>
        <v>Record panel result / score in Result
Note: Refreshment service: sensory test covers the refreshment items.</v>
      </c>
      <c r="C25" s="115" t="str">
        <f aca="false">Checks!$N$665&amp;CHAR(10)&amp;IF(ISNUMBER(Checks!$R$665),TEXT(Checks!$R$665,"DD-MMM-YY HH:MM"),"")&amp;" "&amp;Checks!$P$665</f>
        <v>Required
23-Oct-26 14:45 KUL</v>
      </c>
      <c r="D25" s="115" t="str">
        <f aca="false">IF(Checks!$U$665="","",Checks!$U$665)&amp;IF(Checks!$AB$665="","",CHAR(10)&amp;"CA: "&amp;Checks!$AB$665)</f>
        <v/>
      </c>
      <c r="E25" s="115" t="str">
        <f aca="false">IF(Checks!$V$665="","",Checks!$V$665)&amp;IF(Checks!$AC$665="","",IF(Checks!$V$665="","",CHAR(10))&amp;"N/A just.: "&amp;Checks!$AC$665)&amp;IF(Checks!$W$665="","",CHAR(10)&amp;"Batch: "&amp;Checks!$W$665)&amp;IF(AND(Checks!$X$665="",Checks!$Y$665=""),"",CHAR(10)&amp;"Exp: "&amp;Checks!$X$665&amp;"  /  Act: "&amp;Checks!$Y$665)</f>
        <v/>
      </c>
      <c r="F25" s="115" t="str">
        <f aca="false">IF(AND(LEFT(Checks!$AH$665,10)="N/A – RULE",TRIM(Checks!$S$665&amp;Checks!$Z$665)=""),"","Type: "&amp;IF(TRIM(Checks!$S$665)="","______________ (see cover list)",Checks!$S$665)&amp;CHAR(10)&amp;"ID: "&amp;IF(TRIM(Checks!$Z$665)="","______________ (see cover list)",Checks!$Z$665))&amp;IF(Checks!$AA$665="","",CHAR(10)&amp;"CA: "&amp;Checks!$AA$665)</f>
        <v>Type: ______________ (see cover list)
ID: ______________ (see cover list)</v>
      </c>
      <c r="G25" s="115" t="str">
        <f aca="false">IF(ISNUMBER(Checks!$AD$665),TEXT(Checks!$AD$665,"DD-MMM-YY HH:MM")&amp;" "&amp;Checks!$P$665,"")&amp;IF(Checks!$AE$665="","",CHAR(10)&amp;"Verifier: "&amp;Checks!$AE$665)&amp;IF(Checks!$T$665="","",CHAR(10)&amp;"PIC: "&amp;Checks!$T$665)</f>
        <v/>
      </c>
      <c r="H25" s="116" t="str">
        <f aca="false">IF(Checks!$AH$665="","",Checks!$AH$665)</f>
        <v>OPEN</v>
      </c>
    </row>
    <row r="26" customFormat="false" ht="114" hidden="false" customHeight="true" outlineLevel="0" collapsed="false">
      <c r="A26" s="115" t="str">
        <f aca="false">Checks!$A$666&amp;CHAR(10)&amp;IF(Checks!$I$666="","",Checks!$I$666&amp;": ")&amp;Checks!$J$666</f>
        <v>F21-T7-02
Menu: Printed menu cards confirmed (content, cycle, language, quantity)</v>
      </c>
      <c r="B26" s="115" t="str">
        <f aca="false">Checks!$K$666&amp;IF(Checks!$O$666="","",IF(Checks!$K$666="","",CHAR(10))&amp;"Note: "&amp;Checks!$O$666)</f>
        <v>Menu card matches approved menu for this flight
Note: Refreshment service (peanut &amp; water). If no printed menu card is used, mark N/A with the confirmation as justification.</v>
      </c>
      <c r="C26" s="115" t="str">
        <f aca="false">Checks!$N$666&amp;CHAR(10)&amp;IF(ISNUMBER(Checks!$R$666),TEXT(Checks!$R$666,"DD-MMM-YY HH:MM"),"")&amp;" "&amp;Checks!$P$666</f>
        <v>Required
23-Oct-26 14:45 KUL</v>
      </c>
      <c r="D26" s="115" t="str">
        <f aca="false">IF(Checks!$U$666="","",Checks!$U$666)&amp;IF(Checks!$AB$666="","",CHAR(10)&amp;"CA: "&amp;Checks!$AB$666)</f>
        <v/>
      </c>
      <c r="E26" s="115" t="str">
        <f aca="false">IF(Checks!$V$666="","",Checks!$V$666)&amp;IF(Checks!$AC$666="","",IF(Checks!$V$666="","",CHAR(10))&amp;"N/A just.: "&amp;Checks!$AC$666)&amp;IF(Checks!$W$666="","",CHAR(10)&amp;"Batch: "&amp;Checks!$W$666)&amp;IF(AND(Checks!$X$666="",Checks!$Y$666=""),"",CHAR(10)&amp;"Exp: "&amp;Checks!$X$666&amp;"  /  Act: "&amp;Checks!$Y$666)</f>
        <v/>
      </c>
      <c r="F26" s="115" t="str">
        <f aca="false">IF(AND(LEFT(Checks!$AH$666,10)="N/A – RULE",TRIM(Checks!$S$666&amp;Checks!$Z$666)=""),"","Type: "&amp;IF(TRIM(Checks!$S$666)="","______________ (see cover list)",Checks!$S$666)&amp;CHAR(10)&amp;"ID: "&amp;IF(TRIM(Checks!$Z$666)="","______________ (see cover list)",Checks!$Z$666))&amp;IF(Checks!$AA$666="","",CHAR(10)&amp;"CA: "&amp;Checks!$AA$666)</f>
        <v>Type: ______________ (see cover list)
ID: ______________ (see cover list)</v>
      </c>
      <c r="G26" s="115" t="str">
        <f aca="false">IF(ISNUMBER(Checks!$AD$666),TEXT(Checks!$AD$666,"DD-MMM-YY HH:MM")&amp;" "&amp;Checks!$P$666,"")&amp;IF(Checks!$AE$666="","",CHAR(10)&amp;"Verifier: "&amp;Checks!$AE$666)&amp;IF(Checks!$T$666="","",CHAR(10)&amp;"PIC: "&amp;Checks!$T$666)</f>
        <v/>
      </c>
      <c r="H26" s="116" t="str">
        <f aca="false">IF(Checks!$AH$666="","",Checks!$AH$666)</f>
        <v>OPEN</v>
      </c>
    </row>
    <row r="27" customFormat="false" ht="114" hidden="false" customHeight="true" outlineLevel="0" collapsed="false">
      <c r="A27" s="115" t="str">
        <f aca="false">Checks!$A$667&amp;CHAR(10)&amp;IF(Checks!$I$667="","",Checks!$I$667&amp;": ")&amp;Checks!$J$667</f>
        <v>F21-T7-03
IFE: Digital menu in IFE confirmed (A339 only)</v>
      </c>
      <c r="B27" s="115" t="str">
        <f aca="false">Checks!$K$667&amp;IF(Checks!$O$667="","",IF(Checks!$K$667="","",CHAR(10))&amp;"Note: "&amp;Checks!$O$667)</f>
        <v>Applies when fleet = A339
Note: Digital IFE menu applies to A339 only (user brief). Applicability follows the Fleet cell on Flights.</v>
      </c>
      <c r="C27" s="115" t="str">
        <f aca="false">Checks!$N$667&amp;CHAR(10)&amp;IF(ISNUMBER(Checks!$R$667),TEXT(Checks!$R$667,"DD-MMM-YY HH:MM"),"")&amp;" "&amp;Checks!$P$667</f>
        <v>N/A – rule
23-Oct-26 14:45 KUL</v>
      </c>
      <c r="D27" s="115" t="str">
        <f aca="false">IF(Checks!$U$667="","",Checks!$U$667)&amp;IF(Checks!$AB$667="","",CHAR(10)&amp;"CA: "&amp;Checks!$AB$667)</f>
        <v/>
      </c>
      <c r="E27" s="115" t="str">
        <f aca="false">IF(Checks!$V$667="","",Checks!$V$667)&amp;IF(Checks!$AC$667="","",IF(Checks!$V$667="","",CHAR(10))&amp;"N/A just.: "&amp;Checks!$AC$667)&amp;IF(Checks!$W$667="","",CHAR(10)&amp;"Batch: "&amp;Checks!$W$667)&amp;IF(AND(Checks!$X$667="",Checks!$Y$667=""),"",CHAR(10)&amp;"Exp: "&amp;Checks!$X$667&amp;"  /  Act: "&amp;Checks!$Y$667)</f>
        <v/>
      </c>
      <c r="F27" s="115" t="str">
        <f aca="false">IF(AND(LEFT(Checks!$AH$667,10)="N/A – RULE",TRIM(Checks!$S$667&amp;Checks!$Z$667)=""),"","Type: "&amp;IF(TRIM(Checks!$S$667)="","______________ (see cover list)",Checks!$S$667)&amp;CHAR(10)&amp;"ID: "&amp;IF(TRIM(Checks!$Z$667)="","______________ (see cover list)",Checks!$Z$667))&amp;IF(Checks!$AA$667="","",CHAR(10)&amp;"CA: "&amp;Checks!$AA$667)</f>
        <v/>
      </c>
      <c r="G27" s="115" t="str">
        <f aca="false">IF(ISNUMBER(Checks!$AD$667),TEXT(Checks!$AD$667,"DD-MMM-YY HH:MM")&amp;" "&amp;Checks!$P$667,"")&amp;IF(Checks!$AE$667="","",CHAR(10)&amp;"Verifier: "&amp;Checks!$AE$667)&amp;IF(Checks!$T$667="","",CHAR(10)&amp;"PIC: "&amp;Checks!$T$667)</f>
        <v/>
      </c>
      <c r="H27" s="116" t="str">
        <f aca="false">IF(Checks!$AH$667="","",Checks!$AH$667)</f>
        <v>N/A – RULE</v>
      </c>
    </row>
    <row r="28" customFormat="false" ht="114" hidden="false" customHeight="true" outlineLevel="0" collapsed="false">
      <c r="A28" s="115" t="str">
        <f aca="false">Checks!$A$668&amp;CHAR(10)&amp;IF(Checks!$I$668="","",Checks!$I$668&amp;": ")&amp;Checks!$J$668</f>
        <v>F21-T7-04
Staffing: Experienced catering officer assigned to this flight</v>
      </c>
      <c r="B28" s="115" t="str">
        <f aca="false">Checks!$K$668&amp;IF(Checks!$O$668="","",IF(Checks!$K$668="","",CHAR(10))&amp;"Note: "&amp;Checks!$O$668)</f>
        <v>Record officer name in Result</v>
      </c>
      <c r="C28" s="115" t="str">
        <f aca="false">Checks!$N$668&amp;CHAR(10)&amp;IF(ISNUMBER(Checks!$R$668),TEXT(Checks!$R$668,"DD-MMM-YY HH:MM"),"")&amp;" "&amp;Checks!$P$668</f>
        <v>Required
23-Oct-26 14:45 KUL</v>
      </c>
      <c r="D28" s="115" t="str">
        <f aca="false">IF(Checks!$U$668="","",Checks!$U$668)&amp;IF(Checks!$AB$668="","",CHAR(10)&amp;"CA: "&amp;Checks!$AB$668)</f>
        <v/>
      </c>
      <c r="E28" s="115" t="str">
        <f aca="false">IF(Checks!$V$668="","",Checks!$V$668)&amp;IF(Checks!$AC$668="","",IF(Checks!$V$668="","",CHAR(10))&amp;"N/A just.: "&amp;Checks!$AC$668)&amp;IF(Checks!$W$668="","",CHAR(10)&amp;"Batch: "&amp;Checks!$W$668)&amp;IF(AND(Checks!$X$668="",Checks!$Y$668=""),"",CHAR(10)&amp;"Exp: "&amp;Checks!$X$668&amp;"  /  Act: "&amp;Checks!$Y$668)</f>
        <v/>
      </c>
      <c r="F28" s="115" t="str">
        <f aca="false">IF(AND(LEFT(Checks!$AH$668,10)="N/A – RULE",TRIM(Checks!$S$668&amp;Checks!$Z$668)=""),"","Type: "&amp;IF(TRIM(Checks!$S$668)="","______________ (see cover list)",Checks!$S$668)&amp;CHAR(10)&amp;"ID: "&amp;IF(TRIM(Checks!$Z$668)="","______________ (see cover list)",Checks!$Z$668))&amp;IF(Checks!$AA$668="","",CHAR(10)&amp;"CA: "&amp;Checks!$AA$668)</f>
        <v>Type: ______________ (see cover list)
ID: ______________ (see cover list)</v>
      </c>
      <c r="G28" s="115" t="str">
        <f aca="false">IF(ISNUMBER(Checks!$AD$668),TEXT(Checks!$AD$668,"DD-MMM-YY HH:MM")&amp;" "&amp;Checks!$P$668,"")&amp;IF(Checks!$AE$668="","",CHAR(10)&amp;"Verifier: "&amp;Checks!$AE$668)&amp;IF(Checks!$T$668="","",CHAR(10)&amp;"PIC: "&amp;Checks!$T$668)</f>
        <v/>
      </c>
      <c r="H28" s="116" t="str">
        <f aca="false">IF(Checks!$AH$668="","",Checks!$AH$668)</f>
        <v>OPEN</v>
      </c>
    </row>
    <row r="29" customFormat="false" ht="114" hidden="false" customHeight="true" outlineLevel="0" collapsed="false">
      <c r="A29" s="115" t="str">
        <f aca="false">Checks!$A$669&amp;CHAR(10)&amp;IF(Checks!$I$669="","",Checks!$I$669&amp;": ")&amp;Checks!$J$669</f>
        <v>F21-T7-05
ISOP: All latest applicable ISOP revisions communicated to caterer</v>
      </c>
      <c r="B29" s="115" t="str">
        <f aca="false">Checks!$K$669&amp;IF(Checks!$O$669="","",IF(Checks!$K$669="","",CHAR(10))&amp;"Note: "&amp;Checks!$O$669)</f>
        <v>List revision numbers in Result (see ISOP register)</v>
      </c>
      <c r="C29" s="115" t="str">
        <f aca="false">Checks!$N$669&amp;CHAR(10)&amp;IF(ISNUMBER(Checks!$R$669),TEXT(Checks!$R$669,"DD-MMM-YY HH:MM"),"")&amp;" "&amp;Checks!$P$669</f>
        <v>Required
23-Oct-26 14:45 KUL</v>
      </c>
      <c r="D29" s="115" t="str">
        <f aca="false">IF(Checks!$U$669="","",Checks!$U$669)&amp;IF(Checks!$AB$669="","",CHAR(10)&amp;"CA: "&amp;Checks!$AB$669)</f>
        <v/>
      </c>
      <c r="E29" s="115" t="str">
        <f aca="false">IF(Checks!$V$669="","",Checks!$V$669)&amp;IF(Checks!$AC$669="","",IF(Checks!$V$669="","",CHAR(10))&amp;"N/A just.: "&amp;Checks!$AC$669)&amp;IF(Checks!$W$669="","",CHAR(10)&amp;"Batch: "&amp;Checks!$W$669)&amp;IF(AND(Checks!$X$669="",Checks!$Y$669=""),"",CHAR(10)&amp;"Exp: "&amp;Checks!$X$669&amp;"  /  Act: "&amp;Checks!$Y$669)</f>
        <v/>
      </c>
      <c r="F29" s="115" t="str">
        <f aca="false">IF(AND(LEFT(Checks!$AH$669,10)="N/A – RULE",TRIM(Checks!$S$669&amp;Checks!$Z$669)=""),"","Type: "&amp;IF(TRIM(Checks!$S$669)="","______________ (see cover list)",Checks!$S$669)&amp;CHAR(10)&amp;"ID: "&amp;IF(TRIM(Checks!$Z$669)="","______________ (see cover list)",Checks!$Z$669))&amp;IF(Checks!$AA$669="","",CHAR(10)&amp;"CA: "&amp;Checks!$AA$669)</f>
        <v>Type: ______________ (see cover list)
ID: ______________ (see cover list)</v>
      </c>
      <c r="G29" s="115" t="str">
        <f aca="false">IF(ISNUMBER(Checks!$AD$669),TEXT(Checks!$AD$669,"DD-MMM-YY HH:MM")&amp;" "&amp;Checks!$P$669,"")&amp;IF(Checks!$AE$669="","",CHAR(10)&amp;"Verifier: "&amp;Checks!$AE$669)&amp;IF(Checks!$T$669="","",CHAR(10)&amp;"PIC: "&amp;Checks!$T$669)</f>
        <v/>
      </c>
      <c r="H29" s="116" t="str">
        <f aca="false">IF(Checks!$AH$669="","",Checks!$AH$669)</f>
        <v>OPEN</v>
      </c>
    </row>
    <row r="30" customFormat="false" ht="114" hidden="false" customHeight="true" outlineLevel="0" collapsed="false">
      <c r="A30" s="115" t="str">
        <f aca="false">Checks!$A$670&amp;CHAR(10)&amp;IF(Checks!$I$670="","",Checks!$I$670&amp;": ")&amp;Checks!$J$670</f>
        <v>F21-T7-06
ISOP: Caterer acknowledgement of ISOP revisions recorded</v>
      </c>
      <c r="B30" s="115" t="str">
        <f aca="false">Checks!$K$670&amp;IF(Checks!$O$670="","",IF(Checks!$K$670="","",CHAR(10))&amp;"Note: "&amp;Checks!$O$670)</f>
        <v>Record acknowledgement ref in Evidence</v>
      </c>
      <c r="C30" s="115" t="str">
        <f aca="false">Checks!$N$670&amp;CHAR(10)&amp;IF(ISNUMBER(Checks!$R$670),TEXT(Checks!$R$670,"DD-MMM-YY HH:MM"),"")&amp;" "&amp;Checks!$P$670</f>
        <v>Required
23-Oct-26 14:45 KUL</v>
      </c>
      <c r="D30" s="115" t="str">
        <f aca="false">IF(Checks!$U$670="","",Checks!$U$670)&amp;IF(Checks!$AB$670="","",CHAR(10)&amp;"CA: "&amp;Checks!$AB$670)</f>
        <v/>
      </c>
      <c r="E30" s="115" t="str">
        <f aca="false">IF(Checks!$V$670="","",Checks!$V$670)&amp;IF(Checks!$AC$670="","",IF(Checks!$V$670="","",CHAR(10))&amp;"N/A just.: "&amp;Checks!$AC$670)&amp;IF(Checks!$W$670="","",CHAR(10)&amp;"Batch: "&amp;Checks!$W$670)&amp;IF(AND(Checks!$X$670="",Checks!$Y$670=""),"",CHAR(10)&amp;"Exp: "&amp;Checks!$X$670&amp;"  /  Act: "&amp;Checks!$Y$670)</f>
        <v/>
      </c>
      <c r="F30" s="115" t="str">
        <f aca="false">IF(AND(LEFT(Checks!$AH$670,10)="N/A – RULE",TRIM(Checks!$S$670&amp;Checks!$Z$670)=""),"","Type: "&amp;IF(TRIM(Checks!$S$670)="","______________ (see cover list)",Checks!$S$670)&amp;CHAR(10)&amp;"ID: "&amp;IF(TRIM(Checks!$Z$670)="","______________ (see cover list)",Checks!$Z$670))&amp;IF(Checks!$AA$670="","",CHAR(10)&amp;"CA: "&amp;Checks!$AA$670)</f>
        <v>Type: ______________ (see cover list)
ID: ______________ (see cover list)</v>
      </c>
      <c r="G30" s="115" t="str">
        <f aca="false">IF(ISNUMBER(Checks!$AD$670),TEXT(Checks!$AD$670,"DD-MMM-YY HH:MM")&amp;" "&amp;Checks!$P$670,"")&amp;IF(Checks!$AE$670="","",CHAR(10)&amp;"Verifier: "&amp;Checks!$AE$670)&amp;IF(Checks!$T$670="","",CHAR(10)&amp;"PIC: "&amp;Checks!$T$670)</f>
        <v/>
      </c>
      <c r="H30" s="116" t="str">
        <f aca="false">IF(Checks!$AH$670="","",Checks!$AH$670)</f>
        <v>OPEN</v>
      </c>
    </row>
    <row r="31" customFormat="false" ht="114" hidden="false" customHeight="true" outlineLevel="0" collapsed="false">
      <c r="A31" s="115" t="str">
        <f aca="false">Checks!$A$671&amp;CHAR(10)&amp;IF(Checks!$I$671="","",Checks!$I$671&amp;": ")&amp;Checks!$J$671</f>
        <v>F21-T7-07
Documents: Galley loading diagram (GLD) received, revision recorded &amp; attached</v>
      </c>
      <c r="B31" s="115" t="str">
        <f aca="false">Checks!$K$671&amp;IF(Checks!$O$671="","",IF(Checks!$K$671="","",CHAR(10))&amp;"Note: "&amp;Checks!$O$671)</f>
        <v>Documents sheet row complete</v>
      </c>
      <c r="C31" s="115" t="str">
        <f aca="false">Checks!$N$671&amp;CHAR(10)&amp;IF(ISNUMBER(Checks!$R$671),TEXT(Checks!$R$671,"DD-MMM-YY HH:MM"),"")&amp;" "&amp;Checks!$P$671</f>
        <v>Required
23-Oct-26 14:45 KUL</v>
      </c>
      <c r="D31" s="115" t="str">
        <f aca="false">IF(Checks!$U$671="","",Checks!$U$671)&amp;IF(Checks!$AB$671="","",CHAR(10)&amp;"CA: "&amp;Checks!$AB$671)</f>
        <v/>
      </c>
      <c r="E31" s="115" t="str">
        <f aca="false">IF(Checks!$V$671="","",Checks!$V$671)&amp;IF(Checks!$AC$671="","",IF(Checks!$V$671="","",CHAR(10))&amp;"N/A just.: "&amp;Checks!$AC$671)&amp;IF(Checks!$W$671="","",CHAR(10)&amp;"Batch: "&amp;Checks!$W$671)&amp;IF(AND(Checks!$X$671="",Checks!$Y$671=""),"",CHAR(10)&amp;"Exp: "&amp;Checks!$X$671&amp;"  /  Act: "&amp;Checks!$Y$671)</f>
        <v/>
      </c>
      <c r="F31" s="115" t="str">
        <f aca="false">IF(AND(LEFT(Checks!$AH$671,10)="N/A – RULE",TRIM(Checks!$S$671&amp;Checks!$Z$671)=""),"","Type: "&amp;IF(TRIM(Checks!$S$671)="","______________ (see cover list)",Checks!$S$671)&amp;CHAR(10)&amp;"ID: "&amp;IF(TRIM(Checks!$Z$671)="","______________ (see cover list)",Checks!$Z$671))&amp;IF(Checks!$AA$671="","",CHAR(10)&amp;"CA: "&amp;Checks!$AA$671)</f>
        <v>Type: ______________ (see cover list)
ID: ______________ (see cover list)</v>
      </c>
      <c r="G31" s="115" t="str">
        <f aca="false">IF(ISNUMBER(Checks!$AD$671),TEXT(Checks!$AD$671,"DD-MMM-YY HH:MM")&amp;" "&amp;Checks!$P$671,"")&amp;IF(Checks!$AE$671="","",CHAR(10)&amp;"Verifier: "&amp;Checks!$AE$671)&amp;IF(Checks!$T$671="","",CHAR(10)&amp;"PIC: "&amp;Checks!$T$671)</f>
        <v/>
      </c>
      <c r="H31" s="116" t="str">
        <f aca="false">IF(Checks!$AH$671="","",Checks!$AH$671)</f>
        <v>OPEN</v>
      </c>
    </row>
    <row r="32" customFormat="false" ht="114" hidden="false" customHeight="true" outlineLevel="0" collapsed="false">
      <c r="A32" s="115" t="str">
        <f aca="false">Checks!$A$672&amp;CHAR(10)&amp;IF(Checks!$I$672="","",Checks!$I$672&amp;": ")&amp;Checks!$J$672</f>
        <v>F21-T7-08
Documents: Menu checklist received, revision recorded &amp; attached</v>
      </c>
      <c r="B32" s="115" t="str">
        <f aca="false">Checks!$K$672&amp;IF(Checks!$O$672="","",IF(Checks!$K$672="","",CHAR(10))&amp;"Note: "&amp;Checks!$O$672)</f>
        <v>Documents sheet row complete</v>
      </c>
      <c r="C32" s="115" t="str">
        <f aca="false">Checks!$N$672&amp;CHAR(10)&amp;IF(ISNUMBER(Checks!$R$672),TEXT(Checks!$R$672,"DD-MMM-YY HH:MM"),"")&amp;" "&amp;Checks!$P$672</f>
        <v>Required
23-Oct-26 14:45 KUL</v>
      </c>
      <c r="D32" s="115" t="str">
        <f aca="false">IF(Checks!$U$672="","",Checks!$U$672)&amp;IF(Checks!$AB$672="","",CHAR(10)&amp;"CA: "&amp;Checks!$AB$672)</f>
        <v/>
      </c>
      <c r="E32" s="115" t="str">
        <f aca="false">IF(Checks!$V$672="","",Checks!$V$672)&amp;IF(Checks!$AC$672="","",IF(Checks!$V$672="","",CHAR(10))&amp;"N/A just.: "&amp;Checks!$AC$672)&amp;IF(Checks!$W$672="","",CHAR(10)&amp;"Batch: "&amp;Checks!$W$672)&amp;IF(AND(Checks!$X$672="",Checks!$Y$672=""),"",CHAR(10)&amp;"Exp: "&amp;Checks!$X$672&amp;"  /  Act: "&amp;Checks!$Y$672)</f>
        <v/>
      </c>
      <c r="F32" s="115" t="str">
        <f aca="false">IF(AND(LEFT(Checks!$AH$672,10)="N/A – RULE",TRIM(Checks!$S$672&amp;Checks!$Z$672)=""),"","Type: "&amp;IF(TRIM(Checks!$S$672)="","______________ (see cover list)",Checks!$S$672)&amp;CHAR(10)&amp;"ID: "&amp;IF(TRIM(Checks!$Z$672)="","______________ (see cover list)",Checks!$Z$672))&amp;IF(Checks!$AA$672="","",CHAR(10)&amp;"CA: "&amp;Checks!$AA$672)</f>
        <v>Type: ______________ (see cover list)
ID: ______________ (see cover list)</v>
      </c>
      <c r="G32" s="115" t="str">
        <f aca="false">IF(ISNUMBER(Checks!$AD$672),TEXT(Checks!$AD$672,"DD-MMM-YY HH:MM")&amp;" "&amp;Checks!$P$672,"")&amp;IF(Checks!$AE$672="","",CHAR(10)&amp;"Verifier: "&amp;Checks!$AE$672)&amp;IF(Checks!$T$672="","",CHAR(10)&amp;"PIC: "&amp;Checks!$T$672)</f>
        <v/>
      </c>
      <c r="H32" s="116" t="str">
        <f aca="false">IF(Checks!$AH$672="","",Checks!$AH$672)</f>
        <v>OPEN</v>
      </c>
    </row>
    <row r="33" customFormat="false" ht="114" hidden="false" customHeight="true" outlineLevel="0" collapsed="false">
      <c r="A33" s="115" t="str">
        <f aca="false">Checks!$A$673&amp;CHAR(10)&amp;IF(Checks!$I$673="","",Checks!$I$673&amp;": ")&amp;Checks!$J$673</f>
        <v>F21-T7-09
Uplift plan: Uplift plan confirmed with caterer vs STD Uplift Information</v>
      </c>
      <c r="B33" s="115" t="str">
        <f aca="false">Checks!$K$673&amp;IF(Checks!$O$673="","",IF(Checks!$K$673="","",CHAR(10))&amp;"Note: "&amp;Checks!$O$673)</f>
        <v>Service: Refreshment (Peanut &amp; Water); meal uplift stn KUL (ref lists KUL)
Note: Return catering uplifted at KUL on the outbound rotation (ref uplift stn = KUL). Confirm aircraft rotation.</v>
      </c>
      <c r="C33" s="115" t="str">
        <f aca="false">Checks!$N$673&amp;CHAR(10)&amp;IF(ISNUMBER(Checks!$R$673),TEXT(Checks!$R$673,"DD-MMM-YY HH:MM"),"")&amp;" "&amp;Checks!$P$673</f>
        <v>Required
23-Oct-26 14:45 KUL</v>
      </c>
      <c r="D33" s="115" t="str">
        <f aca="false">IF(Checks!$U$673="","",Checks!$U$673)&amp;IF(Checks!$AB$673="","",CHAR(10)&amp;"CA: "&amp;Checks!$AB$673)</f>
        <v/>
      </c>
      <c r="E33" s="115" t="str">
        <f aca="false">IF(Checks!$V$673="","",Checks!$V$673)&amp;IF(Checks!$AC$673="","",IF(Checks!$V$673="","",CHAR(10))&amp;"N/A just.: "&amp;Checks!$AC$673)&amp;IF(Checks!$W$673="","",CHAR(10)&amp;"Batch: "&amp;Checks!$W$673)&amp;IF(AND(Checks!$X$673="",Checks!$Y$673=""),"",CHAR(10)&amp;"Exp: "&amp;Checks!$X$673&amp;"  /  Act: "&amp;Checks!$Y$673)</f>
        <v/>
      </c>
      <c r="F33" s="115" t="str">
        <f aca="false">IF(AND(LEFT(Checks!$AH$673,10)="N/A – RULE",TRIM(Checks!$S$673&amp;Checks!$Z$673)=""),"","Type: "&amp;IF(TRIM(Checks!$S$673)="","______________ (see cover list)",Checks!$S$673)&amp;CHAR(10)&amp;"ID: "&amp;IF(TRIM(Checks!$Z$673)="","______________ (see cover list)",Checks!$Z$673))&amp;IF(Checks!$AA$673="","",CHAR(10)&amp;"CA: "&amp;Checks!$AA$673)</f>
        <v>Type: ______________ (see cover list)
ID: ______________ (see cover list)</v>
      </c>
      <c r="G33" s="115" t="str">
        <f aca="false">IF(ISNUMBER(Checks!$AD$673),TEXT(Checks!$AD$673,"DD-MMM-YY HH:MM")&amp;" "&amp;Checks!$P$673,"")&amp;IF(Checks!$AE$673="","",CHAR(10)&amp;"Verifier: "&amp;Checks!$AE$673)&amp;IF(Checks!$T$673="","",CHAR(10)&amp;"PIC: "&amp;Checks!$T$673)</f>
        <v/>
      </c>
      <c r="H33" s="116" t="str">
        <f aca="false">IF(Checks!$AH$673="","",Checks!$AH$673)</f>
        <v>OPEN</v>
      </c>
    </row>
    <row r="34" customFormat="false" ht="223.5" hidden="false" customHeight="true" outlineLevel="0" collapsed="false">
      <c r="A34" s="115" t="str">
        <f aca="false">Checks!$A$674&amp;CHAR(10)&amp;IF(Checks!$I$674="","",Checks!$I$674&amp;": ")&amp;Checks!$J$674</f>
        <v>F21-T7-10
Uplift plan: Carrying flight for this leg's return catering identified and its KUL departure (UTC) entered on Flights col AX</v>
      </c>
      <c r="B34" s="115"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4" s="115" t="str">
        <f aca="false">Checks!$N$674&amp;CHAR(10)&amp;IF(ISNUMBER(Checks!$R$674),TEXT(Checks!$R$674,"DD-MMM-YY HH:MM"),"")&amp;" "&amp;Checks!$P$674</f>
        <v>Clarification required
23-Oct-26 14:45 KUL</v>
      </c>
      <c r="D34" s="115" t="str">
        <f aca="false">IF(Checks!$U$674="","",Checks!$U$674)&amp;IF(Checks!$AB$674="","",CHAR(10)&amp;"CA: "&amp;Checks!$AB$674)</f>
        <v/>
      </c>
      <c r="E34" s="115" t="str">
        <f aca="false">IF(Checks!$V$674="","",Checks!$V$674)&amp;IF(Checks!$AC$674="","",IF(Checks!$V$674="","",CHAR(10))&amp;"N/A just.: "&amp;Checks!$AC$674)&amp;IF(Checks!$W$674="","",CHAR(10)&amp;"Batch: "&amp;Checks!$W$674)&amp;IF(AND(Checks!$X$674="",Checks!$Y$674=""),"",CHAR(10)&amp;"Exp: "&amp;Checks!$X$674&amp;"  /  Act: "&amp;Checks!$Y$674)</f>
        <v/>
      </c>
      <c r="F34" s="115" t="str">
        <f aca="false">IF(AND(LEFT(Checks!$AH$674,10)="N/A – RULE",TRIM(Checks!$S$674&amp;Checks!$Z$674)=""),"","Type: "&amp;IF(TRIM(Checks!$S$674)="","______________ (see cover list)",Checks!$S$674)&amp;CHAR(10)&amp;"ID: "&amp;IF(TRIM(Checks!$Z$674)="","______________ (see cover list)",Checks!$Z$674))&amp;IF(Checks!$AA$674="","",CHAR(10)&amp;"CA: "&amp;Checks!$AA$674)</f>
        <v>Type: ______________ (see cover list)
ID: ______________ (see cover list)</v>
      </c>
      <c r="G34" s="115" t="str">
        <f aca="false">IF(ISNUMBER(Checks!$AD$674),TEXT(Checks!$AD$674,"DD-MMM-YY HH:MM")&amp;" "&amp;Checks!$P$674,"")&amp;IF(Checks!$AE$674="","",CHAR(10)&amp;"Verifier: "&amp;Checks!$AE$674)&amp;IF(Checks!$T$674="","",CHAR(10)&amp;"PIC: "&amp;Checks!$T$674)</f>
        <v/>
      </c>
      <c r="H34" s="116" t="str">
        <f aca="false">IF(Checks!$AH$674="","",Checks!$AH$674)</f>
        <v>OPEN – CLARIFICATION</v>
      </c>
    </row>
    <row r="35" customFormat="false" ht="25.5" hidden="false" customHeight="true" outlineLevel="0" collapsed="false">
      <c r="A35" s="114"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5" s="114"/>
      <c r="C35" s="114"/>
      <c r="D35" s="114"/>
      <c r="E35" s="114"/>
      <c r="F35" s="114"/>
      <c r="G35" s="114"/>
      <c r="H35" s="114"/>
    </row>
    <row r="36" customFormat="false" ht="114" hidden="false" customHeight="true" outlineLevel="0" collapsed="false">
      <c r="A36" s="115" t="str">
        <f aca="false">Checks!$A$675&amp;CHAR(10)&amp;IF(Checks!$I$675="","",Checks!$I$675&amp;": ")&amp;Checks!$J$675</f>
        <v>F21-T24-01
Meal: Sensory test repeated on ACTUAL production batch for this flight</v>
      </c>
      <c r="B36" s="115" t="str">
        <f aca="false">Checks!$K$675&amp;IF(Checks!$O$675="","",IF(Checks!$K$675="","",CHAR(10))&amp;"Note: "&amp;Checks!$O$675)</f>
        <v>Batch ID, result, CA and acceptance mandatory
Note: Round-trip catered from KUL: due capped at the KUL loading deadline (Flights AY).</v>
      </c>
      <c r="C36" s="115" t="str">
        <f aca="false">Checks!$N$675&amp;CHAR(10)&amp;IF(ISNUMBER(Checks!$R$675),TEXT(Checks!$R$675,"DD-MMM-YY HH:MM"),"")&amp;" "&amp;Checks!$P$675</f>
        <v>Required
29-Oct-26 12:30 KUL</v>
      </c>
      <c r="D36" s="115" t="str">
        <f aca="false">IF(Checks!$U$675="","",Checks!$U$675)&amp;IF(Checks!$AB$675="","",CHAR(10)&amp;"CA: "&amp;Checks!$AB$675)</f>
        <v/>
      </c>
      <c r="E36" s="115" t="str">
        <f aca="false">IF(Checks!$V$675="","",Checks!$V$675)&amp;IF(Checks!$AC$675="","",IF(Checks!$V$675="","",CHAR(10))&amp;"N/A just.: "&amp;Checks!$AC$675)&amp;IF(Checks!$W$675="","",CHAR(10)&amp;"Batch: "&amp;Checks!$W$675)&amp;IF(AND(Checks!$X$675="",Checks!$Y$675=""),"",CHAR(10)&amp;"Exp: "&amp;Checks!$X$675&amp;"  /  Act: "&amp;Checks!$Y$675)</f>
        <v/>
      </c>
      <c r="F36" s="115" t="str">
        <f aca="false">IF(AND(LEFT(Checks!$AH$675,10)="N/A – RULE",TRIM(Checks!$S$675&amp;Checks!$Z$675)=""),"","Type: "&amp;IF(TRIM(Checks!$S$675)="","______________ (see cover list)",Checks!$S$675)&amp;CHAR(10)&amp;"ID: "&amp;IF(TRIM(Checks!$Z$675)="","______________ (see cover list)",Checks!$Z$675))&amp;IF(Checks!$AA$675="","",CHAR(10)&amp;"CA: "&amp;Checks!$AA$675)</f>
        <v>Type: ______________ (see cover list)
ID: ______________ (see cover list)</v>
      </c>
      <c r="G36" s="115" t="str">
        <f aca="false">IF(ISNUMBER(Checks!$AD$675),TEXT(Checks!$AD$675,"DD-MMM-YY HH:MM")&amp;" "&amp;Checks!$P$675,"")&amp;IF(Checks!$AE$675="","",CHAR(10)&amp;"Verifier: "&amp;Checks!$AE$675)&amp;IF(Checks!$T$675="","",CHAR(10)&amp;"PIC: "&amp;Checks!$T$675)</f>
        <v/>
      </c>
      <c r="H36" s="116" t="str">
        <f aca="false">IF(Checks!$AH$675="","",Checks!$AH$675)</f>
        <v>OPEN</v>
      </c>
    </row>
    <row r="37" customFormat="false" ht="25.5" hidden="false" customHeight="true" outlineLevel="0" collapsed="false">
      <c r="A37" s="114"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7" s="114"/>
      <c r="C37" s="114"/>
      <c r="D37" s="114"/>
      <c r="E37" s="114"/>
      <c r="F37" s="114"/>
      <c r="G37" s="114"/>
      <c r="H37" s="114"/>
    </row>
    <row r="38" customFormat="false" ht="114" hidden="false" customHeight="true" outlineLevel="0" collapsed="false">
      <c r="A38" s="115" t="str">
        <f aca="false">Checks!$A$676&amp;CHAR(10)&amp;IF(Checks!$I$676="","",Checks!$I$676&amp;": ")&amp;Checks!$J$676</f>
        <v>F21-T12-01
Meal: Meal quality vs menu checklist</v>
      </c>
      <c r="B38" s="115" t="str">
        <f aca="false">Checks!$K$676&amp;IF(Checks!$O$676="","",IF(Checks!$K$676="","",CHAR(10))&amp;"Note: "&amp;Checks!$O$676)</f>
        <v>Note: Preparation check at caterer - does NOT confirm loading. Round-trip catered from KUL: due capped at the KUL loading deadline (Flights AY).</v>
      </c>
      <c r="C38" s="115" t="str">
        <f aca="false">Checks!$N$676&amp;CHAR(10)&amp;IF(ISNUMBER(Checks!$R$676),TEXT(Checks!$R$676,"DD-MMM-YY HH:MM"),"")&amp;" "&amp;Checks!$P$676</f>
        <v>Required
29-Oct-26 12:30 KUL</v>
      </c>
      <c r="D38" s="115" t="str">
        <f aca="false">IF(Checks!$U$676="","",Checks!$U$676)&amp;IF(Checks!$AB$676="","",CHAR(10)&amp;"CA: "&amp;Checks!$AB$676)</f>
        <v/>
      </c>
      <c r="E38" s="115" t="str">
        <f aca="false">IF(Checks!$V$676="","",Checks!$V$676)&amp;IF(Checks!$AC$676="","",IF(Checks!$V$676="","",CHAR(10))&amp;"N/A just.: "&amp;Checks!$AC$676)&amp;IF(Checks!$W$676="","",CHAR(10)&amp;"Batch: "&amp;Checks!$W$676)&amp;IF(AND(Checks!$X$676="",Checks!$Y$676=""),"",CHAR(10)&amp;"Exp: "&amp;Checks!$X$676&amp;"  /  Act: "&amp;Checks!$Y$676)</f>
        <v/>
      </c>
      <c r="F38" s="115" t="str">
        <f aca="false">IF(AND(LEFT(Checks!$AH$676,10)="N/A – RULE",TRIM(Checks!$S$676&amp;Checks!$Z$676)=""),"","Type: "&amp;IF(TRIM(Checks!$S$676)="","______________ (see cover list)",Checks!$S$676)&amp;CHAR(10)&amp;"ID: "&amp;IF(TRIM(Checks!$Z$676)="","______________ (see cover list)",Checks!$Z$676))&amp;IF(Checks!$AA$676="","",CHAR(10)&amp;"CA: "&amp;Checks!$AA$676)</f>
        <v>Type: ______________ (see cover list)
ID: ______________ (see cover list)</v>
      </c>
      <c r="G38" s="115" t="str">
        <f aca="false">IF(ISNUMBER(Checks!$AD$676),TEXT(Checks!$AD$676,"DD-MMM-YY HH:MM")&amp;" "&amp;Checks!$P$676,"")&amp;IF(Checks!$AE$676="","",CHAR(10)&amp;"Verifier: "&amp;Checks!$AE$676)&amp;IF(Checks!$T$676="","",CHAR(10)&amp;"PIC: "&amp;Checks!$T$676)</f>
        <v/>
      </c>
      <c r="H38" s="116" t="str">
        <f aca="false">IF(Checks!$AH$676="","",Checks!$AH$676)</f>
        <v>OPEN</v>
      </c>
    </row>
    <row r="39" customFormat="false" ht="114" hidden="false" customHeight="true" outlineLevel="0" collapsed="false">
      <c r="A39" s="115" t="str">
        <f aca="false">Checks!$A$677&amp;CHAR(10)&amp;IF(Checks!$I$677="","",Checks!$I$677&amp;": ")&amp;Checks!$J$677</f>
        <v>F21-T12-02
Meal: Meal quantities vs menu checklist</v>
      </c>
      <c r="B39" s="115" t="str">
        <f aca="false">Checks!$K$677&amp;IF(Checks!$O$677="","",IF(Checks!$K$677="","",CHAR(10))&amp;"Note: "&amp;Checks!$O$677)</f>
        <v>Enter expected &amp; actual
Note: Preparation check at caterer - does NOT confirm loading. Round-trip catered from KUL: due capped at the KUL loading deadline (Flights AY).</v>
      </c>
      <c r="C39" s="115" t="str">
        <f aca="false">Checks!$N$677&amp;CHAR(10)&amp;IF(ISNUMBER(Checks!$R$677),TEXT(Checks!$R$677,"DD-MMM-YY HH:MM"),"")&amp;" "&amp;Checks!$P$677</f>
        <v>Required
29-Oct-26 12:30 KUL</v>
      </c>
      <c r="D39" s="115" t="str">
        <f aca="false">IF(Checks!$U$677="","",Checks!$U$677)&amp;IF(Checks!$AB$677="","",CHAR(10)&amp;"CA: "&amp;Checks!$AB$677)</f>
        <v/>
      </c>
      <c r="E39" s="115" t="str">
        <f aca="false">IF(Checks!$V$677="","",Checks!$V$677)&amp;IF(Checks!$AC$677="","",IF(Checks!$V$677="","",CHAR(10))&amp;"N/A just.: "&amp;Checks!$AC$677)&amp;IF(Checks!$W$677="","",CHAR(10)&amp;"Batch: "&amp;Checks!$W$677)&amp;IF(AND(Checks!$X$677="",Checks!$Y$677=""),"",CHAR(10)&amp;"Exp: "&amp;Checks!$X$677&amp;"  /  Act: "&amp;Checks!$Y$677)</f>
        <v/>
      </c>
      <c r="F39" s="115" t="str">
        <f aca="false">IF(AND(LEFT(Checks!$AH$677,10)="N/A – RULE",TRIM(Checks!$S$677&amp;Checks!$Z$677)=""),"","Type: "&amp;IF(TRIM(Checks!$S$677)="","______________ (see cover list)",Checks!$S$677)&amp;CHAR(10)&amp;"ID: "&amp;IF(TRIM(Checks!$Z$677)="","______________ (see cover list)",Checks!$Z$677))&amp;IF(Checks!$AA$677="","",CHAR(10)&amp;"CA: "&amp;Checks!$AA$677)</f>
        <v>Type: ______________ (see cover list)
ID: ______________ (see cover list)</v>
      </c>
      <c r="G39" s="115" t="str">
        <f aca="false">IF(ISNUMBER(Checks!$AD$677),TEXT(Checks!$AD$677,"DD-MMM-YY HH:MM")&amp;" "&amp;Checks!$P$677,"")&amp;IF(Checks!$AE$677="","",CHAR(10)&amp;"Verifier: "&amp;Checks!$AE$677)&amp;IF(Checks!$T$677="","",CHAR(10)&amp;"PIC: "&amp;Checks!$T$677)</f>
        <v/>
      </c>
      <c r="H39" s="116" t="str">
        <f aca="false">IF(Checks!$AH$677="","",Checks!$AH$677)</f>
        <v>OPEN</v>
      </c>
    </row>
    <row r="40" customFormat="false" ht="114" hidden="false" customHeight="true" outlineLevel="0" collapsed="false">
      <c r="A40" s="115" t="str">
        <f aca="false">Checks!$A$678&amp;CHAR(10)&amp;IF(Checks!$I$678="","",Checks!$I$678&amp;": ")&amp;Checks!$J$678</f>
        <v>F21-T12-03
Equipment: Equipment cleanliness vs GLD</v>
      </c>
      <c r="B40" s="115" t="str">
        <f aca="false">Checks!$K$678&amp;IF(Checks!$O$678="","",IF(Checks!$K$678="","",CHAR(10))&amp;"Note: "&amp;Checks!$O$678)</f>
        <v>Note: Preparation check at caterer - does NOT confirm loading. Round-trip catered from KUL: due capped at the KUL loading deadline (Flights AY).</v>
      </c>
      <c r="C40" s="115" t="str">
        <f aca="false">Checks!$N$678&amp;CHAR(10)&amp;IF(ISNUMBER(Checks!$R$678),TEXT(Checks!$R$678,"DD-MMM-YY HH:MM"),"")&amp;" "&amp;Checks!$P$678</f>
        <v>Required
29-Oct-26 12:30 KUL</v>
      </c>
      <c r="D40" s="115" t="str">
        <f aca="false">IF(Checks!$U$678="","",Checks!$U$678)&amp;IF(Checks!$AB$678="","",CHAR(10)&amp;"CA: "&amp;Checks!$AB$678)</f>
        <v/>
      </c>
      <c r="E40" s="115" t="str">
        <f aca="false">IF(Checks!$V$678="","",Checks!$V$678)&amp;IF(Checks!$AC$678="","",IF(Checks!$V$678="","",CHAR(10))&amp;"N/A just.: "&amp;Checks!$AC$678)&amp;IF(Checks!$W$678="","",CHAR(10)&amp;"Batch: "&amp;Checks!$W$678)&amp;IF(AND(Checks!$X$678="",Checks!$Y$678=""),"",CHAR(10)&amp;"Exp: "&amp;Checks!$X$678&amp;"  /  Act: "&amp;Checks!$Y$678)</f>
        <v/>
      </c>
      <c r="F40" s="115" t="str">
        <f aca="false">IF(AND(LEFT(Checks!$AH$678,10)="N/A – RULE",TRIM(Checks!$S$678&amp;Checks!$Z$678)=""),"","Type: "&amp;IF(TRIM(Checks!$S$678)="","______________ (see cover list)",Checks!$S$678)&amp;CHAR(10)&amp;"ID: "&amp;IF(TRIM(Checks!$Z$678)="","______________ (see cover list)",Checks!$Z$678))&amp;IF(Checks!$AA$678="","",CHAR(10)&amp;"CA: "&amp;Checks!$AA$678)</f>
        <v>Type: ______________ (see cover list)
ID: ______________ (see cover list)</v>
      </c>
      <c r="G40" s="115" t="str">
        <f aca="false">IF(ISNUMBER(Checks!$AD$678),TEXT(Checks!$AD$678,"DD-MMM-YY HH:MM")&amp;" "&amp;Checks!$P$678,"")&amp;IF(Checks!$AE$678="","",CHAR(10)&amp;"Verifier: "&amp;Checks!$AE$678)&amp;IF(Checks!$T$678="","",CHAR(10)&amp;"PIC: "&amp;Checks!$T$678)</f>
        <v/>
      </c>
      <c r="H40" s="116" t="str">
        <f aca="false">IF(Checks!$AH$678="","",Checks!$AH$678)</f>
        <v>OPEN</v>
      </c>
    </row>
    <row r="41" customFormat="false" ht="114" hidden="false" customHeight="true" outlineLevel="0" collapsed="false">
      <c r="A41" s="115" t="str">
        <f aca="false">Checks!$A$679&amp;CHAR(10)&amp;IF(Checks!$I$679="","",Checks!$I$679&amp;": ")&amp;Checks!$J$679</f>
        <v>F21-T12-04
Equipment: Equipment presentation vs GLD</v>
      </c>
      <c r="B41" s="115" t="str">
        <f aca="false">Checks!$K$679&amp;IF(Checks!$O$679="","",IF(Checks!$K$679="","",CHAR(10))&amp;"Note: "&amp;Checks!$O$679)</f>
        <v>Note: Preparation check at caterer - does NOT confirm loading. Round-trip catered from KUL: due capped at the KUL loading deadline (Flights AY).</v>
      </c>
      <c r="C41" s="115" t="str">
        <f aca="false">Checks!$N$679&amp;CHAR(10)&amp;IF(ISNUMBER(Checks!$R$679),TEXT(Checks!$R$679,"DD-MMM-YY HH:MM"),"")&amp;" "&amp;Checks!$P$679</f>
        <v>Required
29-Oct-26 12:30 KUL</v>
      </c>
      <c r="D41" s="115" t="str">
        <f aca="false">IF(Checks!$U$679="","",Checks!$U$679)&amp;IF(Checks!$AB$679="","",CHAR(10)&amp;"CA: "&amp;Checks!$AB$679)</f>
        <v/>
      </c>
      <c r="E41" s="115" t="str">
        <f aca="false">IF(Checks!$V$679="","",Checks!$V$679)&amp;IF(Checks!$AC$679="","",IF(Checks!$V$679="","",CHAR(10))&amp;"N/A just.: "&amp;Checks!$AC$679)&amp;IF(Checks!$W$679="","",CHAR(10)&amp;"Batch: "&amp;Checks!$W$679)&amp;IF(AND(Checks!$X$679="",Checks!$Y$679=""),"",CHAR(10)&amp;"Exp: "&amp;Checks!$X$679&amp;"  /  Act: "&amp;Checks!$Y$679)</f>
        <v/>
      </c>
      <c r="F41" s="115" t="str">
        <f aca="false">IF(AND(LEFT(Checks!$AH$679,10)="N/A – RULE",TRIM(Checks!$S$679&amp;Checks!$Z$679)=""),"","Type: "&amp;IF(TRIM(Checks!$S$679)="","______________ (see cover list)",Checks!$S$679)&amp;CHAR(10)&amp;"ID: "&amp;IF(TRIM(Checks!$Z$679)="","______________ (see cover list)",Checks!$Z$679))&amp;IF(Checks!$AA$679="","",CHAR(10)&amp;"CA: "&amp;Checks!$AA$679)</f>
        <v>Type: ______________ (see cover list)
ID: ______________ (see cover list)</v>
      </c>
      <c r="G41" s="115" t="str">
        <f aca="false">IF(ISNUMBER(Checks!$AD$679),TEXT(Checks!$AD$679,"DD-MMM-YY HH:MM")&amp;" "&amp;Checks!$P$679,"")&amp;IF(Checks!$AE$679="","",CHAR(10)&amp;"Verifier: "&amp;Checks!$AE$679)&amp;IF(Checks!$T$679="","",CHAR(10)&amp;"PIC: "&amp;Checks!$T$679)</f>
        <v/>
      </c>
      <c r="H41" s="116" t="str">
        <f aca="false">IF(Checks!$AH$679="","",Checks!$AH$679)</f>
        <v>OPEN</v>
      </c>
    </row>
    <row r="42" customFormat="false" ht="114" hidden="false" customHeight="true" outlineLevel="0" collapsed="false">
      <c r="A42" s="115" t="str">
        <f aca="false">Checks!$A$680&amp;CHAR(10)&amp;IF(Checks!$I$680="","",Checks!$I$680&amp;": ")&amp;Checks!$J$680</f>
        <v>F21-T12-05
Equipment: Equipment serviceability vs GLD</v>
      </c>
      <c r="B42" s="115" t="str">
        <f aca="false">Checks!$K$680&amp;IF(Checks!$O$680="","",IF(Checks!$K$680="","",CHAR(10))&amp;"Note: "&amp;Checks!$O$680)</f>
        <v>Note: Preparation check at caterer - does NOT confirm loading. Round-trip catered from KUL: due capped at the KUL loading deadline (Flights AY).</v>
      </c>
      <c r="C42" s="115" t="str">
        <f aca="false">Checks!$N$680&amp;CHAR(10)&amp;IF(ISNUMBER(Checks!$R$680),TEXT(Checks!$R$680,"DD-MMM-YY HH:MM"),"")&amp;" "&amp;Checks!$P$680</f>
        <v>Required
29-Oct-26 12:30 KUL</v>
      </c>
      <c r="D42" s="115" t="str">
        <f aca="false">IF(Checks!$U$680="","",Checks!$U$680)&amp;IF(Checks!$AB$680="","",CHAR(10)&amp;"CA: "&amp;Checks!$AB$680)</f>
        <v/>
      </c>
      <c r="E42" s="115" t="str">
        <f aca="false">IF(Checks!$V$680="","",Checks!$V$680)&amp;IF(Checks!$AC$680="","",IF(Checks!$V$680="","",CHAR(10))&amp;"N/A just.: "&amp;Checks!$AC$680)&amp;IF(Checks!$W$680="","",CHAR(10)&amp;"Batch: "&amp;Checks!$W$680)&amp;IF(AND(Checks!$X$680="",Checks!$Y$680=""),"",CHAR(10)&amp;"Exp: "&amp;Checks!$X$680&amp;"  /  Act: "&amp;Checks!$Y$680)</f>
        <v/>
      </c>
      <c r="F42" s="115" t="str">
        <f aca="false">IF(AND(LEFT(Checks!$AH$680,10)="N/A – RULE",TRIM(Checks!$S$680&amp;Checks!$Z$680)=""),"","Type: "&amp;IF(TRIM(Checks!$S$680)="","______________ (see cover list)",Checks!$S$680)&amp;CHAR(10)&amp;"ID: "&amp;IF(TRIM(Checks!$Z$680)="","______________ (see cover list)",Checks!$Z$680))&amp;IF(Checks!$AA$680="","",CHAR(10)&amp;"CA: "&amp;Checks!$AA$680)</f>
        <v>Type: ______________ (see cover list)
ID: ______________ (see cover list)</v>
      </c>
      <c r="G42" s="115" t="str">
        <f aca="false">IF(ISNUMBER(Checks!$AD$680),TEXT(Checks!$AD$680,"DD-MMM-YY HH:MM")&amp;" "&amp;Checks!$P$680,"")&amp;IF(Checks!$AE$680="","",CHAR(10)&amp;"Verifier: "&amp;Checks!$AE$680)&amp;IF(Checks!$T$680="","",CHAR(10)&amp;"PIC: "&amp;Checks!$T$680)</f>
        <v/>
      </c>
      <c r="H42" s="116" t="str">
        <f aca="false">IF(Checks!$AH$680="","",Checks!$AH$680)</f>
        <v>OPEN</v>
      </c>
    </row>
    <row r="43" customFormat="false" ht="223.5" hidden="false" customHeight="true" outlineLevel="0" collapsed="false">
      <c r="A43" s="115" t="str">
        <f aca="false">Checks!$A$681&amp;CHAR(10)&amp;IF(Checks!$I$681="","",Checks!$I$681&amp;": ")&amp;Checks!$J$681</f>
        <v>F21-T12-06
Equipment: Equipment quantities vs GLD</v>
      </c>
      <c r="B43" s="115" t="str">
        <f aca="false">SUBSTITUTE(SUBSTITUTE(Checks!$K$681&amp;IF(Checks!$O$681="","",IF(Checks!$K$681="","",CHAR(10))&amp;"Note: "&amp;Checks!$O$681)," (AIRCRAFT TYPE!C16:R16)","")," -"," n/a")</f>
        <v>Enter expected &amp; actual. Aircraft galley data: B737-8 (B7M8): carts 10.5, SU 25, ovens 6, warming ovens n/a, fridges n/a, water heaters 3, beverage makers n/a, espresso n/a, folding trolleys n/a, headsets n/a
Note: Preparation check at caterer n/a does NOT confirm loading. Round-trip catered from KUL: due capped at the KUL loading deadline (Flights AY).</v>
      </c>
      <c r="C43" s="115" t="str">
        <f aca="false">Checks!$N$681&amp;CHAR(10)&amp;IF(ISNUMBER(Checks!$R$681),TEXT(Checks!$R$681,"DD-MMM-YY HH:MM"),"")&amp;" "&amp;Checks!$P$681</f>
        <v>Required
29-Oct-26 12:30 KUL</v>
      </c>
      <c r="D43" s="115" t="str">
        <f aca="false">IF(Checks!$U$681="","",Checks!$U$681)&amp;IF(Checks!$AB$681="","",CHAR(10)&amp;"CA: "&amp;Checks!$AB$681)</f>
        <v/>
      </c>
      <c r="E43" s="115" t="str">
        <f aca="false">IF(Checks!$V$681="","",Checks!$V$681)&amp;IF(Checks!$AC$681="","",IF(Checks!$V$681="","",CHAR(10))&amp;"N/A just.: "&amp;Checks!$AC$681)&amp;IF(Checks!$W$681="","",CHAR(10)&amp;"Batch: "&amp;Checks!$W$681)&amp;IF(AND(Checks!$X$681="",Checks!$Y$681=""),"",CHAR(10)&amp;"Exp: "&amp;Checks!$X$681&amp;"  /  Act: "&amp;Checks!$Y$681)</f>
        <v/>
      </c>
      <c r="F43" s="115" t="str">
        <f aca="false">IF(AND(LEFT(Checks!$AH$681,10)="N/A – RULE",TRIM(Checks!$S$681&amp;Checks!$Z$681)=""),"","Type: "&amp;IF(TRIM(Checks!$S$681)="","______________ (see cover list)",Checks!$S$681)&amp;CHAR(10)&amp;"ID: "&amp;IF(TRIM(Checks!$Z$681)="","______________ (see cover list)",Checks!$Z$681))&amp;IF(Checks!$AA$681="","",CHAR(10)&amp;"CA: "&amp;Checks!$AA$681)</f>
        <v>Type: ______________ (see cover list)
ID: ______________ (see cover list)</v>
      </c>
      <c r="G43" s="115" t="str">
        <f aca="false">IF(ISNUMBER(Checks!$AD$681),TEXT(Checks!$AD$681,"DD-MMM-YY HH:MM")&amp;" "&amp;Checks!$P$681,"")&amp;IF(Checks!$AE$681="","",CHAR(10)&amp;"Verifier: "&amp;Checks!$AE$681)&amp;IF(Checks!$T$681="","",CHAR(10)&amp;"PIC: "&amp;Checks!$T$681)</f>
        <v/>
      </c>
      <c r="H43" s="116" t="str">
        <f aca="false">IF(Checks!$AH$681="","",Checks!$AH$681)</f>
        <v>OPEN</v>
      </c>
    </row>
    <row r="44" customFormat="false" ht="114" hidden="false" customHeight="true" outlineLevel="0" collapsed="false">
      <c r="A44" s="115" t="str">
        <f aca="false">Checks!$A$682&amp;CHAR(10)&amp;IF(Checks!$I$682="","",Checks!$I$682&amp;": ")&amp;Checks!$J$682</f>
        <v>F21-T12-07
Equipment: Loading positions planned vs GLD</v>
      </c>
      <c r="B44" s="115" t="str">
        <f aca="false">Checks!$K$682&amp;IF(Checks!$O$682="","",IF(Checks!$K$682="","",CHAR(10))&amp;"Note: "&amp;Checks!$O$682)</f>
        <v>Note: Preparation check at caterer - does NOT confirm loading. Round-trip catered from KUL: due capped at the KUL loading deadline (Flights AY).</v>
      </c>
      <c r="C44" s="115" t="str">
        <f aca="false">Checks!$N$682&amp;CHAR(10)&amp;IF(ISNUMBER(Checks!$R$682),TEXT(Checks!$R$682,"DD-MMM-YY HH:MM"),"")&amp;" "&amp;Checks!$P$682</f>
        <v>Required
29-Oct-26 12:30 KUL</v>
      </c>
      <c r="D44" s="115" t="str">
        <f aca="false">IF(Checks!$U$682="","",Checks!$U$682)&amp;IF(Checks!$AB$682="","",CHAR(10)&amp;"CA: "&amp;Checks!$AB$682)</f>
        <v/>
      </c>
      <c r="E44" s="115" t="str">
        <f aca="false">IF(Checks!$V$682="","",Checks!$V$682)&amp;IF(Checks!$AC$682="","",IF(Checks!$V$682="","",CHAR(10))&amp;"N/A just.: "&amp;Checks!$AC$682)&amp;IF(Checks!$W$682="","",CHAR(10)&amp;"Batch: "&amp;Checks!$W$682)&amp;IF(AND(Checks!$X$682="",Checks!$Y$682=""),"",CHAR(10)&amp;"Exp: "&amp;Checks!$X$682&amp;"  /  Act: "&amp;Checks!$Y$682)</f>
        <v/>
      </c>
      <c r="F44" s="115" t="str">
        <f aca="false">IF(AND(LEFT(Checks!$AH$682,10)="N/A – RULE",TRIM(Checks!$S$682&amp;Checks!$Z$682)=""),"","Type: "&amp;IF(TRIM(Checks!$S$682)="","______________ (see cover list)",Checks!$S$682)&amp;CHAR(10)&amp;"ID: "&amp;IF(TRIM(Checks!$Z$682)="","______________ (see cover list)",Checks!$Z$682))&amp;IF(Checks!$AA$682="","",CHAR(10)&amp;"CA: "&amp;Checks!$AA$682)</f>
        <v>Type: ______________ (see cover list)
ID: ______________ (see cover list)</v>
      </c>
      <c r="G44" s="115" t="str">
        <f aca="false">IF(ISNUMBER(Checks!$AD$682),TEXT(Checks!$AD$682,"DD-MMM-YY HH:MM")&amp;" "&amp;Checks!$P$682,"")&amp;IF(Checks!$AE$682="","",CHAR(10)&amp;"Verifier: "&amp;Checks!$AE$682)&amp;IF(Checks!$T$682="","",CHAR(10)&amp;"PIC: "&amp;Checks!$T$682)</f>
        <v/>
      </c>
      <c r="H44" s="116" t="str">
        <f aca="false">IF(Checks!$AH$682="","",Checks!$AH$682)</f>
        <v>OPEN</v>
      </c>
    </row>
    <row r="45" customFormat="false" ht="234.75" hidden="false" customHeight="true" outlineLevel="0" collapsed="false">
      <c r="A45" s="115" t="str">
        <f aca="false">Checks!$A$683&amp;CHAR(10)&amp;IF(Checks!$I$683="","",Checks!$I$683&amp;": ")&amp;Checks!$J$683</f>
        <v>F21-T12-08
Amenities: Disposable slippers in DAM cart (BC, on request) - prepared</v>
      </c>
      <c r="B45" s="115" t="str">
        <f aca="false">SUBSTITUTE(Checks!$K$683&amp;IF(Checks!$O$683="","",IF(Checks!$K$683="","",CHAR(10))&amp;"Note: "&amp;Checks!$O$683),"note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 Round-trip catered from KUL: due capped at the KUL loading deadline (Flights AY).</v>
      </c>
      <c r="C45" s="115" t="str">
        <f aca="false">Checks!$N$683&amp;CHAR(10)&amp;IF(ISNUMBER(Checks!$R$683),TEXT(Checks!$R$683,"DD-MMM-YY HH:MM"),"")&amp;" "&amp;Checks!$P$683</f>
        <v>Required
29-Oct-26 12:30 KUL</v>
      </c>
      <c r="D45" s="115" t="str">
        <f aca="false">IF(Checks!$U$683="","",Checks!$U$683)&amp;IF(Checks!$AB$683="","",CHAR(10)&amp;"CA: "&amp;Checks!$AB$683)</f>
        <v/>
      </c>
      <c r="E45" s="115" t="str">
        <f aca="false">IF(Checks!$V$683="","",Checks!$V$683)&amp;IF(Checks!$AC$683="","",IF(Checks!$V$683="","",CHAR(10))&amp;"N/A just.: "&amp;Checks!$AC$683)&amp;IF(Checks!$W$683="","",CHAR(10)&amp;"Batch: "&amp;Checks!$W$683)&amp;IF(AND(Checks!$X$683="",Checks!$Y$683=""),"",CHAR(10)&amp;"Exp: "&amp;Checks!$X$683&amp;"  /  Act: "&amp;Checks!$Y$683)</f>
        <v/>
      </c>
      <c r="F45" s="115" t="str">
        <f aca="false">IF(AND(LEFT(Checks!$AH$683,10)="N/A – RULE",TRIM(Checks!$S$683&amp;Checks!$Z$683)=""),"","Type: "&amp;IF(TRIM(Checks!$S$683)="","______________ (see cover list)",Checks!$S$683)&amp;CHAR(10)&amp;"ID: "&amp;IF(TRIM(Checks!$Z$683)="","______________ (see cover list)",Checks!$Z$683))&amp;IF(Checks!$AA$683="","",CHAR(10)&amp;"CA: "&amp;Checks!$AA$683)</f>
        <v>Type: ______________ (see cover list)
ID: ______________ (see cover list)</v>
      </c>
      <c r="G45" s="115" t="str">
        <f aca="false">IF(ISNUMBER(Checks!$AD$683),TEXT(Checks!$AD$683,"DD-MMM-YY HH:MM")&amp;" "&amp;Checks!$P$683,"")&amp;IF(Checks!$AE$683="","",CHAR(10)&amp;"Verifier: "&amp;Checks!$AE$683)&amp;IF(Checks!$T$683="","",CHAR(10)&amp;"PIC: "&amp;Checks!$T$683)</f>
        <v/>
      </c>
      <c r="H45" s="116" t="str">
        <f aca="false">IF(Checks!$AH$683="","",Checks!$AH$683)</f>
        <v>OPEN</v>
      </c>
    </row>
    <row r="46" customFormat="false" ht="157.5" hidden="false" customHeight="true" outlineLevel="0" collapsed="false">
      <c r="A46" s="115" t="str">
        <f aca="false">Checks!$A$684&amp;CHAR(10)&amp;IF(Checks!$I$684="","",Checks!$I$684&amp;": ")&amp;Checks!$J$684</f>
        <v>F21-T12-09
F&amp;B Linen: Towel - prepared</v>
      </c>
      <c r="B46" s="115"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6" s="115" t="str">
        <f aca="false">Checks!$N$684&amp;CHAR(10)&amp;IF(ISNUMBER(Checks!$R$684),TEXT(Checks!$R$684,"DD-MMM-YY HH:MM"),"")&amp;" "&amp;Checks!$P$684</f>
        <v>Required
29-Oct-26 12:30 KUL</v>
      </c>
      <c r="D46" s="115" t="str">
        <f aca="false">IF(Checks!$U$684="","",Checks!$U$684)&amp;IF(Checks!$AB$684="","",CHAR(10)&amp;"CA: "&amp;Checks!$AB$684)</f>
        <v/>
      </c>
      <c r="E46" s="115" t="str">
        <f aca="false">IF(Checks!$V$684="","",Checks!$V$684)&amp;IF(Checks!$AC$684="","",IF(Checks!$V$684="","",CHAR(10))&amp;"N/A just.: "&amp;Checks!$AC$684)&amp;IF(Checks!$W$684="","",CHAR(10)&amp;"Batch: "&amp;Checks!$W$684)&amp;IF(AND(Checks!$X$684="",Checks!$Y$684=""),"",CHAR(10)&amp;"Exp: "&amp;Checks!$X$684&amp;"  /  Act: "&amp;Checks!$Y$684)</f>
        <v/>
      </c>
      <c r="F46" s="115" t="str">
        <f aca="false">IF(AND(LEFT(Checks!$AH$684,10)="N/A – RULE",TRIM(Checks!$S$684&amp;Checks!$Z$684)=""),"","Type: "&amp;IF(TRIM(Checks!$S$684)="","______________ (see cover list)",Checks!$S$684)&amp;CHAR(10)&amp;"ID: "&amp;IF(TRIM(Checks!$Z$684)="","______________ (see cover list)",Checks!$Z$684))&amp;IF(Checks!$AA$684="","",CHAR(10)&amp;"CA: "&amp;Checks!$AA$684)</f>
        <v>Type: ______________ (see cover list)
ID: ______________ (see cover list)</v>
      </c>
      <c r="G46" s="115" t="str">
        <f aca="false">IF(ISNUMBER(Checks!$AD$684),TEXT(Checks!$AD$684,"DD-MMM-YY HH:MM")&amp;" "&amp;Checks!$P$684,"")&amp;IF(Checks!$AE$684="","",CHAR(10)&amp;"Verifier: "&amp;Checks!$AE$684)&amp;IF(Checks!$T$684="","",CHAR(10)&amp;"PIC: "&amp;Checks!$T$684)</f>
        <v/>
      </c>
      <c r="H46" s="116" t="str">
        <f aca="false">IF(Checks!$AH$684="","",Checks!$AH$684)</f>
        <v>OPEN</v>
      </c>
    </row>
    <row r="47" customFormat="false" ht="157.5" hidden="false" customHeight="true" outlineLevel="0" collapsed="false">
      <c r="A47" s="115" t="str">
        <f aca="false">Checks!$A$685&amp;CHAR(10)&amp;IF(Checks!$I$685="","",Checks!$I$685&amp;": ")&amp;Checks!$J$685</f>
        <v>F21-T12-10
F&amp;B Linen: Tray cloth - prepared</v>
      </c>
      <c r="B47" s="115"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7" s="115" t="str">
        <f aca="false">Checks!$N$685&amp;CHAR(10)&amp;IF(ISNUMBER(Checks!$R$685),TEXT(Checks!$R$685,"DD-MMM-YY HH:MM"),"")&amp;" "&amp;Checks!$P$685</f>
        <v>Required
29-Oct-26 12:30 KUL</v>
      </c>
      <c r="D47" s="115" t="str">
        <f aca="false">IF(Checks!$U$685="","",Checks!$U$685)&amp;IF(Checks!$AB$685="","",CHAR(10)&amp;"CA: "&amp;Checks!$AB$685)</f>
        <v/>
      </c>
      <c r="E47" s="115" t="str">
        <f aca="false">IF(Checks!$V$685="","",Checks!$V$685)&amp;IF(Checks!$AC$685="","",IF(Checks!$V$685="","",CHAR(10))&amp;"N/A just.: "&amp;Checks!$AC$685)&amp;IF(Checks!$W$685="","",CHAR(10)&amp;"Batch: "&amp;Checks!$W$685)&amp;IF(AND(Checks!$X$685="",Checks!$Y$685=""),"",CHAR(10)&amp;"Exp: "&amp;Checks!$X$685&amp;"  /  Act: "&amp;Checks!$Y$685)</f>
        <v/>
      </c>
      <c r="F47" s="115" t="str">
        <f aca="false">IF(AND(LEFT(Checks!$AH$685,10)="N/A – RULE",TRIM(Checks!$S$685&amp;Checks!$Z$685)=""),"","Type: "&amp;IF(TRIM(Checks!$S$685)="","______________ (see cover list)",Checks!$S$685)&amp;CHAR(10)&amp;"ID: "&amp;IF(TRIM(Checks!$Z$685)="","______________ (see cover list)",Checks!$Z$685))&amp;IF(Checks!$AA$685="","",CHAR(10)&amp;"CA: "&amp;Checks!$AA$685)</f>
        <v>Type: ______________ (see cover list)
ID: ______________ (see cover list)</v>
      </c>
      <c r="G47" s="115" t="str">
        <f aca="false">IF(ISNUMBER(Checks!$AD$685),TEXT(Checks!$AD$685,"DD-MMM-YY HH:MM")&amp;" "&amp;Checks!$P$685,"")&amp;IF(Checks!$AE$685="","",CHAR(10)&amp;"Verifier: "&amp;Checks!$AE$685)&amp;IF(Checks!$T$685="","",CHAR(10)&amp;"PIC: "&amp;Checks!$T$685)</f>
        <v/>
      </c>
      <c r="H47" s="116" t="str">
        <f aca="false">IF(Checks!$AH$685="","",Checks!$AH$685)</f>
        <v>OPEN</v>
      </c>
    </row>
    <row r="48" customFormat="false" ht="157.5" hidden="false" customHeight="true" outlineLevel="0" collapsed="false">
      <c r="A48" s="115" t="str">
        <f aca="false">Checks!$A$686&amp;CHAR(10)&amp;IF(Checks!$I$686="","",Checks!$I$686&amp;": ")&amp;Checks!$J$686</f>
        <v>F21-T12-11
F&amp;B Linen: Napkin - prepared</v>
      </c>
      <c r="B48" s="115"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8" s="115" t="str">
        <f aca="false">Checks!$N$686&amp;CHAR(10)&amp;IF(ISNUMBER(Checks!$R$686),TEXT(Checks!$R$686,"DD-MMM-YY HH:MM"),"")&amp;" "&amp;Checks!$P$686</f>
        <v>Required
29-Oct-26 12:30 KUL</v>
      </c>
      <c r="D48" s="115" t="str">
        <f aca="false">IF(Checks!$U$686="","",Checks!$U$686)&amp;IF(Checks!$AB$686="","",CHAR(10)&amp;"CA: "&amp;Checks!$AB$686)</f>
        <v/>
      </c>
      <c r="E48" s="115" t="str">
        <f aca="false">IF(Checks!$V$686="","",Checks!$V$686)&amp;IF(Checks!$AC$686="","",IF(Checks!$V$686="","",CHAR(10))&amp;"N/A just.: "&amp;Checks!$AC$686)&amp;IF(Checks!$W$686="","",CHAR(10)&amp;"Batch: "&amp;Checks!$W$686)&amp;IF(AND(Checks!$X$686="",Checks!$Y$686=""),"",CHAR(10)&amp;"Exp: "&amp;Checks!$X$686&amp;"  /  Act: "&amp;Checks!$Y$686)</f>
        <v/>
      </c>
      <c r="F48" s="115" t="str">
        <f aca="false">IF(AND(LEFT(Checks!$AH$686,10)="N/A – RULE",TRIM(Checks!$S$686&amp;Checks!$Z$686)=""),"","Type: "&amp;IF(TRIM(Checks!$S$686)="","______________ (see cover list)",Checks!$S$686)&amp;CHAR(10)&amp;"ID: "&amp;IF(TRIM(Checks!$Z$686)="","______________ (see cover list)",Checks!$Z$686))&amp;IF(Checks!$AA$686="","",CHAR(10)&amp;"CA: "&amp;Checks!$AA$686)</f>
        <v>Type: ______________ (see cover list)
ID: ______________ (see cover list)</v>
      </c>
      <c r="G48" s="115" t="str">
        <f aca="false">IF(ISNUMBER(Checks!$AD$686),TEXT(Checks!$AD$686,"DD-MMM-YY HH:MM")&amp;" "&amp;Checks!$P$686,"")&amp;IF(Checks!$AE$686="","",CHAR(10)&amp;"Verifier: "&amp;Checks!$AE$686)&amp;IF(Checks!$T$686="","",CHAR(10)&amp;"PIC: "&amp;Checks!$T$686)</f>
        <v/>
      </c>
      <c r="H48" s="116" t="str">
        <f aca="false">IF(Checks!$AH$686="","",Checks!$AH$686)</f>
        <v>OPEN</v>
      </c>
    </row>
    <row r="49" customFormat="false" ht="180" hidden="false" customHeight="true" outlineLevel="0" collapsed="false">
      <c r="A49" s="115" t="str">
        <f aca="false">Checks!$A$687&amp;CHAR(10)&amp;IF(Checks!$I$687="","",Checks!$I$687&amp;": ")&amp;Checks!$J$687</f>
        <v>F21-T12-12
F&amp;B Linen: Trolley cloth - prepared</v>
      </c>
      <c r="B49" s="115" t="str">
        <f aca="false">SUBSTITUTE(SUBSTITUTE(Checks!$K$687&amp;IF(Checks!$O$687="","",IF(Checks!$K$687="","",CHAR(10))&amp;"Note: "&amp;Checks!$O$687),"Per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 Round-trip catered from KUL: due capped at the KUL loading deadline (Flights AY).</v>
      </c>
      <c r="C49" s="115" t="str">
        <f aca="false">Checks!$N$687&amp;CHAR(10)&amp;IF(ISNUMBER(Checks!$R$687),TEXT(Checks!$R$687,"DD-MMM-YY HH:MM"),"")&amp;" "&amp;Checks!$P$687</f>
        <v>Required
29-Oct-26 12:30 KUL</v>
      </c>
      <c r="D49" s="115" t="str">
        <f aca="false">IF(Checks!$U$687="","",Checks!$U$687)&amp;IF(Checks!$AB$687="","",CHAR(10)&amp;"CA: "&amp;Checks!$AB$687)</f>
        <v/>
      </c>
      <c r="E49" s="115" t="str">
        <f aca="false">IF(Checks!$V$687="","",Checks!$V$687)&amp;IF(Checks!$AC$687="","",IF(Checks!$V$687="","",CHAR(10))&amp;"N/A just.: "&amp;Checks!$AC$687)&amp;IF(Checks!$W$687="","",CHAR(10)&amp;"Batch: "&amp;Checks!$W$687)&amp;IF(AND(Checks!$X$687="",Checks!$Y$687=""),"",CHAR(10)&amp;"Exp: "&amp;Checks!$X$687&amp;"  /  Act: "&amp;Checks!$Y$687)</f>
        <v/>
      </c>
      <c r="F49" s="115" t="str">
        <f aca="false">IF(AND(LEFT(Checks!$AH$687,10)="N/A – RULE",TRIM(Checks!$S$687&amp;Checks!$Z$687)=""),"","Type: "&amp;IF(TRIM(Checks!$S$687)="","______________ (see cover list)",Checks!$S$687)&amp;CHAR(10)&amp;"ID: "&amp;IF(TRIM(Checks!$Z$687)="","______________ (see cover list)",Checks!$Z$687))&amp;IF(Checks!$AA$687="","",CHAR(10)&amp;"CA: "&amp;Checks!$AA$687)</f>
        <v>Type: ______________ (see cover list)
ID: ______________ (see cover list)</v>
      </c>
      <c r="G49" s="115" t="str">
        <f aca="false">IF(ISNUMBER(Checks!$AD$687),TEXT(Checks!$AD$687,"DD-MMM-YY HH:MM")&amp;" "&amp;Checks!$P$687,"")&amp;IF(Checks!$AE$687="","",CHAR(10)&amp;"Verifier: "&amp;Checks!$AE$687)&amp;IF(Checks!$T$687="","",CHAR(10)&amp;"PIC: "&amp;Checks!$T$687)</f>
        <v/>
      </c>
      <c r="H49" s="116" t="str">
        <f aca="false">IF(Checks!$AH$687="","",Checks!$AH$687)</f>
        <v>OPEN</v>
      </c>
    </row>
    <row r="50" customFormat="false" ht="157.5" hidden="false" customHeight="true" outlineLevel="0" collapsed="false">
      <c r="A50" s="115" t="str">
        <f aca="false">Checks!$A$688&amp;CHAR(10)&amp;IF(Checks!$I$688="","",Checks!$I$688&amp;": ")&amp;Checks!$J$688</f>
        <v>F21-T12-13
F&amp;B Linen: Linen bag - prepared</v>
      </c>
      <c r="B50" s="115"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50" s="115" t="str">
        <f aca="false">Checks!$N$688&amp;CHAR(10)&amp;IF(ISNUMBER(Checks!$R$688),TEXT(Checks!$R$688,"DD-MMM-YY HH:MM"),"")&amp;" "&amp;Checks!$P$688</f>
        <v>Required
29-Oct-26 12:30 KUL</v>
      </c>
      <c r="D50" s="115" t="str">
        <f aca="false">IF(Checks!$U$688="","",Checks!$U$688)&amp;IF(Checks!$AB$688="","",CHAR(10)&amp;"CA: "&amp;Checks!$AB$688)</f>
        <v/>
      </c>
      <c r="E50" s="115" t="str">
        <f aca="false">IF(Checks!$V$688="","",Checks!$V$688)&amp;IF(Checks!$AC$688="","",IF(Checks!$V$688="","",CHAR(10))&amp;"N/A just.: "&amp;Checks!$AC$688)&amp;IF(Checks!$W$688="","",CHAR(10)&amp;"Batch: "&amp;Checks!$W$688)&amp;IF(AND(Checks!$X$688="",Checks!$Y$688=""),"",CHAR(10)&amp;"Exp: "&amp;Checks!$X$688&amp;"  /  Act: "&amp;Checks!$Y$688)</f>
        <v/>
      </c>
      <c r="F50" s="115" t="str">
        <f aca="false">IF(AND(LEFT(Checks!$AH$688,10)="N/A – RULE",TRIM(Checks!$S$688&amp;Checks!$Z$688)=""),"","Type: "&amp;IF(TRIM(Checks!$S$688)="","______________ (see cover list)",Checks!$S$688)&amp;CHAR(10)&amp;"ID: "&amp;IF(TRIM(Checks!$Z$688)="","______________ (see cover list)",Checks!$Z$688))&amp;IF(Checks!$AA$688="","",CHAR(10)&amp;"CA: "&amp;Checks!$AA$688)</f>
        <v>Type: ______________ (see cover list)
ID: ______________ (see cover list)</v>
      </c>
      <c r="G50" s="115" t="str">
        <f aca="false">IF(ISNUMBER(Checks!$AD$688),TEXT(Checks!$AD$688,"DD-MMM-YY HH:MM")&amp;" "&amp;Checks!$P$688,"")&amp;IF(Checks!$AE$688="","",CHAR(10)&amp;"Verifier: "&amp;Checks!$AE$688)&amp;IF(Checks!$T$688="","",CHAR(10)&amp;"PIC: "&amp;Checks!$T$688)</f>
        <v/>
      </c>
      <c r="H50" s="116" t="str">
        <f aca="false">IF(Checks!$AH$688="","",Checks!$AH$688)</f>
        <v>OPEN</v>
      </c>
    </row>
    <row r="51" customFormat="false" ht="168.75" hidden="false" customHeight="true" outlineLevel="0" collapsed="false">
      <c r="A51" s="115" t="str">
        <f aca="false">Checks!$A$689&amp;CHAR(10)&amp;IF(Checks!$I$689="","",Checks!$I$689&amp;": ")&amp;Checks!$J$689</f>
        <v>F21-T12-14
Seat Linen: Seat pillow (BS &amp; BC) - prepared</v>
      </c>
      <c r="B51" s="115"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1" s="115" t="str">
        <f aca="false">Checks!$N$689&amp;CHAR(10)&amp;IF(ISNUMBER(Checks!$R$689),TEXT(Checks!$R$689,"DD-MMM-YY HH:MM"),"")&amp;" "&amp;Checks!$P$689</f>
        <v>Required
29-Oct-26 12:30 KUL</v>
      </c>
      <c r="D51" s="115" t="str">
        <f aca="false">IF(Checks!$U$689="","",Checks!$U$689)&amp;IF(Checks!$AB$689="","",CHAR(10)&amp;"CA: "&amp;Checks!$AB$689)</f>
        <v/>
      </c>
      <c r="E51" s="115" t="str">
        <f aca="false">IF(Checks!$V$689="","",Checks!$V$689)&amp;IF(Checks!$AC$689="","",IF(Checks!$V$689="","",CHAR(10))&amp;"N/A just.: "&amp;Checks!$AC$689)&amp;IF(Checks!$W$689="","",CHAR(10)&amp;"Batch: "&amp;Checks!$W$689)&amp;IF(AND(Checks!$X$689="",Checks!$Y$689=""),"",CHAR(10)&amp;"Exp: "&amp;Checks!$X$689&amp;"  /  Act: "&amp;Checks!$Y$689)</f>
        <v/>
      </c>
      <c r="F51" s="115" t="str">
        <f aca="false">IF(AND(LEFT(Checks!$AH$689,10)="N/A – RULE",TRIM(Checks!$S$689&amp;Checks!$Z$689)=""),"","Type: "&amp;IF(TRIM(Checks!$S$689)="","______________ (see cover list)",Checks!$S$689)&amp;CHAR(10)&amp;"ID: "&amp;IF(TRIM(Checks!$Z$689)="","______________ (see cover list)",Checks!$Z$689))&amp;IF(Checks!$AA$689="","",CHAR(10)&amp;"CA: "&amp;Checks!$AA$689)</f>
        <v>Type: ______________ (see cover list)
ID: ______________ (see cover list)</v>
      </c>
      <c r="G51" s="115" t="str">
        <f aca="false">IF(ISNUMBER(Checks!$AD$689),TEXT(Checks!$AD$689,"DD-MMM-YY HH:MM")&amp;" "&amp;Checks!$P$689,"")&amp;IF(Checks!$AE$689="","",CHAR(10)&amp;"Verifier: "&amp;Checks!$AE$689)&amp;IF(Checks!$T$689="","",CHAR(10)&amp;"PIC: "&amp;Checks!$T$689)</f>
        <v/>
      </c>
      <c r="H51" s="116" t="str">
        <f aca="false">IF(Checks!$AH$689="","",Checks!$AH$689)</f>
        <v>OPEN</v>
      </c>
    </row>
    <row r="52" customFormat="false" ht="168.75" hidden="false" customHeight="true" outlineLevel="0" collapsed="false">
      <c r="A52" s="115" t="str">
        <f aca="false">Checks!$A$690&amp;CHAR(10)&amp;IF(Checks!$I$690="","",Checks!$I$690&amp;": ")&amp;Checks!$J$690</f>
        <v>F21-T12-15
Seat Linen: Blanket (BS &amp; BC) - prepared</v>
      </c>
      <c r="B52" s="115"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2" s="115" t="str">
        <f aca="false">Checks!$N$690&amp;CHAR(10)&amp;IF(ISNUMBER(Checks!$R$690),TEXT(Checks!$R$690,"DD-MMM-YY HH:MM"),"")&amp;" "&amp;Checks!$P$690</f>
        <v>Required
29-Oct-26 12:30 KUL</v>
      </c>
      <c r="D52" s="115" t="str">
        <f aca="false">IF(Checks!$U$690="","",Checks!$U$690)&amp;IF(Checks!$AB$690="","",CHAR(10)&amp;"CA: "&amp;Checks!$AB$690)</f>
        <v/>
      </c>
      <c r="E52" s="115" t="str">
        <f aca="false">IF(Checks!$V$690="","",Checks!$V$690)&amp;IF(Checks!$AC$690="","",IF(Checks!$V$690="","",CHAR(10))&amp;"N/A just.: "&amp;Checks!$AC$690)&amp;IF(Checks!$W$690="","",CHAR(10)&amp;"Batch: "&amp;Checks!$W$690)&amp;IF(AND(Checks!$X$690="",Checks!$Y$690=""),"",CHAR(10)&amp;"Exp: "&amp;Checks!$X$690&amp;"  /  Act: "&amp;Checks!$Y$690)</f>
        <v/>
      </c>
      <c r="F52" s="115" t="str">
        <f aca="false">IF(AND(LEFT(Checks!$AH$690,10)="N/A – RULE",TRIM(Checks!$S$690&amp;Checks!$Z$690)=""),"","Type: "&amp;IF(TRIM(Checks!$S$690)="","______________ (see cover list)",Checks!$S$690)&amp;CHAR(10)&amp;"ID: "&amp;IF(TRIM(Checks!$Z$690)="","______________ (see cover list)",Checks!$Z$690))&amp;IF(Checks!$AA$690="","",CHAR(10)&amp;"CA: "&amp;Checks!$AA$690)</f>
        <v>Type: ______________ (see cover list)
ID: ______________ (see cover list)</v>
      </c>
      <c r="G52" s="115" t="str">
        <f aca="false">IF(ISNUMBER(Checks!$AD$690),TEXT(Checks!$AD$690,"DD-MMM-YY HH:MM")&amp;" "&amp;Checks!$P$690,"")&amp;IF(Checks!$AE$690="","",CHAR(10)&amp;"Verifier: "&amp;Checks!$AE$690)&amp;IF(Checks!$T$690="","",CHAR(10)&amp;"PIC: "&amp;Checks!$T$690)</f>
        <v/>
      </c>
      <c r="H52" s="116" t="str">
        <f aca="false">IF(Checks!$AH$690="","",Checks!$AH$690)</f>
        <v>OPEN</v>
      </c>
    </row>
    <row r="53" customFormat="false" ht="25.5" hidden="false" customHeight="true" outlineLevel="0" collapsed="false">
      <c r="A53" s="114"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3" s="114"/>
      <c r="C53" s="114"/>
      <c r="D53" s="114"/>
      <c r="E53" s="114"/>
      <c r="F53" s="114"/>
      <c r="G53" s="114"/>
      <c r="H53" s="114"/>
    </row>
    <row r="54" customFormat="false" ht="114" hidden="false" customHeight="true" outlineLevel="0" collapsed="false">
      <c r="A54" s="115" t="str">
        <f aca="false">Checks!$A$691&amp;CHAR(10)&amp;IF(Checks!$I$691="","",Checks!$I$691&amp;": ")&amp;Checks!$J$691</f>
        <v>F21-UPL-01
Meal: Meals physically uplifted on board - quantity vs menu checklist</v>
      </c>
      <c r="B54" s="115" t="str">
        <f aca="false">Checks!$K$691&amp;IF(Checks!$O$691="","",IF(Checks!$K$691="","",CHAR(10))&amp;"Note: "&amp;Checks!$O$691)</f>
        <v>Enter expected &amp; actual
Note: Confirm on board before departure; completion time must fall inside the uplift window.</v>
      </c>
      <c r="C54" s="115" t="str">
        <f aca="false">Checks!$N$691&amp;CHAR(10)&amp;IF(ISNUMBER(Checks!$R$691),TEXT(Checks!$R$691,"DD-MMM-YY HH:MM"),"")&amp;" "&amp;Checks!$P$691</f>
        <v>Required
30-Oct-26 14:45 LGK</v>
      </c>
      <c r="D54" s="115" t="str">
        <f aca="false">IF(Checks!$U$691="","",Checks!$U$691)&amp;IF(Checks!$AB$691="","",CHAR(10)&amp;"CA: "&amp;Checks!$AB$691)</f>
        <v/>
      </c>
      <c r="E54" s="115" t="str">
        <f aca="false">IF(Checks!$V$691="","",Checks!$V$691)&amp;IF(Checks!$AC$691="","",IF(Checks!$V$691="","",CHAR(10))&amp;"N/A just.: "&amp;Checks!$AC$691)&amp;IF(Checks!$W$691="","",CHAR(10)&amp;"Batch: "&amp;Checks!$W$691)&amp;IF(AND(Checks!$X$691="",Checks!$Y$691=""),"",CHAR(10)&amp;"Exp: "&amp;Checks!$X$691&amp;"  /  Act: "&amp;Checks!$Y$691)</f>
        <v/>
      </c>
      <c r="F54" s="115" t="str">
        <f aca="false">IF(AND(LEFT(Checks!$AH$691,10)="N/A – RULE",TRIM(Checks!$S$691&amp;Checks!$Z$691)=""),"","Type: "&amp;IF(TRIM(Checks!$S$691)="","______________ (see cover list)",Checks!$S$691)&amp;CHAR(10)&amp;"ID: "&amp;IF(TRIM(Checks!$Z$691)="","______________ (see cover list)",Checks!$Z$691))&amp;IF(Checks!$AA$691="","",CHAR(10)&amp;"CA: "&amp;Checks!$AA$691)</f>
        <v>Type: ______________ (see cover list)
ID: ______________ (see cover list)</v>
      </c>
      <c r="G54" s="115" t="str">
        <f aca="false">IF(ISNUMBER(Checks!$AD$691),TEXT(Checks!$AD$691,"DD-MMM-YY HH:MM")&amp;" "&amp;Checks!$P$691,"")&amp;IF(Checks!$AE$691="","",CHAR(10)&amp;"Verifier: "&amp;Checks!$AE$691)&amp;IF(Checks!$T$691="","",CHAR(10)&amp;"PIC: "&amp;Checks!$T$691)</f>
        <v/>
      </c>
      <c r="H54" s="116" t="str">
        <f aca="false">IF(Checks!$AH$691="","",Checks!$AH$691)</f>
        <v>OPEN</v>
      </c>
    </row>
    <row r="55" customFormat="false" ht="114" hidden="false" customHeight="true" outlineLevel="0" collapsed="false">
      <c r="A55" s="115" t="str">
        <f aca="false">Checks!$A$692&amp;CHAR(10)&amp;IF(Checks!$I$692="","",Checks!$I$692&amp;": ")&amp;Checks!$J$692</f>
        <v>F21-UPL-02
Equipment: Equipment physically loaded at GLD positions - quantity &amp; positions</v>
      </c>
      <c r="B55" s="115" t="str">
        <f aca="false">Checks!$K$692&amp;IF(Checks!$O$692="","",IF(Checks!$K$692="","",CHAR(10))&amp;"Note: "&amp;Checks!$O$692)</f>
        <v>Enter expected &amp; actual
Note: Confirm on board before departure; completion time must fall inside the uplift window.</v>
      </c>
      <c r="C55" s="115" t="str">
        <f aca="false">Checks!$N$692&amp;CHAR(10)&amp;IF(ISNUMBER(Checks!$R$692),TEXT(Checks!$R$692,"DD-MMM-YY HH:MM"),"")&amp;" "&amp;Checks!$P$692</f>
        <v>Required
30-Oct-26 14:45 LGK</v>
      </c>
      <c r="D55" s="115" t="str">
        <f aca="false">IF(Checks!$U$692="","",Checks!$U$692)&amp;IF(Checks!$AB$692="","",CHAR(10)&amp;"CA: "&amp;Checks!$AB$692)</f>
        <v/>
      </c>
      <c r="E55" s="115" t="str">
        <f aca="false">IF(Checks!$V$692="","",Checks!$V$692)&amp;IF(Checks!$AC$692="","",IF(Checks!$V$692="","",CHAR(10))&amp;"N/A just.: "&amp;Checks!$AC$692)&amp;IF(Checks!$W$692="","",CHAR(10)&amp;"Batch: "&amp;Checks!$W$692)&amp;IF(AND(Checks!$X$692="",Checks!$Y$692=""),"",CHAR(10)&amp;"Exp: "&amp;Checks!$X$692&amp;"  /  Act: "&amp;Checks!$Y$692)</f>
        <v/>
      </c>
      <c r="F55" s="115" t="str">
        <f aca="false">IF(AND(LEFT(Checks!$AH$692,10)="N/A – RULE",TRIM(Checks!$S$692&amp;Checks!$Z$692)=""),"","Type: "&amp;IF(TRIM(Checks!$S$692)="","______________ (see cover list)",Checks!$S$692)&amp;CHAR(10)&amp;"ID: "&amp;IF(TRIM(Checks!$Z$692)="","______________ (see cover list)",Checks!$Z$692))&amp;IF(Checks!$AA$692="","",CHAR(10)&amp;"CA: "&amp;Checks!$AA$692)</f>
        <v>Type: ______________ (see cover list)
ID: ______________ (see cover list)</v>
      </c>
      <c r="G55" s="115" t="str">
        <f aca="false">IF(ISNUMBER(Checks!$AD$692),TEXT(Checks!$AD$692,"DD-MMM-YY HH:MM")&amp;" "&amp;Checks!$P$692,"")&amp;IF(Checks!$AE$692="","",CHAR(10)&amp;"Verifier: "&amp;Checks!$AE$692)&amp;IF(Checks!$T$692="","",CHAR(10)&amp;"PIC: "&amp;Checks!$T$692)</f>
        <v/>
      </c>
      <c r="H55" s="116" t="str">
        <f aca="false">IF(Checks!$AH$692="","",Checks!$AH$692)</f>
        <v>OPEN</v>
      </c>
    </row>
    <row r="56" customFormat="false" ht="279" hidden="false" customHeight="true" outlineLevel="0" collapsed="false">
      <c r="A56" s="115" t="str">
        <f aca="false">Checks!$A$693&amp;CHAR(10)&amp;IF(Checks!$I$693="","",Checks!$I$693&amp;": ")&amp;Checks!$J$693</f>
        <v>F21-UPL-03
Uplift plan: Return catering for MH1437 physically loaded at KUL on the carrying flight (meals, equipment and all items below)</v>
      </c>
      <c r="B56" s="115"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6" s="115" t="str">
        <f aca="false">Checks!$N$693&amp;CHAR(10)&amp;IF(ISNUMBER(Checks!$R$693),TEXT(Checks!$R$693,"DD-MMM-YY HH:MM"),"")&amp;" "&amp;Checks!$P$693</f>
        <v>Required
29-Oct-26 18:30 KUL</v>
      </c>
      <c r="D56" s="115" t="str">
        <f aca="false">IF(Checks!$U$693="","",Checks!$U$693)&amp;IF(Checks!$AB$693="","",CHAR(10)&amp;"CA: "&amp;Checks!$AB$693)</f>
        <v/>
      </c>
      <c r="E56" s="115" t="str">
        <f aca="false">IF(Checks!$V$693="","",Checks!$V$693)&amp;IF(Checks!$AC$693="","",IF(Checks!$V$693="","",CHAR(10))&amp;"N/A just.: "&amp;Checks!$AC$693)&amp;IF(Checks!$W$693="","",CHAR(10)&amp;"Batch: "&amp;Checks!$W$693)&amp;IF(AND(Checks!$X$693="",Checks!$Y$693=""),"",CHAR(10)&amp;"Exp: "&amp;Checks!$X$693&amp;"  /  Act: "&amp;Checks!$Y$693)</f>
        <v/>
      </c>
      <c r="F56" s="115" t="str">
        <f aca="false">IF(AND(LEFT(Checks!$AH$693,10)="N/A – RULE",TRIM(Checks!$S$693&amp;Checks!$Z$693)=""),"","Type: "&amp;IF(TRIM(Checks!$S$693)="","______________ (see cover list)",Checks!$S$693)&amp;CHAR(10)&amp;"ID: "&amp;IF(TRIM(Checks!$Z$693)="","______________ (see cover list)",Checks!$Z$693))&amp;IF(Checks!$AA$693="","",CHAR(10)&amp;"CA: "&amp;Checks!$AA$693)</f>
        <v>Type: ______________ (see cover list)
ID: ______________ (see cover list)</v>
      </c>
      <c r="G56" s="115" t="str">
        <f aca="false">IF(ISNUMBER(Checks!$AD$693),TEXT(Checks!$AD$693,"DD-MMM-YY HH:MM")&amp;" "&amp;Checks!$P$693,"")&amp;IF(Checks!$AE$693="","",CHAR(10)&amp;"Verifier: "&amp;Checks!$AE$693)&amp;IF(Checks!$T$693="","",CHAR(10)&amp;"PIC: "&amp;Checks!$T$693)</f>
        <v/>
      </c>
      <c r="H56" s="116" t="str">
        <f aca="false">IF(Checks!$AH$693="","",Checks!$AH$693)</f>
        <v>OPEN</v>
      </c>
    </row>
    <row r="57" customFormat="false" ht="114" hidden="false" customHeight="true" outlineLevel="0" collapsed="false">
      <c r="A57" s="115" t="str">
        <f aca="false">Checks!$A$694&amp;CHAR(10)&amp;IF(Checks!$I$694="","",Checks!$I$694&amp;": ")&amp;Checks!$J$694</f>
        <v>F21-UPL-04
Amenities: Disposable slippers in DAM cart (BC, on request) - on board</v>
      </c>
      <c r="B57" s="115" t="str">
        <f aca="false">SUBSTITUTE(Checks!$K$694&amp;IF(Checks!$O$694="","",IF(Checks!$K$694="","",CHAR(10))&amp;"Note: "&amp;Checks!$O$694),"note C83: ","reference note: ")</f>
        <v>Available in DAM cart on request basis
Note: Sector has no BC slippers; reference note: disposable slipper available in DAM cart (on request basis).</v>
      </c>
      <c r="C57" s="115" t="str">
        <f aca="false">Checks!$N$694&amp;CHAR(10)&amp;IF(ISNUMBER(Checks!$R$694),TEXT(Checks!$R$694,"DD-MMM-YY HH:MM"),"")&amp;" "&amp;Checks!$P$694</f>
        <v>Required
30-Oct-26 14:45 LGK</v>
      </c>
      <c r="D57" s="115" t="str">
        <f aca="false">IF(Checks!$U$694="","",Checks!$U$694)&amp;IF(Checks!$AB$694="","",CHAR(10)&amp;"CA: "&amp;Checks!$AB$694)</f>
        <v/>
      </c>
      <c r="E57" s="115" t="str">
        <f aca="false">IF(Checks!$V$694="","",Checks!$V$694)&amp;IF(Checks!$AC$694="","",IF(Checks!$V$694="","",CHAR(10))&amp;"N/A just.: "&amp;Checks!$AC$694)&amp;IF(Checks!$W$694="","",CHAR(10)&amp;"Batch: "&amp;Checks!$W$694)&amp;IF(AND(Checks!$X$694="",Checks!$Y$694=""),"",CHAR(10)&amp;"Exp: "&amp;Checks!$X$694&amp;"  /  Act: "&amp;Checks!$Y$694)</f>
        <v/>
      </c>
      <c r="F57" s="115" t="str">
        <f aca="false">IF(AND(LEFT(Checks!$AH$694,10)="N/A – RULE",TRIM(Checks!$S$694&amp;Checks!$Z$694)=""),"","Type: "&amp;IF(TRIM(Checks!$S$694)="","______________ (see cover list)",Checks!$S$694)&amp;CHAR(10)&amp;"ID: "&amp;IF(TRIM(Checks!$Z$694)="","______________ (see cover list)",Checks!$Z$694))&amp;IF(Checks!$AA$694="","",CHAR(10)&amp;"CA: "&amp;Checks!$AA$694)</f>
        <v>Type: ______________ (see cover list)
ID: ______________ (see cover list)</v>
      </c>
      <c r="G57" s="115" t="str">
        <f aca="false">IF(ISNUMBER(Checks!$AD$694),TEXT(Checks!$AD$694,"DD-MMM-YY HH:MM")&amp;" "&amp;Checks!$P$694,"")&amp;IF(Checks!$AE$694="","",CHAR(10)&amp;"Verifier: "&amp;Checks!$AE$694)&amp;IF(Checks!$T$694="","",CHAR(10)&amp;"PIC: "&amp;Checks!$T$694)</f>
        <v/>
      </c>
      <c r="H57" s="116" t="str">
        <f aca="false">IF(Checks!$AH$694="","",Checks!$AH$694)</f>
        <v>OPEN</v>
      </c>
    </row>
    <row r="58" customFormat="false" ht="114" hidden="false" customHeight="true" outlineLevel="0" collapsed="false">
      <c r="A58" s="115" t="str">
        <f aca="false">Checks!$A$695&amp;CHAR(10)&amp;IF(Checks!$I$695="","",Checks!$I$695&amp;": ")&amp;Checks!$J$695</f>
        <v>F21-UPL-05
F&amp;B Linen: Towel - on board</v>
      </c>
      <c r="B58" s="115" t="str">
        <f aca="false">Checks!$K$695&amp;IF(Checks!$O$695="","",IF(Checks!$K$695="","",CHAR(10))&amp;"Note: "&amp;Checks!$O$695)</f>
        <v>Available (ticked in reference)</v>
      </c>
      <c r="C58" s="115" t="str">
        <f aca="false">Checks!$N$695&amp;CHAR(10)&amp;IF(ISNUMBER(Checks!$R$695),TEXT(Checks!$R$695,"DD-MMM-YY HH:MM"),"")&amp;" "&amp;Checks!$P$695</f>
        <v>Required
30-Oct-26 14:45 LGK</v>
      </c>
      <c r="D58" s="115" t="str">
        <f aca="false">IF(Checks!$U$695="","",Checks!$U$695)&amp;IF(Checks!$AB$695="","",CHAR(10)&amp;"CA: "&amp;Checks!$AB$695)</f>
        <v/>
      </c>
      <c r="E58" s="115" t="str">
        <f aca="false">IF(Checks!$V$695="","",Checks!$V$695)&amp;IF(Checks!$AC$695="","",IF(Checks!$V$695="","",CHAR(10))&amp;"N/A just.: "&amp;Checks!$AC$695)&amp;IF(Checks!$W$695="","",CHAR(10)&amp;"Batch: "&amp;Checks!$W$695)&amp;IF(AND(Checks!$X$695="",Checks!$Y$695=""),"",CHAR(10)&amp;"Exp: "&amp;Checks!$X$695&amp;"  /  Act: "&amp;Checks!$Y$695)</f>
        <v/>
      </c>
      <c r="F58" s="115" t="str">
        <f aca="false">IF(AND(LEFT(Checks!$AH$695,10)="N/A – RULE",TRIM(Checks!$S$695&amp;Checks!$Z$695)=""),"","Type: "&amp;IF(TRIM(Checks!$S$695)="","______________ (see cover list)",Checks!$S$695)&amp;CHAR(10)&amp;"ID: "&amp;IF(TRIM(Checks!$Z$695)="","______________ (see cover list)",Checks!$Z$695))&amp;IF(Checks!$AA$695="","",CHAR(10)&amp;"CA: "&amp;Checks!$AA$695)</f>
        <v>Type: ______________ (see cover list)
ID: ______________ (see cover list)</v>
      </c>
      <c r="G58" s="115" t="str">
        <f aca="false">IF(ISNUMBER(Checks!$AD$695),TEXT(Checks!$AD$695,"DD-MMM-YY HH:MM")&amp;" "&amp;Checks!$P$695,"")&amp;IF(Checks!$AE$695="","",CHAR(10)&amp;"Verifier: "&amp;Checks!$AE$695)&amp;IF(Checks!$T$695="","",CHAR(10)&amp;"PIC: "&amp;Checks!$T$695)</f>
        <v/>
      </c>
      <c r="H58" s="116" t="str">
        <f aca="false">IF(Checks!$AH$695="","",Checks!$AH$695)</f>
        <v>OPEN</v>
      </c>
    </row>
    <row r="59" customFormat="false" ht="114" hidden="false" customHeight="true" outlineLevel="0" collapsed="false">
      <c r="A59" s="115" t="str">
        <f aca="false">Checks!$A$696&amp;CHAR(10)&amp;IF(Checks!$I$696="","",Checks!$I$696&amp;": ")&amp;Checks!$J$696</f>
        <v>F21-UPL-06
F&amp;B Linen: Tray cloth - on board</v>
      </c>
      <c r="B59" s="115" t="str">
        <f aca="false">Checks!$K$696&amp;IF(Checks!$O$696="","",IF(Checks!$K$696="","",CHAR(10))&amp;"Note: "&amp;Checks!$O$696)</f>
        <v>Available (ticked in reference)</v>
      </c>
      <c r="C59" s="115" t="str">
        <f aca="false">Checks!$N$696&amp;CHAR(10)&amp;IF(ISNUMBER(Checks!$R$696),TEXT(Checks!$R$696,"DD-MMM-YY HH:MM"),"")&amp;" "&amp;Checks!$P$696</f>
        <v>Required
30-Oct-26 14:45 LGK</v>
      </c>
      <c r="D59" s="115" t="str">
        <f aca="false">IF(Checks!$U$696="","",Checks!$U$696)&amp;IF(Checks!$AB$696="","",CHAR(10)&amp;"CA: "&amp;Checks!$AB$696)</f>
        <v/>
      </c>
      <c r="E59" s="115" t="str">
        <f aca="false">IF(Checks!$V$696="","",Checks!$V$696)&amp;IF(Checks!$AC$696="","",IF(Checks!$V$696="","",CHAR(10))&amp;"N/A just.: "&amp;Checks!$AC$696)&amp;IF(Checks!$W$696="","",CHAR(10)&amp;"Batch: "&amp;Checks!$W$696)&amp;IF(AND(Checks!$X$696="",Checks!$Y$696=""),"",CHAR(10)&amp;"Exp: "&amp;Checks!$X$696&amp;"  /  Act: "&amp;Checks!$Y$696)</f>
        <v/>
      </c>
      <c r="F59" s="115" t="str">
        <f aca="false">IF(AND(LEFT(Checks!$AH$696,10)="N/A – RULE",TRIM(Checks!$S$696&amp;Checks!$Z$696)=""),"","Type: "&amp;IF(TRIM(Checks!$S$696)="","______________ (see cover list)",Checks!$S$696)&amp;CHAR(10)&amp;"ID: "&amp;IF(TRIM(Checks!$Z$696)="","______________ (see cover list)",Checks!$Z$696))&amp;IF(Checks!$AA$696="","",CHAR(10)&amp;"CA: "&amp;Checks!$AA$696)</f>
        <v>Type: ______________ (see cover list)
ID: ______________ (see cover list)</v>
      </c>
      <c r="G59" s="115" t="str">
        <f aca="false">IF(ISNUMBER(Checks!$AD$696),TEXT(Checks!$AD$696,"DD-MMM-YY HH:MM")&amp;" "&amp;Checks!$P$696,"")&amp;IF(Checks!$AE$696="","",CHAR(10)&amp;"Verifier: "&amp;Checks!$AE$696)&amp;IF(Checks!$T$696="","",CHAR(10)&amp;"PIC: "&amp;Checks!$T$696)</f>
        <v/>
      </c>
      <c r="H59" s="116" t="str">
        <f aca="false">IF(Checks!$AH$696="","",Checks!$AH$696)</f>
        <v>OPEN</v>
      </c>
    </row>
    <row r="60" customFormat="false" ht="114" hidden="false" customHeight="true" outlineLevel="0" collapsed="false">
      <c r="A60" s="115" t="str">
        <f aca="false">Checks!$A$697&amp;CHAR(10)&amp;IF(Checks!$I$697="","",Checks!$I$697&amp;": ")&amp;Checks!$J$697</f>
        <v>F21-UPL-07
F&amp;B Linen: Napkin - on board</v>
      </c>
      <c r="B60" s="115" t="str">
        <f aca="false">Checks!$K$697&amp;IF(Checks!$O$697="","",IF(Checks!$K$697="","",CHAR(10))&amp;"Note: "&amp;Checks!$O$697)</f>
        <v>Available (ticked in reference)</v>
      </c>
      <c r="C60" s="115" t="str">
        <f aca="false">Checks!$N$697&amp;CHAR(10)&amp;IF(ISNUMBER(Checks!$R$697),TEXT(Checks!$R$697,"DD-MMM-YY HH:MM"),"")&amp;" "&amp;Checks!$P$697</f>
        <v>Required
30-Oct-26 14:45 LGK</v>
      </c>
      <c r="D60" s="115" t="str">
        <f aca="false">IF(Checks!$U$697="","",Checks!$U$697)&amp;IF(Checks!$AB$697="","",CHAR(10)&amp;"CA: "&amp;Checks!$AB$697)</f>
        <v/>
      </c>
      <c r="E60" s="115" t="str">
        <f aca="false">IF(Checks!$V$697="","",Checks!$V$697)&amp;IF(Checks!$AC$697="","",IF(Checks!$V$697="","",CHAR(10))&amp;"N/A just.: "&amp;Checks!$AC$697)&amp;IF(Checks!$W$697="","",CHAR(10)&amp;"Batch: "&amp;Checks!$W$697)&amp;IF(AND(Checks!$X$697="",Checks!$Y$697=""),"",CHAR(10)&amp;"Exp: "&amp;Checks!$X$697&amp;"  /  Act: "&amp;Checks!$Y$697)</f>
        <v/>
      </c>
      <c r="F60" s="115" t="str">
        <f aca="false">IF(AND(LEFT(Checks!$AH$697,10)="N/A – RULE",TRIM(Checks!$S$697&amp;Checks!$Z$697)=""),"","Type: "&amp;IF(TRIM(Checks!$S$697)="","______________ (see cover list)",Checks!$S$697)&amp;CHAR(10)&amp;"ID: "&amp;IF(TRIM(Checks!$Z$697)="","______________ (see cover list)",Checks!$Z$697))&amp;IF(Checks!$AA$697="","",CHAR(10)&amp;"CA: "&amp;Checks!$AA$697)</f>
        <v>Type: ______________ (see cover list)
ID: ______________ (see cover list)</v>
      </c>
      <c r="G60" s="115" t="str">
        <f aca="false">IF(ISNUMBER(Checks!$AD$697),TEXT(Checks!$AD$697,"DD-MMM-YY HH:MM")&amp;" "&amp;Checks!$P$697,"")&amp;IF(Checks!$AE$697="","",CHAR(10)&amp;"Verifier: "&amp;Checks!$AE$697)&amp;IF(Checks!$T$697="","",CHAR(10)&amp;"PIC: "&amp;Checks!$T$697)</f>
        <v/>
      </c>
      <c r="H60" s="116" t="str">
        <f aca="false">IF(Checks!$AH$697="","",Checks!$AH$697)</f>
        <v>OPEN</v>
      </c>
    </row>
    <row r="61" customFormat="false" ht="114" hidden="false" customHeight="true" outlineLevel="0" collapsed="false">
      <c r="A61" s="115" t="str">
        <f aca="false">Checks!$A$698&amp;CHAR(10)&amp;IF(Checks!$I$698="","",Checks!$I$698&amp;": ")&amp;Checks!$J$698</f>
        <v>F21-UPL-08
F&amp;B Linen: Trolley cloth - on board</v>
      </c>
      <c r="B61" s="115" t="str">
        <f aca="false">SUBSTITUTE(SUBSTITUTE(Checks!$K$698&amp;IF(Checks!$O$698="","",IF(Checks!$K$698="","",CHAR(10))&amp;"Note: "&amp;Checks!$O$698),"Per note F&amp;B LINEN!B79:C80.","Per the F&amp;B LINEN reference note."),"note F&amp;B LINEN!B79:C80","the F&amp;B LINEN reference note")</f>
        <v>Narrow body: Top only
Note: Per the F&amp;B LINEN reference note.</v>
      </c>
      <c r="C61" s="115" t="str">
        <f aca="false">Checks!$N$698&amp;CHAR(10)&amp;IF(ISNUMBER(Checks!$R$698),TEXT(Checks!$R$698,"DD-MMM-YY HH:MM"),"")&amp;" "&amp;Checks!$P$698</f>
        <v>Required
30-Oct-26 14:45 LGK</v>
      </c>
      <c r="D61" s="115" t="str">
        <f aca="false">IF(Checks!$U$698="","",Checks!$U$698)&amp;IF(Checks!$AB$698="","",CHAR(10)&amp;"CA: "&amp;Checks!$AB$698)</f>
        <v/>
      </c>
      <c r="E61" s="115" t="str">
        <f aca="false">IF(Checks!$V$698="","",Checks!$V$698)&amp;IF(Checks!$AC$698="","",IF(Checks!$V$698="","",CHAR(10))&amp;"N/A just.: "&amp;Checks!$AC$698)&amp;IF(Checks!$W$698="","",CHAR(10)&amp;"Batch: "&amp;Checks!$W$698)&amp;IF(AND(Checks!$X$698="",Checks!$Y$698=""),"",CHAR(10)&amp;"Exp: "&amp;Checks!$X$698&amp;"  /  Act: "&amp;Checks!$Y$698)</f>
        <v/>
      </c>
      <c r="F61" s="115" t="str">
        <f aca="false">IF(AND(LEFT(Checks!$AH$698,10)="N/A – RULE",TRIM(Checks!$S$698&amp;Checks!$Z$698)=""),"","Type: "&amp;IF(TRIM(Checks!$S$698)="","______________ (see cover list)",Checks!$S$698)&amp;CHAR(10)&amp;"ID: "&amp;IF(TRIM(Checks!$Z$698)="","______________ (see cover list)",Checks!$Z$698))&amp;IF(Checks!$AA$698="","",CHAR(10)&amp;"CA: "&amp;Checks!$AA$698)</f>
        <v>Type: ______________ (see cover list)
ID: ______________ (see cover list)</v>
      </c>
      <c r="G61" s="115" t="str">
        <f aca="false">IF(ISNUMBER(Checks!$AD$698),TEXT(Checks!$AD$698,"DD-MMM-YY HH:MM")&amp;" "&amp;Checks!$P$698,"")&amp;IF(Checks!$AE$698="","",CHAR(10)&amp;"Verifier: "&amp;Checks!$AE$698)&amp;IF(Checks!$T$698="","",CHAR(10)&amp;"PIC: "&amp;Checks!$T$698)</f>
        <v/>
      </c>
      <c r="H61" s="116" t="str">
        <f aca="false">IF(Checks!$AH$698="","",Checks!$AH$698)</f>
        <v>OPEN</v>
      </c>
    </row>
    <row r="62" customFormat="false" ht="114" hidden="false" customHeight="true" outlineLevel="0" collapsed="false">
      <c r="A62" s="115" t="str">
        <f aca="false">Checks!$A$699&amp;CHAR(10)&amp;IF(Checks!$I$699="","",Checks!$I$699&amp;": ")&amp;Checks!$J$699</f>
        <v>F21-UPL-09
F&amp;B Linen: Linen bag - on board</v>
      </c>
      <c r="B62" s="115" t="str">
        <f aca="false">Checks!$K$699&amp;IF(Checks!$O$699="","",IF(Checks!$K$699="","",CHAR(10))&amp;"Note: "&amp;Checks!$O$699)</f>
        <v>Available (ticked in reference)</v>
      </c>
      <c r="C62" s="115" t="str">
        <f aca="false">Checks!$N$699&amp;CHAR(10)&amp;IF(ISNUMBER(Checks!$R$699),TEXT(Checks!$R$699,"DD-MMM-YY HH:MM"),"")&amp;" "&amp;Checks!$P$699</f>
        <v>Required
30-Oct-26 14:45 LGK</v>
      </c>
      <c r="D62" s="115" t="str">
        <f aca="false">IF(Checks!$U$699="","",Checks!$U$699)&amp;IF(Checks!$AB$699="","",CHAR(10)&amp;"CA: "&amp;Checks!$AB$699)</f>
        <v/>
      </c>
      <c r="E62" s="115" t="str">
        <f aca="false">IF(Checks!$V$699="","",Checks!$V$699)&amp;IF(Checks!$AC$699="","",IF(Checks!$V$699="","",CHAR(10))&amp;"N/A just.: "&amp;Checks!$AC$699)&amp;IF(Checks!$W$699="","",CHAR(10)&amp;"Batch: "&amp;Checks!$W$699)&amp;IF(AND(Checks!$X$699="",Checks!$Y$699=""),"",CHAR(10)&amp;"Exp: "&amp;Checks!$X$699&amp;"  /  Act: "&amp;Checks!$Y$699)</f>
        <v/>
      </c>
      <c r="F62" s="115" t="str">
        <f aca="false">IF(AND(LEFT(Checks!$AH$699,10)="N/A – RULE",TRIM(Checks!$S$699&amp;Checks!$Z$699)=""),"","Type: "&amp;IF(TRIM(Checks!$S$699)="","______________ (see cover list)",Checks!$S$699)&amp;CHAR(10)&amp;"ID: "&amp;IF(TRIM(Checks!$Z$699)="","______________ (see cover list)",Checks!$Z$699))&amp;IF(Checks!$AA$699="","",CHAR(10)&amp;"CA: "&amp;Checks!$AA$699)</f>
        <v>Type: ______________ (see cover list)
ID: ______________ (see cover list)</v>
      </c>
      <c r="G62" s="115" t="str">
        <f aca="false">IF(ISNUMBER(Checks!$AD$699),TEXT(Checks!$AD$699,"DD-MMM-YY HH:MM")&amp;" "&amp;Checks!$P$699,"")&amp;IF(Checks!$AE$699="","",CHAR(10)&amp;"Verifier: "&amp;Checks!$AE$699)&amp;IF(Checks!$T$699="","",CHAR(10)&amp;"PIC: "&amp;Checks!$T$699)</f>
        <v/>
      </c>
      <c r="H62" s="116" t="str">
        <f aca="false">IF(Checks!$AH$699="","",Checks!$AH$699)</f>
        <v>OPEN</v>
      </c>
    </row>
    <row r="63" customFormat="false" ht="114" hidden="false" customHeight="true" outlineLevel="0" collapsed="false">
      <c r="A63" s="115" t="str">
        <f aca="false">Checks!$A$700&amp;CHAR(10)&amp;IF(Checks!$I$700="","",Checks!$I$700&amp;": ")&amp;Checks!$J$700</f>
        <v>F21-UPL-10
Seat Linen: Seat pillow (BS &amp; BC) - on board</v>
      </c>
      <c r="B63" s="115" t="str">
        <f aca="false">Checks!$K$700&amp;IF(Checks!$O$700="","",IF(Checks!$K$700="","",CHAR(10))&amp;"Note: "&amp;Checks!$O$700)</f>
        <v>Available 100% (ticked in reference)</v>
      </c>
      <c r="C63" s="115" t="str">
        <f aca="false">Checks!$N$700&amp;CHAR(10)&amp;IF(ISNUMBER(Checks!$R$700),TEXT(Checks!$R$700,"DD-MMM-YY HH:MM"),"")&amp;" "&amp;Checks!$P$700</f>
        <v>Required
30-Oct-26 14:45 LGK</v>
      </c>
      <c r="D63" s="115" t="str">
        <f aca="false">IF(Checks!$U$700="","",Checks!$U$700)&amp;IF(Checks!$AB$700="","",CHAR(10)&amp;"CA: "&amp;Checks!$AB$700)</f>
        <v/>
      </c>
      <c r="E63" s="115" t="str">
        <f aca="false">IF(Checks!$V$700="","",Checks!$V$700)&amp;IF(Checks!$AC$700="","",IF(Checks!$V$700="","",CHAR(10))&amp;"N/A just.: "&amp;Checks!$AC$700)&amp;IF(Checks!$W$700="","",CHAR(10)&amp;"Batch: "&amp;Checks!$W$700)&amp;IF(AND(Checks!$X$700="",Checks!$Y$700=""),"",CHAR(10)&amp;"Exp: "&amp;Checks!$X$700&amp;"  /  Act: "&amp;Checks!$Y$700)</f>
        <v/>
      </c>
      <c r="F63" s="115" t="str">
        <f aca="false">IF(AND(LEFT(Checks!$AH$700,10)="N/A – RULE",TRIM(Checks!$S$700&amp;Checks!$Z$700)=""),"","Type: "&amp;IF(TRIM(Checks!$S$700)="","______________ (see cover list)",Checks!$S$700)&amp;CHAR(10)&amp;"ID: "&amp;IF(TRIM(Checks!$Z$700)="","______________ (see cover list)",Checks!$Z$700))&amp;IF(Checks!$AA$700="","",CHAR(10)&amp;"CA: "&amp;Checks!$AA$700)</f>
        <v>Type: ______________ (see cover list)
ID: ______________ (see cover list)</v>
      </c>
      <c r="G63" s="115" t="str">
        <f aca="false">IF(ISNUMBER(Checks!$AD$700),TEXT(Checks!$AD$700,"DD-MMM-YY HH:MM")&amp;" "&amp;Checks!$P$700,"")&amp;IF(Checks!$AE$700="","",CHAR(10)&amp;"Verifier: "&amp;Checks!$AE$700)&amp;IF(Checks!$T$700="","",CHAR(10)&amp;"PIC: "&amp;Checks!$T$700)</f>
        <v/>
      </c>
      <c r="H63" s="116" t="str">
        <f aca="false">IF(Checks!$AH$700="","",Checks!$AH$700)</f>
        <v>OPEN</v>
      </c>
    </row>
    <row r="64" customFormat="false" ht="114" hidden="false" customHeight="true" outlineLevel="0" collapsed="false">
      <c r="A64" s="115" t="str">
        <f aca="false">Checks!$A$701&amp;CHAR(10)&amp;IF(Checks!$I$701="","",Checks!$I$701&amp;": ")&amp;Checks!$J$701</f>
        <v>F21-UPL-11
Seat Linen: Blanket (BS &amp; BC) - on board</v>
      </c>
      <c r="B64" s="115" t="str">
        <f aca="false">Checks!$K$701&amp;IF(Checks!$O$701="","",IF(Checks!$K$701="","",CHAR(10))&amp;"Note: "&amp;Checks!$O$701)</f>
        <v>Available 100% (ticked in reference)</v>
      </c>
      <c r="C64" s="115" t="str">
        <f aca="false">Checks!$N$701&amp;CHAR(10)&amp;IF(ISNUMBER(Checks!$R$701),TEXT(Checks!$R$701,"DD-MMM-YY HH:MM"),"")&amp;" "&amp;Checks!$P$701</f>
        <v>Required
30-Oct-26 14:45 LGK</v>
      </c>
      <c r="D64" s="115" t="str">
        <f aca="false">IF(Checks!$U$701="","",Checks!$U$701)&amp;IF(Checks!$AB$701="","",CHAR(10)&amp;"CA: "&amp;Checks!$AB$701)</f>
        <v/>
      </c>
      <c r="E64" s="115" t="str">
        <f aca="false">IF(Checks!$V$701="","",Checks!$V$701)&amp;IF(Checks!$AC$701="","",IF(Checks!$V$701="","",CHAR(10))&amp;"N/A just.: "&amp;Checks!$AC$701)&amp;IF(Checks!$W$701="","",CHAR(10)&amp;"Batch: "&amp;Checks!$W$701)&amp;IF(AND(Checks!$X$701="",Checks!$Y$701=""),"",CHAR(10)&amp;"Exp: "&amp;Checks!$X$701&amp;"  /  Act: "&amp;Checks!$Y$701)</f>
        <v/>
      </c>
      <c r="F64" s="115" t="str">
        <f aca="false">IF(AND(LEFT(Checks!$AH$701,10)="N/A – RULE",TRIM(Checks!$S$701&amp;Checks!$Z$701)=""),"","Type: "&amp;IF(TRIM(Checks!$S$701)="","______________ (see cover list)",Checks!$S$701)&amp;CHAR(10)&amp;"ID: "&amp;IF(TRIM(Checks!$Z$701)="","______________ (see cover list)",Checks!$Z$701))&amp;IF(Checks!$AA$701="","",CHAR(10)&amp;"CA: "&amp;Checks!$AA$701)</f>
        <v>Type: ______________ (see cover list)
ID: ______________ (see cover list)</v>
      </c>
      <c r="G64" s="115" t="str">
        <f aca="false">IF(ISNUMBER(Checks!$AD$701),TEXT(Checks!$AD$701,"DD-MMM-YY HH:MM")&amp;" "&amp;Checks!$P$701,"")&amp;IF(Checks!$AE$701="","",CHAR(10)&amp;"Verifier: "&amp;Checks!$AE$701)&amp;IF(Checks!$T$701="","",CHAR(10)&amp;"PIC: "&amp;Checks!$T$701)</f>
        <v/>
      </c>
      <c r="H64" s="116" t="str">
        <f aca="false">IF(Checks!$AH$701="","",Checks!$AH$701)</f>
        <v>OPEN</v>
      </c>
    </row>
    <row r="66" customFormat="false" ht="24" hidden="false" customHeight="true" outlineLevel="0" collapsed="false">
      <c r="A66" s="117" t="s">
        <v>3480</v>
      </c>
      <c r="B66" s="117"/>
      <c r="C66" s="117"/>
      <c r="D66" s="117"/>
      <c r="E66" s="117" t="s">
        <v>3481</v>
      </c>
      <c r="F66" s="117"/>
      <c r="G66" s="117"/>
      <c r="H66" s="117"/>
    </row>
    <row r="67" customFormat="false" ht="21.75" hidden="false" customHeight="true" outlineLevel="0" collapsed="false">
      <c r="A67" s="118"/>
      <c r="B67" s="118"/>
      <c r="C67" s="118"/>
      <c r="D67" s="118"/>
      <c r="E67" s="118"/>
      <c r="F67" s="118"/>
      <c r="G67" s="118"/>
      <c r="H67" s="118"/>
    </row>
    <row r="68" customFormat="false" ht="21.75" hidden="false" customHeight="true" outlineLevel="0" collapsed="false">
      <c r="A68" s="118"/>
      <c r="B68" s="118"/>
      <c r="C68" s="118"/>
      <c r="D68" s="118"/>
      <c r="E68" s="118"/>
      <c r="F68" s="118"/>
      <c r="G68" s="118"/>
      <c r="H68" s="118"/>
    </row>
    <row r="69" customFormat="false" ht="21.75" hidden="false" customHeight="true" outlineLevel="0" collapsed="false">
      <c r="A69" s="118"/>
      <c r="B69" s="118"/>
      <c r="C69" s="118"/>
      <c r="D69" s="118"/>
      <c r="E69" s="118"/>
      <c r="F69" s="118"/>
      <c r="G69" s="118"/>
      <c r="H69" s="118"/>
    </row>
    <row r="70" customFormat="false" ht="21.75" hidden="false" customHeight="true" outlineLevel="0" collapsed="false">
      <c r="A70" s="118"/>
      <c r="B70" s="118"/>
      <c r="C70" s="118"/>
      <c r="D70" s="118"/>
      <c r="E70" s="118"/>
      <c r="F70" s="118"/>
      <c r="G70" s="118"/>
      <c r="H70" s="118"/>
    </row>
    <row r="71" customFormat="false" ht="21.75" hidden="false" customHeight="true" outlineLevel="0" collapsed="false">
      <c r="A71" s="118"/>
      <c r="B71" s="118"/>
      <c r="C71" s="118"/>
      <c r="D71" s="118"/>
      <c r="E71" s="118"/>
      <c r="F71" s="118"/>
      <c r="G71" s="118"/>
      <c r="H71" s="118"/>
    </row>
    <row r="72" customFormat="false" ht="21.75" hidden="false" customHeight="true" outlineLevel="0" collapsed="false">
      <c r="A72" s="118"/>
      <c r="B72" s="118"/>
      <c r="C72" s="118"/>
      <c r="D72" s="118"/>
      <c r="E72" s="118"/>
      <c r="F72" s="118"/>
      <c r="G72" s="118"/>
      <c r="H72" s="118"/>
    </row>
    <row r="73" customFormat="false" ht="21.75" hidden="false" customHeight="true" outlineLevel="0" collapsed="false">
      <c r="A73" s="118"/>
      <c r="B73" s="118"/>
      <c r="C73" s="118"/>
      <c r="D73" s="118"/>
      <c r="E73" s="118"/>
      <c r="F73" s="118"/>
      <c r="G73" s="118"/>
      <c r="H73" s="118"/>
    </row>
    <row r="74" customFormat="false" ht="21.75" hidden="false" customHeight="true" outlineLevel="0" collapsed="false">
      <c r="A74" s="118"/>
      <c r="B74" s="118"/>
      <c r="C74" s="118"/>
      <c r="D74" s="118"/>
      <c r="E74" s="118"/>
      <c r="F74" s="118"/>
      <c r="G74" s="118"/>
      <c r="H74" s="118"/>
    </row>
    <row r="75" customFormat="false" ht="21.75" hidden="false" customHeight="true" outlineLevel="0" collapsed="false">
      <c r="A75" s="118"/>
      <c r="B75" s="118"/>
      <c r="C75" s="118"/>
      <c r="D75" s="118"/>
      <c r="E75" s="118"/>
      <c r="F75" s="118"/>
      <c r="G75" s="118"/>
      <c r="H75" s="118"/>
    </row>
    <row r="76" customFormat="false" ht="21.75" hidden="false" customHeight="true" outlineLevel="0" collapsed="false">
      <c r="A76" s="118"/>
      <c r="B76" s="118"/>
      <c r="C76" s="118"/>
      <c r="D76" s="118"/>
      <c r="E76" s="118"/>
      <c r="F76" s="118"/>
      <c r="G76" s="118"/>
      <c r="H76" s="118"/>
    </row>
  </sheetData>
  <sheetProtection sheet="true" formatCells="false" formatColumns="false" formatRows="false" autoFilter="false"/>
  <mergeCells count="47">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2:H22"/>
    <mergeCell ref="A24:H24"/>
    <mergeCell ref="A35:H35"/>
    <mergeCell ref="A37:H37"/>
    <mergeCell ref="A53:H53"/>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5:H64">
    <cfRule type="expression" priority="13" aboveAverage="0" equalAverage="0" bottom="0" percent="0" rank="0" text="" dxfId="31">
      <formula>ISNUMBER(SEARCH("CHECK WORDING",$H25))</formula>
    </cfRule>
    <cfRule type="expression" priority="14" aboveAverage="0" equalAverage="0" bottom="0" percent="0" rank="0" text="" dxfId="32">
      <formula>LEFT($H25,8)="COMPLETE"</formula>
    </cfRule>
    <cfRule type="expression" priority="15" aboveAverage="0" equalAverage="0" bottom="0" percent="0" rank="0" text="" dxfId="28">
      <formula>OR(LEFT($H25,7)="OVERDUE",LEFT($H25,4)="FAIL",LEFT($H25,7)="INVALID")</formula>
    </cfRule>
    <cfRule type="expression" priority="16" aboveAverage="0" equalAverage="0" bottom="0" percent="0" rank="0" text="" dxfId="33">
      <formula>LEFT($H25,4)="OPEN"</formula>
    </cfRule>
    <cfRule type="expression" priority="17" aboveAverage="0" equalAverage="0" bottom="0" percent="0" rank="0" text="" dxfId="34">
      <formula>LEFT($H25,3)="N/A"</formula>
    </cfRule>
  </conditionalFormatting>
  <conditionalFormatting sqref="A25:G64">
    <cfRule type="expression" priority="18" aboveAverage="0" equalAverage="0" bottom="0" percent="0" rank="0" text="" dxfId="35">
      <formula>LEFT($H25,3)="N/A"</formula>
    </cfRule>
  </conditionalFormatting>
  <conditionalFormatting sqref="D25:D64">
    <cfRule type="expression" priority="19" aboveAverage="0" equalAverage="0" bottom="0" percent="0" rank="0" text="" dxfId="28">
      <formula>LEFT($D25,4)="Fail"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2" man="true" max="16383" min="0"/>
    <brk id="28" man="true" max="16383" min="0"/>
    <brk id="32" man="true" max="16383" min="0"/>
    <brk id="36" man="true" max="16383" min="0"/>
    <brk id="41" man="true" max="16383" min="0"/>
    <brk id="44" man="true" max="16383" min="0"/>
    <brk id="46" man="true" max="16383" min="0"/>
    <brk id="49" man="true" max="16383" min="0"/>
    <brk id="52" man="true" max="16383" min="0"/>
    <brk id="55" man="true" max="16383" min="0"/>
    <brk id="57" man="true" max="16383" min="0"/>
    <brk id="61"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3435</v>
      </c>
      <c r="B2" s="94" t="str">
        <f aca="false">Flights!$F$26&amp;"   "&amp;TEXT(Flights!$D$26,"DD-MMM-YY")&amp;" ("&amp;Flights!$E$26&amp;")"</f>
        <v>MH0002   30-Oct-26 (FRI)</v>
      </c>
      <c r="C2" s="94"/>
      <c r="D2" s="94"/>
      <c r="E2" s="95" t="s">
        <v>3436</v>
      </c>
      <c r="F2" s="96" t="str">
        <f aca="false">Flights!$AT$26</f>
        <v>NOT READY – DOCUMENTS</v>
      </c>
      <c r="G2" s="96"/>
      <c r="H2" s="96"/>
    </row>
    <row r="3" customFormat="false" ht="24" hidden="false" customHeight="true" outlineLevel="0" collapsed="false">
      <c r="A3" s="93" t="s">
        <v>3437</v>
      </c>
      <c r="B3" s="94" t="str">
        <f aca="false">Flights!$G$26&amp;" → "&amp;Flights!$H$26&amp;"   Class "&amp;Flights!$K$26&amp;"   Seat "&amp;Flights!$O$26</f>
        <v>KUL → LHR   Class BC   Seat 5A</v>
      </c>
      <c r="C3" s="94"/>
      <c r="D3" s="94"/>
      <c r="E3" s="95" t="s">
        <v>73</v>
      </c>
      <c r="F3" s="95" t="s">
        <v>3438</v>
      </c>
      <c r="G3" s="95" t="s">
        <v>3439</v>
      </c>
      <c r="H3" s="95"/>
    </row>
    <row r="4" customFormat="false" ht="24" hidden="false" customHeight="true" outlineLevel="0" collapsed="false">
      <c r="A4" s="93" t="s">
        <v>3440</v>
      </c>
      <c r="B4" s="94" t="str">
        <f aca="false">IF(ISNUMBER(Flights!$I$26),TEXT(Flights!$I$26,"DD-MMM-YY HH:MM"),"")&amp;" "&amp;Flights!$G$26&amp;"  →  "&amp;IF(ISNUMBER(Flights!$J$26),TEXT(Flights!$J$26,"DD-MMM-YY HH:MM"),"")&amp;" "&amp;Flights!$H$26</f>
        <v>30-Oct-26 23:20 KUL  →  31-Oct-26 05:55 LHR</v>
      </c>
      <c r="C4" s="94"/>
      <c r="D4" s="94"/>
      <c r="E4" s="93" t="s">
        <v>3441</v>
      </c>
      <c r="F4" s="97" t="str">
        <f aca="false">IF(ISNUMBER(Flights!$AG$26),TEXT(Flights!$AG$26,"DD-MMM-YY HH:MM"),"")&amp;" "&amp;Flights!$V$26</f>
        <v>23-Oct-26 23:20 KUL</v>
      </c>
      <c r="G4" s="98" t="n">
        <f aca="false">Flights!$AJ$26</f>
        <v>0</v>
      </c>
      <c r="H4" s="98"/>
    </row>
    <row r="5" customFormat="false" ht="24" hidden="false" customHeight="true" outlineLevel="0" collapsed="false">
      <c r="A5" s="93" t="s">
        <v>3442</v>
      </c>
      <c r="B5" s="94" t="str">
        <f aca="false">Flights!$L$26&amp;" – "&amp;Flights!$M$26</f>
        <v>A350 – A350-900: A359 (9M-MAB..MAG, row 6) or A350 9M-MAH (row 7) - tail to confirm</v>
      </c>
      <c r="C5" s="94"/>
      <c r="D5" s="94"/>
      <c r="E5" s="93" t="s">
        <v>3443</v>
      </c>
      <c r="F5" s="97" t="str">
        <f aca="false">IF(ISNUMBER(Flights!$AH$26),TEXT(Flights!$AH$26,"DD-MMM-YY HH:MM"),"")&amp;" "&amp;Flights!$V$26</f>
        <v>29-Oct-26 23:20 KUL</v>
      </c>
      <c r="G5" s="98" t="n">
        <f aca="false">Flights!$AK$26</f>
        <v>0</v>
      </c>
      <c r="H5" s="98"/>
    </row>
    <row r="6" customFormat="false" ht="24" hidden="false" customHeight="true" outlineLevel="0" collapsed="false">
      <c r="A6" s="93" t="s">
        <v>3444</v>
      </c>
      <c r="B6" s="94" t="str">
        <f aca="false">IF(TRIM(Flights!$N$26)="","__________________",Flights!$N$26)</f>
        <v>__________________</v>
      </c>
      <c r="C6" s="94"/>
      <c r="D6" s="94"/>
      <c r="E6" s="93" t="s">
        <v>3445</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3446</v>
      </c>
      <c r="B7" s="94" t="str">
        <f aca="false">Flights!$T$26</f>
        <v>2.5 Meal (Meal)</v>
      </c>
      <c r="C7" s="94"/>
      <c r="D7" s="94"/>
      <c r="E7" s="93" t="s">
        <v>3447</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155</v>
      </c>
      <c r="B8" s="94" t="str">
        <f aca="false">Flights!$V$26&amp;"   (reference uplift stns: "&amp;Flights!$U$26&amp;")"</f>
        <v>KUL   (reference uplift stns: KUL/LHR)</v>
      </c>
      <c r="C8" s="94"/>
      <c r="D8" s="94"/>
      <c r="E8" s="93" t="s">
        <v>3448</v>
      </c>
      <c r="F8" s="99" t="s">
        <v>3449</v>
      </c>
      <c r="G8" s="98" t="n">
        <f aca="false">Flights!$AN$26</f>
        <v>0</v>
      </c>
      <c r="H8" s="98"/>
    </row>
    <row r="9" customFormat="false" ht="12.75" hidden="false" customHeight="true" outlineLevel="0" collapsed="false">
      <c r="A9" s="93" t="s">
        <v>3450</v>
      </c>
      <c r="B9" s="94" t="str">
        <f aca="false">TRIM(Flights!$P$26&amp;"  "&amp;Flights!$Q$26)</f>
        <v>7H 15M</v>
      </c>
      <c r="C9" s="94"/>
      <c r="D9" s="94"/>
      <c r="E9" s="93" t="s">
        <v>3451</v>
      </c>
      <c r="F9" s="100" t="n">
        <f aca="false">Flights!$AP$26</f>
        <v>0</v>
      </c>
      <c r="G9" s="100" t="n">
        <f aca="false">Flights!$AQ$26</f>
        <v>0</v>
      </c>
      <c r="H9" s="100" t="n">
        <f aca="false">Flights!$AU$26</f>
        <v>0</v>
      </c>
    </row>
    <row r="10" customFormat="false" ht="24" hidden="false" customHeight="true" outlineLevel="0" collapsed="false">
      <c r="A10" s="93" t="s">
        <v>3452</v>
      </c>
      <c r="B10" s="94" t="str">
        <f aca="false">IF(TRIM(Flights!$X$26)="","__________________",Flights!$X$26)</f>
        <v>__________________</v>
      </c>
      <c r="C10" s="94"/>
      <c r="D10" s="94"/>
      <c r="E10" s="93" t="s">
        <v>3453</v>
      </c>
      <c r="F10" s="100" t="n">
        <f aca="false">Flights!$AO$26</f>
        <v>46</v>
      </c>
      <c r="G10" s="100" t="n">
        <f aca="false">Flights!$AS$26</f>
        <v>1</v>
      </c>
      <c r="H10" s="100" t="n">
        <f aca="false">Flights!$AR$26</f>
        <v>2</v>
      </c>
    </row>
    <row r="11" customFormat="false" ht="21" hidden="false" customHeight="true" outlineLevel="0" collapsed="false">
      <c r="A11" s="93" t="s">
        <v>3454</v>
      </c>
      <c r="B11" s="94" t="str">
        <f aca="false">IF(TRIM(Flights!$Y$26)="","__________________",Flights!$Y$26)</f>
        <v>__________________</v>
      </c>
      <c r="C11" s="94"/>
      <c r="D11" s="94"/>
      <c r="E11" s="93" t="s">
        <v>3455</v>
      </c>
      <c r="F11" s="100" t="str">
        <f aca="false">Flights!$AV$26&amp;" / "&amp;Flights!$AW$26</f>
        <v>0 / 46</v>
      </c>
      <c r="G11" s="101" t="str">
        <f aca="false">IF(ISNUMBER(Settings!$B$6),TEXT(Settings!$B$6,"DD-MMM-YY HH:MM"),"")</f>
        <v>29-Sep-26 06:16</v>
      </c>
      <c r="H11" s="101"/>
    </row>
    <row r="12" customFormat="false" ht="34.5" hidden="false" customHeight="true" outlineLevel="0" collapsed="false">
      <c r="A12" s="102" t="s">
        <v>3456</v>
      </c>
      <c r="B12" s="102"/>
      <c r="C12" s="102"/>
      <c r="D12" s="102"/>
      <c r="E12" s="103" t="s">
        <v>3457</v>
      </c>
      <c r="F12" s="104" t="s">
        <v>3458</v>
      </c>
      <c r="G12" s="105" t="s">
        <v>94</v>
      </c>
      <c r="H12" s="106" t="s">
        <v>3459</v>
      </c>
    </row>
    <row r="13" customFormat="false" ht="34.5" hidden="false" customHeight="true" outlineLevel="0" collapsed="false">
      <c r="A13" s="107" t="str">
        <f aca="false">"EVIDENCE – write both.  Type (one of): "&amp;Settings!$U$4&amp;" · "&amp;Settings!$U$5&amp;" · "&amp;Settings!$U$6&amp;" · "&amp;Settings!$U$7&amp;" · "&amp;Settings!$U$8&amp;" · "&amp;Settings!$U$9&amp;" · "&amp;Settings!$U$10&amp;" · "&amp;Settings!$U$11&amp;" · "&amp;Settings!$U$12&amp;" · "&amp;Settings!$U$13&amp;" · "&amp;Settings!$U$14&amp;"   |   ID = the record's own number only (e.g. SF-2210, IMG_2231, 1045521); a link / file path only for type 'Link / file path'. Words such as 'done', 'checked' or 'photo to follow' are not accepted."</f>
        <v>EVIDENCE – write both.  Type (one of): Form / checklist · Sensory panel sheet · Load / uplift sheet · Photo · Email · Seal no. · Delivery note / receipt · Memo / letter · Document (GLD / menu / ISOP) · System record · Link / file path   |   ID = the record's own number only (e.g. SF-2210, IMG_2231, 1045521); a link / file path only for type 'Link / file path'. Words such as 'done', 'checked' or 'photo to follow' are not accepted.</v>
      </c>
      <c r="B13" s="107"/>
      <c r="C13" s="107"/>
      <c r="D13" s="107"/>
      <c r="E13" s="107"/>
      <c r="F13" s="107"/>
      <c r="G13" s="107"/>
      <c r="H13" s="107"/>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IF(Documents!$F$26="","",Documents!$F$26)</f>
        <v/>
      </c>
      <c r="C15" s="99" t="str">
        <f aca="false">IF(Documents!$G$26="","",Documents!$G$26)&amp;IF(ISNUMBER(Documents!$H$26),"  "&amp;TEXT(Documents!$H$26,"DD-MMM-YY"),"")</f>
        <v/>
      </c>
      <c r="D15" s="99"/>
      <c r="E15" s="108" t="str">
        <f aca="false">IF(Documents!$J$26="OUTSTANDING","OUTSTANDING – attach before T-7D (due "&amp;IF(ISNUMBER(Flights!$AG$26),TEXT(Flights!$AG$26,"DD-MMM-YY HH:MM"),"")&amp;" "&amp;Flights!$V$26&amp;")",IF(Documents!$J$26="","Status not recorded",Documents!$J$26))</f>
        <v>OUTSTANDING – attach before T-7D (due 23-Oct-26 23:20 KUL)</v>
      </c>
      <c r="F15" s="109" t="str">
        <f aca="false">"Staple behind this sheet as page A1."&amp;IF(Documents!$I$26="",""," Location: "&amp;Documents!$I$26)</f>
        <v>Staple behind this sheet as page A1.</v>
      </c>
      <c r="G15" s="109"/>
      <c r="H15" s="109"/>
    </row>
    <row r="16" customFormat="false" ht="36" hidden="false" customHeight="true" outlineLevel="0" collapsed="false">
      <c r="A16" s="93" t="s">
        <v>3466</v>
      </c>
      <c r="B16" s="94" t="str">
        <f aca="false">IF(Documents!$K$26="","",Documents!$K$26)</f>
        <v/>
      </c>
      <c r="C16" s="99" t="str">
        <f aca="false">IF(Documents!$L$26="","",Documents!$L$26)&amp;IF(ISNUMBER(Documents!$M$26),"  "&amp;TEXT(Documents!$M$26,"DD-MMM-YY"),"")</f>
        <v/>
      </c>
      <c r="D16" s="99"/>
      <c r="E16" s="108" t="str">
        <f aca="false">IF(Documents!$O$26="OUTSTANDING","OUTSTANDING – attach before T-7D (due "&amp;IF(ISNUMBER(Flights!$AG$26),TEXT(Flights!$AG$26,"DD-MMM-YY HH:MM"),"")&amp;" "&amp;Flights!$V$26&amp;")",IF(Documents!$O$26="","Status not recorded",Documents!$O$26))</f>
        <v>OUTSTANDING – attach before T-7D (due 23-Oct-26 23:20 KUL)</v>
      </c>
      <c r="F16" s="109" t="str">
        <f aca="false">"Staple behind this sheet as page A2."&amp;IF(Documents!$N$26="",""," Location: "&amp;Documents!$N$26)</f>
        <v>Staple behind this sheet as page A2.</v>
      </c>
      <c r="G16" s="109"/>
      <c r="H16" s="109"/>
    </row>
    <row r="17" customFormat="false" ht="22.5" hidden="false" customHeight="true" outlineLevel="0" collapsed="false">
      <c r="A17" s="93" t="s">
        <v>3467</v>
      </c>
      <c r="B17" s="110" t="str">
        <f aca="false">IF(Documents!$Q$26="","",Documents!$Q$26)</f>
        <v>Not supplied with brief – obtain from caterer / MAGCS.</v>
      </c>
      <c r="C17" s="110"/>
      <c r="D17" s="110"/>
      <c r="E17" s="110"/>
      <c r="F17" s="110"/>
      <c r="G17" s="110"/>
      <c r="H17" s="110"/>
    </row>
    <row r="18" customFormat="false" ht="13.5" hidden="false" customHeight="true" outlineLevel="0" collapsed="false">
      <c r="A18" s="111" t="s">
        <v>3468</v>
      </c>
      <c r="B18" s="111"/>
      <c r="C18" s="111" t="s">
        <v>3469</v>
      </c>
      <c r="D18" s="111"/>
      <c r="E18" s="111"/>
      <c r="F18" s="111" t="s">
        <v>3470</v>
      </c>
      <c r="G18" s="111"/>
      <c r="H18" s="111"/>
    </row>
    <row r="19" customFormat="false" ht="18" hidden="false" customHeight="true" outlineLevel="0" collapsed="false">
      <c r="A19" s="94" t="str">
        <f aca="false">"Name: "&amp;IF(TRIM(Flights!$Y$26)="","__________________",Flights!$Y$26)</f>
        <v>Name: __________________</v>
      </c>
      <c r="B19" s="94"/>
      <c r="C19" s="94" t="str">
        <f aca="false">"Name: __________________"</f>
        <v>Name: __________________</v>
      </c>
      <c r="D19" s="94"/>
      <c r="E19" s="94"/>
      <c r="F19" s="94" t="str">
        <f aca="false">"Name: __________________"&amp;"   Station: "&amp;Flights!$V$26</f>
        <v>Name: __________________   Station: KUL</v>
      </c>
      <c r="G19" s="94"/>
      <c r="H19" s="94"/>
    </row>
    <row r="20" customFormat="false" ht="30" hidden="false" customHeight="true" outlineLevel="0" collapsed="false">
      <c r="A20" s="112" t="s">
        <v>3471</v>
      </c>
      <c r="B20" s="112"/>
      <c r="C20" s="112" t="s">
        <v>3471</v>
      </c>
      <c r="D20" s="112"/>
      <c r="E20" s="112"/>
      <c r="F20" s="112" t="s">
        <v>3471</v>
      </c>
      <c r="G20" s="112"/>
      <c r="H20" s="112"/>
    </row>
    <row r="21" customFormat="false" ht="13.5" hidden="false" customHeight="true" outlineLevel="0" collapsed="false">
      <c r="A21" s="113" t="s">
        <v>3472</v>
      </c>
      <c r="B21" s="113"/>
      <c r="C21" s="113"/>
      <c r="D21" s="113"/>
      <c r="E21" s="113"/>
      <c r="F21" s="113"/>
      <c r="G21" s="113"/>
      <c r="H21" s="113"/>
    </row>
    <row r="22" customFormat="false" ht="24" hidden="false" customHeight="true" outlineLevel="0" collapsed="false">
      <c r="A22" s="95" t="s">
        <v>3473</v>
      </c>
      <c r="B22" s="95" t="s">
        <v>3474</v>
      </c>
      <c r="C22" s="95" t="s">
        <v>3475</v>
      </c>
      <c r="D22" s="95" t="s">
        <v>3476</v>
      </c>
      <c r="E22" s="95" t="s">
        <v>3477</v>
      </c>
      <c r="F22" s="95" t="s">
        <v>3478</v>
      </c>
      <c r="G22" s="95" t="s">
        <v>3479</v>
      </c>
      <c r="H22" s="95" t="s">
        <v>126</v>
      </c>
    </row>
    <row r="23" customFormat="false" ht="25.5" hidden="false" customHeight="true" outlineLevel="0" collapsed="false">
      <c r="A23" s="114"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3" s="114"/>
      <c r="C23" s="114"/>
      <c r="D23" s="114"/>
      <c r="E23" s="114"/>
      <c r="F23" s="114"/>
      <c r="G23" s="114"/>
      <c r="H23" s="114"/>
    </row>
    <row r="24" customFormat="false" ht="114" hidden="false" customHeight="true" outlineLevel="0" collapsed="false">
      <c r="A24" s="115" t="str">
        <f aca="false">Checks!$A$702&amp;CHAR(10)&amp;IF(Checks!$I$702="","",Checks!$I$702&amp;": ")&amp;Checks!$J$702</f>
        <v>F22-T7-01
Meal: Meal sensory testing completed for this flight's menu cycle (assessed class)</v>
      </c>
      <c r="B24" s="115" t="str">
        <f aca="false">Checks!$K$702&amp;IF(Checks!$O$702="","",IF(Checks!$K$702="","",CHAR(10))&amp;"Note: "&amp;Checks!$O$702)</f>
        <v>Record panel result / score in Result</v>
      </c>
      <c r="C24" s="115" t="str">
        <f aca="false">Checks!$N$702&amp;CHAR(10)&amp;IF(ISNUMBER(Checks!$R$702),TEXT(Checks!$R$702,"DD-MMM-YY HH:MM"),"")&amp;" "&amp;Checks!$P$702</f>
        <v>Required
23-Oct-26 23:20 KUL</v>
      </c>
      <c r="D24" s="115" t="str">
        <f aca="false">IF(Checks!$U$702="","",Checks!$U$702)&amp;IF(Checks!$AB$702="","",CHAR(10)&amp;"CA: "&amp;Checks!$AB$702)</f>
        <v/>
      </c>
      <c r="E24" s="115" t="str">
        <f aca="false">IF(Checks!$V$702="","",Checks!$V$702)&amp;IF(Checks!$AC$702="","",IF(Checks!$V$702="","",CHAR(10))&amp;"N/A just.: "&amp;Checks!$AC$702)&amp;IF(Checks!$W$702="","",CHAR(10)&amp;"Batch: "&amp;Checks!$W$702)&amp;IF(AND(Checks!$X$702="",Checks!$Y$702=""),"",CHAR(10)&amp;"Exp: "&amp;Checks!$X$702&amp;"  /  Act: "&amp;Checks!$Y$702)</f>
        <v/>
      </c>
      <c r="F24" s="115" t="str">
        <f aca="false">IF(AND(LEFT(Checks!$AH$702,10)="N/A – RULE",TRIM(Checks!$S$702&amp;Checks!$Z$702)=""),"","Type: "&amp;IF(TRIM(Checks!$S$702)="","______________ (see cover list)",Checks!$S$702)&amp;CHAR(10)&amp;"ID: "&amp;IF(TRIM(Checks!$Z$702)="","______________ (see cover list)",Checks!$Z$702))&amp;IF(Checks!$AA$702="","",CHAR(10)&amp;"CA: "&amp;Checks!$AA$702)</f>
        <v>Type: ______________ (see cover list)
ID: ______________ (see cover list)</v>
      </c>
      <c r="G24" s="115" t="str">
        <f aca="false">IF(ISNUMBER(Checks!$AD$702),TEXT(Checks!$AD$702,"DD-MMM-YY HH:MM")&amp;" "&amp;Checks!$P$702,"")&amp;IF(Checks!$AE$702="","",CHAR(10)&amp;"Verifier: "&amp;Checks!$AE$702)&amp;IF(Checks!$T$702="","",CHAR(10)&amp;"PIC: "&amp;Checks!$T$702)</f>
        <v/>
      </c>
      <c r="H24" s="116" t="str">
        <f aca="false">IF(Checks!$AH$702="","",Checks!$AH$702)</f>
        <v>OPEN</v>
      </c>
    </row>
    <row r="25" customFormat="false" ht="114" hidden="false" customHeight="true" outlineLevel="0" collapsed="false">
      <c r="A25" s="115" t="str">
        <f aca="false">Checks!$A$703&amp;CHAR(10)&amp;IF(Checks!$I$703="","",Checks!$I$703&amp;": ")&amp;Checks!$J$703</f>
        <v>F22-T7-02
Menu: Printed menu cards confirmed (content, cycle, language, quantity)</v>
      </c>
      <c r="B25" s="115" t="str">
        <f aca="false">Checks!$K$703&amp;IF(Checks!$O$703="","",IF(Checks!$K$703="","",CHAR(10))&amp;"Note: "&amp;Checks!$O$703)</f>
        <v>Menu card matches approved menu for this flight</v>
      </c>
      <c r="C25" s="115" t="str">
        <f aca="false">Checks!$N$703&amp;CHAR(10)&amp;IF(ISNUMBER(Checks!$R$703),TEXT(Checks!$R$703,"DD-MMM-YY HH:MM"),"")&amp;" "&amp;Checks!$P$703</f>
        <v>Required
23-Oct-26 23:20 KUL</v>
      </c>
      <c r="D25" s="115" t="str">
        <f aca="false">IF(Checks!$U$703="","",Checks!$U$703)&amp;IF(Checks!$AB$703="","",CHAR(10)&amp;"CA: "&amp;Checks!$AB$703)</f>
        <v/>
      </c>
      <c r="E25" s="115" t="str">
        <f aca="false">IF(Checks!$V$703="","",Checks!$V$703)&amp;IF(Checks!$AC$703="","",IF(Checks!$V$703="","",CHAR(10))&amp;"N/A just.: "&amp;Checks!$AC$703)&amp;IF(Checks!$W$703="","",CHAR(10)&amp;"Batch: "&amp;Checks!$W$703)&amp;IF(AND(Checks!$X$703="",Checks!$Y$703=""),"",CHAR(10)&amp;"Exp: "&amp;Checks!$X$703&amp;"  /  Act: "&amp;Checks!$Y$703)</f>
        <v/>
      </c>
      <c r="F25" s="115" t="str">
        <f aca="false">IF(AND(LEFT(Checks!$AH$703,10)="N/A – RULE",TRIM(Checks!$S$703&amp;Checks!$Z$703)=""),"","Type: "&amp;IF(TRIM(Checks!$S$703)="","______________ (see cover list)",Checks!$S$703)&amp;CHAR(10)&amp;"ID: "&amp;IF(TRIM(Checks!$Z$703)="","______________ (see cover list)",Checks!$Z$703))&amp;IF(Checks!$AA$703="","",CHAR(10)&amp;"CA: "&amp;Checks!$AA$703)</f>
        <v>Type: ______________ (see cover list)
ID: ______________ (see cover list)</v>
      </c>
      <c r="G25" s="115" t="str">
        <f aca="false">IF(ISNUMBER(Checks!$AD$703),TEXT(Checks!$AD$703,"DD-MMM-YY HH:MM")&amp;" "&amp;Checks!$P$703,"")&amp;IF(Checks!$AE$703="","",CHAR(10)&amp;"Verifier: "&amp;Checks!$AE$703)&amp;IF(Checks!$T$703="","",CHAR(10)&amp;"PIC: "&amp;Checks!$T$703)</f>
        <v/>
      </c>
      <c r="H25" s="116" t="str">
        <f aca="false">IF(Checks!$AH$703="","",Checks!$AH$703)</f>
        <v>OPEN</v>
      </c>
    </row>
    <row r="26" customFormat="false" ht="114" hidden="false" customHeight="true" outlineLevel="0" collapsed="false">
      <c r="A26" s="115" t="str">
        <f aca="false">Checks!$A$704&amp;CHAR(10)&amp;IF(Checks!$I$704="","",Checks!$I$704&amp;": ")&amp;Checks!$J$704</f>
        <v>F22-T7-03
IFE: Digital menu in IFE confirmed (A339 only)</v>
      </c>
      <c r="B26" s="115" t="str">
        <f aca="false">Checks!$K$704&amp;IF(Checks!$O$704="","",IF(Checks!$K$704="","",CHAR(10))&amp;"Note: "&amp;Checks!$O$704)</f>
        <v>Applies when fleet = A339
Note: Digital IFE menu applies to A339 only (user brief). Applicability follows the Fleet cell on Flights.</v>
      </c>
      <c r="C26" s="115" t="str">
        <f aca="false">Checks!$N$704&amp;CHAR(10)&amp;IF(ISNUMBER(Checks!$R$704),TEXT(Checks!$R$704,"DD-MMM-YY HH:MM"),"")&amp;" "&amp;Checks!$P$704</f>
        <v>N/A – rule
23-Oct-26 23:20 KUL</v>
      </c>
      <c r="D26" s="115" t="str">
        <f aca="false">IF(Checks!$U$704="","",Checks!$U$704)&amp;IF(Checks!$AB$704="","",CHAR(10)&amp;"CA: "&amp;Checks!$AB$704)</f>
        <v/>
      </c>
      <c r="E26" s="115" t="str">
        <f aca="false">IF(Checks!$V$704="","",Checks!$V$704)&amp;IF(Checks!$AC$704="","",IF(Checks!$V$704="","",CHAR(10))&amp;"N/A just.: "&amp;Checks!$AC$704)&amp;IF(Checks!$W$704="","",CHAR(10)&amp;"Batch: "&amp;Checks!$W$704)&amp;IF(AND(Checks!$X$704="",Checks!$Y$704=""),"",CHAR(10)&amp;"Exp: "&amp;Checks!$X$704&amp;"  /  Act: "&amp;Checks!$Y$704)</f>
        <v/>
      </c>
      <c r="F26" s="115" t="str">
        <f aca="false">IF(AND(LEFT(Checks!$AH$704,10)="N/A – RULE",TRIM(Checks!$S$704&amp;Checks!$Z$704)=""),"","Type: "&amp;IF(TRIM(Checks!$S$704)="","______________ (see cover list)",Checks!$S$704)&amp;CHAR(10)&amp;"ID: "&amp;IF(TRIM(Checks!$Z$704)="","______________ (see cover list)",Checks!$Z$704))&amp;IF(Checks!$AA$704="","",CHAR(10)&amp;"CA: "&amp;Checks!$AA$704)</f>
        <v/>
      </c>
      <c r="G26" s="115" t="str">
        <f aca="false">IF(ISNUMBER(Checks!$AD$704),TEXT(Checks!$AD$704,"DD-MMM-YY HH:MM")&amp;" "&amp;Checks!$P$704,"")&amp;IF(Checks!$AE$704="","",CHAR(10)&amp;"Verifier: "&amp;Checks!$AE$704)&amp;IF(Checks!$T$704="","",CHAR(10)&amp;"PIC: "&amp;Checks!$T$704)</f>
        <v/>
      </c>
      <c r="H26" s="116" t="str">
        <f aca="false">IF(Checks!$AH$704="","",Checks!$AH$704)</f>
        <v>N/A – RULE</v>
      </c>
    </row>
    <row r="27" customFormat="false" ht="114" hidden="false" customHeight="true" outlineLevel="0" collapsed="false">
      <c r="A27" s="115" t="str">
        <f aca="false">Checks!$A$705&amp;CHAR(10)&amp;IF(Checks!$I$705="","",Checks!$I$705&amp;": ")&amp;Checks!$J$705</f>
        <v>F22-T7-04
Staffing: Experienced catering officer assigned to this flight</v>
      </c>
      <c r="B27" s="115" t="str">
        <f aca="false">Checks!$K$705&amp;IF(Checks!$O$705="","",IF(Checks!$K$705="","",CHAR(10))&amp;"Note: "&amp;Checks!$O$705)</f>
        <v>Record officer name in Result</v>
      </c>
      <c r="C27" s="115" t="str">
        <f aca="false">Checks!$N$705&amp;CHAR(10)&amp;IF(ISNUMBER(Checks!$R$705),TEXT(Checks!$R$705,"DD-MMM-YY HH:MM"),"")&amp;" "&amp;Checks!$P$705</f>
        <v>Required
23-Oct-26 23:20 KUL</v>
      </c>
      <c r="D27" s="115" t="str">
        <f aca="false">IF(Checks!$U$705="","",Checks!$U$705)&amp;IF(Checks!$AB$705="","",CHAR(10)&amp;"CA: "&amp;Checks!$AB$705)</f>
        <v/>
      </c>
      <c r="E27" s="115" t="str">
        <f aca="false">IF(Checks!$V$705="","",Checks!$V$705)&amp;IF(Checks!$AC$705="","",IF(Checks!$V$705="","",CHAR(10))&amp;"N/A just.: "&amp;Checks!$AC$705)&amp;IF(Checks!$W$705="","",CHAR(10)&amp;"Batch: "&amp;Checks!$W$705)&amp;IF(AND(Checks!$X$705="",Checks!$Y$705=""),"",CHAR(10)&amp;"Exp: "&amp;Checks!$X$705&amp;"  /  Act: "&amp;Checks!$Y$705)</f>
        <v/>
      </c>
      <c r="F27" s="115" t="str">
        <f aca="false">IF(AND(LEFT(Checks!$AH$705,10)="N/A – RULE",TRIM(Checks!$S$705&amp;Checks!$Z$705)=""),"","Type: "&amp;IF(TRIM(Checks!$S$705)="","______________ (see cover list)",Checks!$S$705)&amp;CHAR(10)&amp;"ID: "&amp;IF(TRIM(Checks!$Z$705)="","______________ (see cover list)",Checks!$Z$705))&amp;IF(Checks!$AA$705="","",CHAR(10)&amp;"CA: "&amp;Checks!$AA$705)</f>
        <v>Type: ______________ (see cover list)
ID: ______________ (see cover list)</v>
      </c>
      <c r="G27" s="115" t="str">
        <f aca="false">IF(ISNUMBER(Checks!$AD$705),TEXT(Checks!$AD$705,"DD-MMM-YY HH:MM")&amp;" "&amp;Checks!$P$705,"")&amp;IF(Checks!$AE$705="","",CHAR(10)&amp;"Verifier: "&amp;Checks!$AE$705)&amp;IF(Checks!$T$705="","",CHAR(10)&amp;"PIC: "&amp;Checks!$T$705)</f>
        <v/>
      </c>
      <c r="H27" s="116" t="str">
        <f aca="false">IF(Checks!$AH$705="","",Checks!$AH$705)</f>
        <v>OPEN</v>
      </c>
    </row>
    <row r="28" customFormat="false" ht="114" hidden="false" customHeight="true" outlineLevel="0" collapsed="false">
      <c r="A28" s="115" t="str">
        <f aca="false">Checks!$A$706&amp;CHAR(10)&amp;IF(Checks!$I$706="","",Checks!$I$706&amp;": ")&amp;Checks!$J$706</f>
        <v>F22-T7-05
ISOP: All latest applicable ISOP revisions communicated to caterer</v>
      </c>
      <c r="B28" s="115" t="str">
        <f aca="false">Checks!$K$706&amp;IF(Checks!$O$706="","",IF(Checks!$K$706="","",CHAR(10))&amp;"Note: "&amp;Checks!$O$706)</f>
        <v>List revision numbers in Result (see ISOP register)</v>
      </c>
      <c r="C28" s="115" t="str">
        <f aca="false">Checks!$N$706&amp;CHAR(10)&amp;IF(ISNUMBER(Checks!$R$706),TEXT(Checks!$R$706,"DD-MMM-YY HH:MM"),"")&amp;" "&amp;Checks!$P$706</f>
        <v>Required
23-Oct-26 23:20 KUL</v>
      </c>
      <c r="D28" s="115" t="str">
        <f aca="false">IF(Checks!$U$706="","",Checks!$U$706)&amp;IF(Checks!$AB$706="","",CHAR(10)&amp;"CA: "&amp;Checks!$AB$706)</f>
        <v/>
      </c>
      <c r="E28" s="115" t="str">
        <f aca="false">IF(Checks!$V$706="","",Checks!$V$706)&amp;IF(Checks!$AC$706="","",IF(Checks!$V$706="","",CHAR(10))&amp;"N/A just.: "&amp;Checks!$AC$706)&amp;IF(Checks!$W$706="","",CHAR(10)&amp;"Batch: "&amp;Checks!$W$706)&amp;IF(AND(Checks!$X$706="",Checks!$Y$706=""),"",CHAR(10)&amp;"Exp: "&amp;Checks!$X$706&amp;"  /  Act: "&amp;Checks!$Y$706)</f>
        <v/>
      </c>
      <c r="F28" s="115" t="str">
        <f aca="false">IF(AND(LEFT(Checks!$AH$706,10)="N/A – RULE",TRIM(Checks!$S$706&amp;Checks!$Z$706)=""),"","Type: "&amp;IF(TRIM(Checks!$S$706)="","______________ (see cover list)",Checks!$S$706)&amp;CHAR(10)&amp;"ID: "&amp;IF(TRIM(Checks!$Z$706)="","______________ (see cover list)",Checks!$Z$706))&amp;IF(Checks!$AA$706="","",CHAR(10)&amp;"CA: "&amp;Checks!$AA$706)</f>
        <v>Type: ______________ (see cover list)
ID: ______________ (see cover list)</v>
      </c>
      <c r="G28" s="115" t="str">
        <f aca="false">IF(ISNUMBER(Checks!$AD$706),TEXT(Checks!$AD$706,"DD-MMM-YY HH:MM")&amp;" "&amp;Checks!$P$706,"")&amp;IF(Checks!$AE$706="","",CHAR(10)&amp;"Verifier: "&amp;Checks!$AE$706)&amp;IF(Checks!$T$706="","",CHAR(10)&amp;"PIC: "&amp;Checks!$T$706)</f>
        <v/>
      </c>
      <c r="H28" s="116" t="str">
        <f aca="false">IF(Checks!$AH$706="","",Checks!$AH$706)</f>
        <v>OPEN</v>
      </c>
    </row>
    <row r="29" customFormat="false" ht="114" hidden="false" customHeight="true" outlineLevel="0" collapsed="false">
      <c r="A29" s="115" t="str">
        <f aca="false">Checks!$A$707&amp;CHAR(10)&amp;IF(Checks!$I$707="","",Checks!$I$707&amp;": ")&amp;Checks!$J$707</f>
        <v>F22-T7-06
ISOP: Caterer acknowledgement of ISOP revisions recorded</v>
      </c>
      <c r="B29" s="115" t="str">
        <f aca="false">Checks!$K$707&amp;IF(Checks!$O$707="","",IF(Checks!$K$707="","",CHAR(10))&amp;"Note: "&amp;Checks!$O$707)</f>
        <v>Record acknowledgement ref in Evidence</v>
      </c>
      <c r="C29" s="115" t="str">
        <f aca="false">Checks!$N$707&amp;CHAR(10)&amp;IF(ISNUMBER(Checks!$R$707),TEXT(Checks!$R$707,"DD-MMM-YY HH:MM"),"")&amp;" "&amp;Checks!$P$707</f>
        <v>Required
23-Oct-26 23:20 KUL</v>
      </c>
      <c r="D29" s="115" t="str">
        <f aca="false">IF(Checks!$U$707="","",Checks!$U$707)&amp;IF(Checks!$AB$707="","",CHAR(10)&amp;"CA: "&amp;Checks!$AB$707)</f>
        <v/>
      </c>
      <c r="E29" s="115" t="str">
        <f aca="false">IF(Checks!$V$707="","",Checks!$V$707)&amp;IF(Checks!$AC$707="","",IF(Checks!$V$707="","",CHAR(10))&amp;"N/A just.: "&amp;Checks!$AC$707)&amp;IF(Checks!$W$707="","",CHAR(10)&amp;"Batch: "&amp;Checks!$W$707)&amp;IF(AND(Checks!$X$707="",Checks!$Y$707=""),"",CHAR(10)&amp;"Exp: "&amp;Checks!$X$707&amp;"  /  Act: "&amp;Checks!$Y$707)</f>
        <v/>
      </c>
      <c r="F29" s="115" t="str">
        <f aca="false">IF(AND(LEFT(Checks!$AH$707,10)="N/A – RULE",TRIM(Checks!$S$707&amp;Checks!$Z$707)=""),"","Type: "&amp;IF(TRIM(Checks!$S$707)="","______________ (see cover list)",Checks!$S$707)&amp;CHAR(10)&amp;"ID: "&amp;IF(TRIM(Checks!$Z$707)="","______________ (see cover list)",Checks!$Z$707))&amp;IF(Checks!$AA$707="","",CHAR(10)&amp;"CA: "&amp;Checks!$AA$707)</f>
        <v>Type: ______________ (see cover list)
ID: ______________ (see cover list)</v>
      </c>
      <c r="G29" s="115" t="str">
        <f aca="false">IF(ISNUMBER(Checks!$AD$707),TEXT(Checks!$AD$707,"DD-MMM-YY HH:MM")&amp;" "&amp;Checks!$P$707,"")&amp;IF(Checks!$AE$707="","",CHAR(10)&amp;"Verifier: "&amp;Checks!$AE$707)&amp;IF(Checks!$T$707="","",CHAR(10)&amp;"PIC: "&amp;Checks!$T$707)</f>
        <v/>
      </c>
      <c r="H29" s="116" t="str">
        <f aca="false">IF(Checks!$AH$707="","",Checks!$AH$707)</f>
        <v>OPEN</v>
      </c>
    </row>
    <row r="30" customFormat="false" ht="114" hidden="false" customHeight="true" outlineLevel="0" collapsed="false">
      <c r="A30" s="115" t="str">
        <f aca="false">Checks!$A$708&amp;CHAR(10)&amp;IF(Checks!$I$708="","",Checks!$I$708&amp;": ")&amp;Checks!$J$708</f>
        <v>F22-T7-07
Documents: Galley loading diagram (GLD) received, revision recorded &amp; attached</v>
      </c>
      <c r="B30" s="115" t="str">
        <f aca="false">Checks!$K$708&amp;IF(Checks!$O$708="","",IF(Checks!$K$708="","",CHAR(10))&amp;"Note: "&amp;Checks!$O$708)</f>
        <v>Documents sheet row complete</v>
      </c>
      <c r="C30" s="115" t="str">
        <f aca="false">Checks!$N$708&amp;CHAR(10)&amp;IF(ISNUMBER(Checks!$R$708),TEXT(Checks!$R$708,"DD-MMM-YY HH:MM"),"")&amp;" "&amp;Checks!$P$708</f>
        <v>Required
23-Oct-26 23:20 KUL</v>
      </c>
      <c r="D30" s="115" t="str">
        <f aca="false">IF(Checks!$U$708="","",Checks!$U$708)&amp;IF(Checks!$AB$708="","",CHAR(10)&amp;"CA: "&amp;Checks!$AB$708)</f>
        <v/>
      </c>
      <c r="E30" s="115" t="str">
        <f aca="false">IF(Checks!$V$708="","",Checks!$V$708)&amp;IF(Checks!$AC$708="","",IF(Checks!$V$708="","",CHAR(10))&amp;"N/A just.: "&amp;Checks!$AC$708)&amp;IF(Checks!$W$708="","",CHAR(10)&amp;"Batch: "&amp;Checks!$W$708)&amp;IF(AND(Checks!$X$708="",Checks!$Y$708=""),"",CHAR(10)&amp;"Exp: "&amp;Checks!$X$708&amp;"  /  Act: "&amp;Checks!$Y$708)</f>
        <v/>
      </c>
      <c r="F30" s="115" t="str">
        <f aca="false">IF(AND(LEFT(Checks!$AH$708,10)="N/A – RULE",TRIM(Checks!$S$708&amp;Checks!$Z$708)=""),"","Type: "&amp;IF(TRIM(Checks!$S$708)="","______________ (see cover list)",Checks!$S$708)&amp;CHAR(10)&amp;"ID: "&amp;IF(TRIM(Checks!$Z$708)="","______________ (see cover list)",Checks!$Z$708))&amp;IF(Checks!$AA$708="","",CHAR(10)&amp;"CA: "&amp;Checks!$AA$708)</f>
        <v>Type: ______________ (see cover list)
ID: ______________ (see cover list)</v>
      </c>
      <c r="G30" s="115" t="str">
        <f aca="false">IF(ISNUMBER(Checks!$AD$708),TEXT(Checks!$AD$708,"DD-MMM-YY HH:MM")&amp;" "&amp;Checks!$P$708,"")&amp;IF(Checks!$AE$708="","",CHAR(10)&amp;"Verifier: "&amp;Checks!$AE$708)&amp;IF(Checks!$T$708="","",CHAR(10)&amp;"PIC: "&amp;Checks!$T$708)</f>
        <v/>
      </c>
      <c r="H30" s="116" t="str">
        <f aca="false">IF(Checks!$AH$708="","",Checks!$AH$708)</f>
        <v>OPEN</v>
      </c>
    </row>
    <row r="31" customFormat="false" ht="114" hidden="false" customHeight="true" outlineLevel="0" collapsed="false">
      <c r="A31" s="115" t="str">
        <f aca="false">Checks!$A$709&amp;CHAR(10)&amp;IF(Checks!$I$709="","",Checks!$I$709&amp;": ")&amp;Checks!$J$709</f>
        <v>F22-T7-08
Documents: Menu checklist received, revision recorded &amp; attached</v>
      </c>
      <c r="B31" s="115" t="str">
        <f aca="false">Checks!$K$709&amp;IF(Checks!$O$709="","",IF(Checks!$K$709="","",CHAR(10))&amp;"Note: "&amp;Checks!$O$709)</f>
        <v>Documents sheet row complete</v>
      </c>
      <c r="C31" s="115" t="str">
        <f aca="false">Checks!$N$709&amp;CHAR(10)&amp;IF(ISNUMBER(Checks!$R$709),TEXT(Checks!$R$709,"DD-MMM-YY HH:MM"),"")&amp;" "&amp;Checks!$P$709</f>
        <v>Required
23-Oct-26 23:20 KUL</v>
      </c>
      <c r="D31" s="115" t="str">
        <f aca="false">IF(Checks!$U$709="","",Checks!$U$709)&amp;IF(Checks!$AB$709="","",CHAR(10)&amp;"CA: "&amp;Checks!$AB$709)</f>
        <v/>
      </c>
      <c r="E31" s="115" t="str">
        <f aca="false">IF(Checks!$V$709="","",Checks!$V$709)&amp;IF(Checks!$AC$709="","",IF(Checks!$V$709="","",CHAR(10))&amp;"N/A just.: "&amp;Checks!$AC$709)&amp;IF(Checks!$W$709="","",CHAR(10)&amp;"Batch: "&amp;Checks!$W$709)&amp;IF(AND(Checks!$X$709="",Checks!$Y$709=""),"",CHAR(10)&amp;"Exp: "&amp;Checks!$X$709&amp;"  /  Act: "&amp;Checks!$Y$709)</f>
        <v/>
      </c>
      <c r="F31" s="115" t="str">
        <f aca="false">IF(AND(LEFT(Checks!$AH$709,10)="N/A – RULE",TRIM(Checks!$S$709&amp;Checks!$Z$709)=""),"","Type: "&amp;IF(TRIM(Checks!$S$709)="","______________ (see cover list)",Checks!$S$709)&amp;CHAR(10)&amp;"ID: "&amp;IF(TRIM(Checks!$Z$709)="","______________ (see cover list)",Checks!$Z$709))&amp;IF(Checks!$AA$709="","",CHAR(10)&amp;"CA: "&amp;Checks!$AA$709)</f>
        <v>Type: ______________ (see cover list)
ID: ______________ (see cover list)</v>
      </c>
      <c r="G31" s="115" t="str">
        <f aca="false">IF(ISNUMBER(Checks!$AD$709),TEXT(Checks!$AD$709,"DD-MMM-YY HH:MM")&amp;" "&amp;Checks!$P$709,"")&amp;IF(Checks!$AE$709="","",CHAR(10)&amp;"Verifier: "&amp;Checks!$AE$709)&amp;IF(Checks!$T$709="","",CHAR(10)&amp;"PIC: "&amp;Checks!$T$709)</f>
        <v/>
      </c>
      <c r="H31" s="116" t="str">
        <f aca="false">IF(Checks!$AH$709="","",Checks!$AH$709)</f>
        <v>OPEN</v>
      </c>
    </row>
    <row r="32" customFormat="false" ht="114" hidden="false" customHeight="true" outlineLevel="0" collapsed="false">
      <c r="A32" s="115" t="str">
        <f aca="false">Checks!$A$710&amp;CHAR(10)&amp;IF(Checks!$I$710="","",Checks!$I$710&amp;": ")&amp;Checks!$J$710</f>
        <v>F22-T7-09
Uplift plan: Uplift plan confirmed with caterer vs STD Uplift Information</v>
      </c>
      <c r="B32" s="115" t="str">
        <f aca="false">Checks!$K$710&amp;IF(Checks!$O$710="","",IF(Checks!$K$710="","",CHAR(10))&amp;"Note: "&amp;Checks!$O$710)</f>
        <v>Service: 2.5 Meal (Meal); meal uplift stn KUL (ref lists KUL/LHR)</v>
      </c>
      <c r="C32" s="115" t="str">
        <f aca="false">Checks!$N$710&amp;CHAR(10)&amp;IF(ISNUMBER(Checks!$R$710),TEXT(Checks!$R$710,"DD-MMM-YY HH:MM"),"")&amp;" "&amp;Checks!$P$710</f>
        <v>Required
23-Oct-26 23:20 KUL</v>
      </c>
      <c r="D32" s="115" t="str">
        <f aca="false">IF(Checks!$U$710="","",Checks!$U$710)&amp;IF(Checks!$AB$710="","",CHAR(10)&amp;"CA: "&amp;Checks!$AB$710)</f>
        <v/>
      </c>
      <c r="E32" s="115" t="str">
        <f aca="false">IF(Checks!$V$710="","",Checks!$V$710)&amp;IF(Checks!$AC$710="","",IF(Checks!$V$710="","",CHAR(10))&amp;"N/A just.: "&amp;Checks!$AC$710)&amp;IF(Checks!$W$710="","",CHAR(10)&amp;"Batch: "&amp;Checks!$W$710)&amp;IF(AND(Checks!$X$710="",Checks!$Y$710=""),"",CHAR(10)&amp;"Exp: "&amp;Checks!$X$710&amp;"  /  Act: "&amp;Checks!$Y$710)</f>
        <v/>
      </c>
      <c r="F32" s="115" t="str">
        <f aca="false">IF(AND(LEFT(Checks!$AH$710,10)="N/A – RULE",TRIM(Checks!$S$710&amp;Checks!$Z$710)=""),"","Type: "&amp;IF(TRIM(Checks!$S$710)="","______________ (see cover list)",Checks!$S$710)&amp;CHAR(10)&amp;"ID: "&amp;IF(TRIM(Checks!$Z$710)="","______________ (see cover list)",Checks!$Z$710))&amp;IF(Checks!$AA$710="","",CHAR(10)&amp;"CA: "&amp;Checks!$AA$710)</f>
        <v>Type: ______________ (see cover list)
ID: ______________ (see cover list)</v>
      </c>
      <c r="G32" s="115" t="str">
        <f aca="false">IF(ISNUMBER(Checks!$AD$710),TEXT(Checks!$AD$710,"DD-MMM-YY HH:MM")&amp;" "&amp;Checks!$P$710,"")&amp;IF(Checks!$AE$710="","",CHAR(10)&amp;"Verifier: "&amp;Checks!$AE$710)&amp;IF(Checks!$T$710="","",CHAR(10)&amp;"PIC: "&amp;Checks!$T$710)</f>
        <v/>
      </c>
      <c r="H32" s="116" t="str">
        <f aca="false">IF(Checks!$AH$710="","",Checks!$AH$710)</f>
        <v>OPEN</v>
      </c>
    </row>
    <row r="33" customFormat="false" ht="25.5" hidden="false" customHeight="true" outlineLevel="0" collapsed="false">
      <c r="A33" s="114"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3" s="114"/>
      <c r="C33" s="114"/>
      <c r="D33" s="114"/>
      <c r="E33" s="114"/>
      <c r="F33" s="114"/>
      <c r="G33" s="114"/>
      <c r="H33" s="114"/>
    </row>
    <row r="34" customFormat="false" ht="114" hidden="false" customHeight="true" outlineLevel="0" collapsed="false">
      <c r="A34" s="115" t="str">
        <f aca="false">Checks!$A$711&amp;CHAR(10)&amp;IF(Checks!$I$711="","",Checks!$I$711&amp;": ")&amp;Checks!$J$711</f>
        <v>F22-T24-01
Meal: Sensory test repeated on ACTUAL production batch for this flight</v>
      </c>
      <c r="B34" s="115" t="str">
        <f aca="false">Checks!$K$711&amp;IF(Checks!$O$711="","",IF(Checks!$K$711="","",CHAR(10))&amp;"Note: "&amp;Checks!$O$711)</f>
        <v>Batch ID, result, CA and acceptance mandatory</v>
      </c>
      <c r="C34" s="115" t="str">
        <f aca="false">Checks!$N$711&amp;CHAR(10)&amp;IF(ISNUMBER(Checks!$R$711),TEXT(Checks!$R$711,"DD-MMM-YY HH:MM"),"")&amp;" "&amp;Checks!$P$711</f>
        <v>Required
29-Oct-26 23:20 KUL</v>
      </c>
      <c r="D34" s="115" t="str">
        <f aca="false">IF(Checks!$U$711="","",Checks!$U$711)&amp;IF(Checks!$AB$711="","",CHAR(10)&amp;"CA: "&amp;Checks!$AB$711)</f>
        <v/>
      </c>
      <c r="E34" s="115" t="str">
        <f aca="false">IF(Checks!$V$711="","",Checks!$V$711)&amp;IF(Checks!$AC$711="","",IF(Checks!$V$711="","",CHAR(10))&amp;"N/A just.: "&amp;Checks!$AC$711)&amp;IF(Checks!$W$711="","",CHAR(10)&amp;"Batch: "&amp;Checks!$W$711)&amp;IF(AND(Checks!$X$711="",Checks!$Y$711=""),"",CHAR(10)&amp;"Exp: "&amp;Checks!$X$711&amp;"  /  Act: "&amp;Checks!$Y$711)</f>
        <v/>
      </c>
      <c r="F34" s="115" t="str">
        <f aca="false">IF(AND(LEFT(Checks!$AH$711,10)="N/A – RULE",TRIM(Checks!$S$711&amp;Checks!$Z$711)=""),"","Type: "&amp;IF(TRIM(Checks!$S$711)="","______________ (see cover list)",Checks!$S$711)&amp;CHAR(10)&amp;"ID: "&amp;IF(TRIM(Checks!$Z$711)="","______________ (see cover list)",Checks!$Z$711))&amp;IF(Checks!$AA$711="","",CHAR(10)&amp;"CA: "&amp;Checks!$AA$711)</f>
        <v>Type: ______________ (see cover list)
ID: ______________ (see cover list)</v>
      </c>
      <c r="G34" s="115" t="str">
        <f aca="false">IF(ISNUMBER(Checks!$AD$711),TEXT(Checks!$AD$711,"DD-MMM-YY HH:MM")&amp;" "&amp;Checks!$P$711,"")&amp;IF(Checks!$AE$711="","",CHAR(10)&amp;"Verifier: "&amp;Checks!$AE$711)&amp;IF(Checks!$T$711="","",CHAR(10)&amp;"PIC: "&amp;Checks!$T$711)</f>
        <v/>
      </c>
      <c r="H34" s="116" t="str">
        <f aca="false">IF(Checks!$AH$711="","",Checks!$AH$711)</f>
        <v>OPEN</v>
      </c>
    </row>
    <row r="35" customFormat="false" ht="25.5" hidden="false" customHeight="true" outlineLevel="0" collapsed="false">
      <c r="A35" s="114"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5" s="114"/>
      <c r="C35" s="114"/>
      <c r="D35" s="114"/>
      <c r="E35" s="114"/>
      <c r="F35" s="114"/>
      <c r="G35" s="114"/>
      <c r="H35" s="114"/>
    </row>
    <row r="36" customFormat="false" ht="114" hidden="false" customHeight="true" outlineLevel="0" collapsed="false">
      <c r="A36" s="115" t="str">
        <f aca="false">Checks!$A$712&amp;CHAR(10)&amp;IF(Checks!$I$712="","",Checks!$I$712&amp;": ")&amp;Checks!$J$712</f>
        <v>F22-T12-01
Meal: Meal quality vs menu checklist</v>
      </c>
      <c r="B36" s="115" t="str">
        <f aca="false">Checks!$K$712&amp;IF(Checks!$O$712="","",IF(Checks!$K$712="","",CHAR(10))&amp;"Note: "&amp;Checks!$O$712)</f>
        <v>Note: Preparation check at caterer - does NOT confirm loading.</v>
      </c>
      <c r="C36" s="115" t="str">
        <f aca="false">Checks!$N$712&amp;CHAR(10)&amp;IF(ISNUMBER(Checks!$R$712),TEXT(Checks!$R$712,"DD-MMM-YY HH:MM"),"")&amp;" "&amp;Checks!$P$712</f>
        <v>Required
30-Oct-26 11:20 KUL</v>
      </c>
      <c r="D36" s="115" t="str">
        <f aca="false">IF(Checks!$U$712="","",Checks!$U$712)&amp;IF(Checks!$AB$712="","",CHAR(10)&amp;"CA: "&amp;Checks!$AB$712)</f>
        <v/>
      </c>
      <c r="E36" s="115" t="str">
        <f aca="false">IF(Checks!$V$712="","",Checks!$V$712)&amp;IF(Checks!$AC$712="","",IF(Checks!$V$712="","",CHAR(10))&amp;"N/A just.: "&amp;Checks!$AC$712)&amp;IF(Checks!$W$712="","",CHAR(10)&amp;"Batch: "&amp;Checks!$W$712)&amp;IF(AND(Checks!$X$712="",Checks!$Y$712=""),"",CHAR(10)&amp;"Exp: "&amp;Checks!$X$712&amp;"  /  Act: "&amp;Checks!$Y$712)</f>
        <v/>
      </c>
      <c r="F36" s="115" t="str">
        <f aca="false">IF(AND(LEFT(Checks!$AH$712,10)="N/A – RULE",TRIM(Checks!$S$712&amp;Checks!$Z$712)=""),"","Type: "&amp;IF(TRIM(Checks!$S$712)="","______________ (see cover list)",Checks!$S$712)&amp;CHAR(10)&amp;"ID: "&amp;IF(TRIM(Checks!$Z$712)="","______________ (see cover list)",Checks!$Z$712))&amp;IF(Checks!$AA$712="","",CHAR(10)&amp;"CA: "&amp;Checks!$AA$712)</f>
        <v>Type: ______________ (see cover list)
ID: ______________ (see cover list)</v>
      </c>
      <c r="G36" s="115" t="str">
        <f aca="false">IF(ISNUMBER(Checks!$AD$712),TEXT(Checks!$AD$712,"DD-MMM-YY HH:MM")&amp;" "&amp;Checks!$P$712,"")&amp;IF(Checks!$AE$712="","",CHAR(10)&amp;"Verifier: "&amp;Checks!$AE$712)&amp;IF(Checks!$T$712="","",CHAR(10)&amp;"PIC: "&amp;Checks!$T$712)</f>
        <v/>
      </c>
      <c r="H36" s="116" t="str">
        <f aca="false">IF(Checks!$AH$712="","",Checks!$AH$712)</f>
        <v>OPEN</v>
      </c>
    </row>
    <row r="37" customFormat="false" ht="114" hidden="false" customHeight="true" outlineLevel="0" collapsed="false">
      <c r="A37" s="115" t="str">
        <f aca="false">Checks!$A$713&amp;CHAR(10)&amp;IF(Checks!$I$713="","",Checks!$I$713&amp;": ")&amp;Checks!$J$713</f>
        <v>F22-T12-02
Meal: Meal quantities vs menu checklist</v>
      </c>
      <c r="B37" s="115" t="str">
        <f aca="false">Checks!$K$713&amp;IF(Checks!$O$713="","",IF(Checks!$K$713="","",CHAR(10))&amp;"Note: "&amp;Checks!$O$713)</f>
        <v>Enter expected &amp; actual
Note: Preparation check at caterer - does NOT confirm loading.</v>
      </c>
      <c r="C37" s="115" t="str">
        <f aca="false">Checks!$N$713&amp;CHAR(10)&amp;IF(ISNUMBER(Checks!$R$713),TEXT(Checks!$R$713,"DD-MMM-YY HH:MM"),"")&amp;" "&amp;Checks!$P$713</f>
        <v>Required
30-Oct-26 11:20 KUL</v>
      </c>
      <c r="D37" s="115" t="str">
        <f aca="false">IF(Checks!$U$713="","",Checks!$U$713)&amp;IF(Checks!$AB$713="","",CHAR(10)&amp;"CA: "&amp;Checks!$AB$713)</f>
        <v/>
      </c>
      <c r="E37" s="115" t="str">
        <f aca="false">IF(Checks!$V$713="","",Checks!$V$713)&amp;IF(Checks!$AC$713="","",IF(Checks!$V$713="","",CHAR(10))&amp;"N/A just.: "&amp;Checks!$AC$713)&amp;IF(Checks!$W$713="","",CHAR(10)&amp;"Batch: "&amp;Checks!$W$713)&amp;IF(AND(Checks!$X$713="",Checks!$Y$713=""),"",CHAR(10)&amp;"Exp: "&amp;Checks!$X$713&amp;"  /  Act: "&amp;Checks!$Y$713)</f>
        <v/>
      </c>
      <c r="F37" s="115" t="str">
        <f aca="false">IF(AND(LEFT(Checks!$AH$713,10)="N/A – RULE",TRIM(Checks!$S$713&amp;Checks!$Z$713)=""),"","Type: "&amp;IF(TRIM(Checks!$S$713)="","______________ (see cover list)",Checks!$S$713)&amp;CHAR(10)&amp;"ID: "&amp;IF(TRIM(Checks!$Z$713)="","______________ (see cover list)",Checks!$Z$713))&amp;IF(Checks!$AA$713="","",CHAR(10)&amp;"CA: "&amp;Checks!$AA$713)</f>
        <v>Type: ______________ (see cover list)
ID: ______________ (see cover list)</v>
      </c>
      <c r="G37" s="115" t="str">
        <f aca="false">IF(ISNUMBER(Checks!$AD$713),TEXT(Checks!$AD$713,"DD-MMM-YY HH:MM")&amp;" "&amp;Checks!$P$713,"")&amp;IF(Checks!$AE$713="","",CHAR(10)&amp;"Verifier: "&amp;Checks!$AE$713)&amp;IF(Checks!$T$713="","",CHAR(10)&amp;"PIC: "&amp;Checks!$T$713)</f>
        <v/>
      </c>
      <c r="H37" s="116" t="str">
        <f aca="false">IF(Checks!$AH$713="","",Checks!$AH$713)</f>
        <v>OPEN</v>
      </c>
    </row>
    <row r="38" customFormat="false" ht="114" hidden="false" customHeight="true" outlineLevel="0" collapsed="false">
      <c r="A38" s="115" t="str">
        <f aca="false">Checks!$A$714&amp;CHAR(10)&amp;IF(Checks!$I$714="","",Checks!$I$714&amp;": ")&amp;Checks!$J$714</f>
        <v>F22-T12-03
Equipment: Equipment cleanliness vs GLD</v>
      </c>
      <c r="B38" s="115" t="str">
        <f aca="false">Checks!$K$714&amp;IF(Checks!$O$714="","",IF(Checks!$K$714="","",CHAR(10))&amp;"Note: "&amp;Checks!$O$714)</f>
        <v>Note: Preparation check at caterer - does NOT confirm loading.</v>
      </c>
      <c r="C38" s="115" t="str">
        <f aca="false">Checks!$N$714&amp;CHAR(10)&amp;IF(ISNUMBER(Checks!$R$714),TEXT(Checks!$R$714,"DD-MMM-YY HH:MM"),"")&amp;" "&amp;Checks!$P$714</f>
        <v>Required
30-Oct-26 11:20 KUL</v>
      </c>
      <c r="D38" s="115" t="str">
        <f aca="false">IF(Checks!$U$714="","",Checks!$U$714)&amp;IF(Checks!$AB$714="","",CHAR(10)&amp;"CA: "&amp;Checks!$AB$714)</f>
        <v/>
      </c>
      <c r="E38" s="115" t="str">
        <f aca="false">IF(Checks!$V$714="","",Checks!$V$714)&amp;IF(Checks!$AC$714="","",IF(Checks!$V$714="","",CHAR(10))&amp;"N/A just.: "&amp;Checks!$AC$714)&amp;IF(Checks!$W$714="","",CHAR(10)&amp;"Batch: "&amp;Checks!$W$714)&amp;IF(AND(Checks!$X$714="",Checks!$Y$714=""),"",CHAR(10)&amp;"Exp: "&amp;Checks!$X$714&amp;"  /  Act: "&amp;Checks!$Y$714)</f>
        <v/>
      </c>
      <c r="F38" s="115" t="str">
        <f aca="false">IF(AND(LEFT(Checks!$AH$714,10)="N/A – RULE",TRIM(Checks!$S$714&amp;Checks!$Z$714)=""),"","Type: "&amp;IF(TRIM(Checks!$S$714)="","______________ (see cover list)",Checks!$S$714)&amp;CHAR(10)&amp;"ID: "&amp;IF(TRIM(Checks!$Z$714)="","______________ (see cover list)",Checks!$Z$714))&amp;IF(Checks!$AA$714="","",CHAR(10)&amp;"CA: "&amp;Checks!$AA$714)</f>
        <v>Type: ______________ (see cover list)
ID: ______________ (see cover list)</v>
      </c>
      <c r="G38" s="115" t="str">
        <f aca="false">IF(ISNUMBER(Checks!$AD$714),TEXT(Checks!$AD$714,"DD-MMM-YY HH:MM")&amp;" "&amp;Checks!$P$714,"")&amp;IF(Checks!$AE$714="","",CHAR(10)&amp;"Verifier: "&amp;Checks!$AE$714)&amp;IF(Checks!$T$714="","",CHAR(10)&amp;"PIC: "&amp;Checks!$T$714)</f>
        <v/>
      </c>
      <c r="H38" s="116" t="str">
        <f aca="false">IF(Checks!$AH$714="","",Checks!$AH$714)</f>
        <v>OPEN</v>
      </c>
    </row>
    <row r="39" customFormat="false" ht="114" hidden="false" customHeight="true" outlineLevel="0" collapsed="false">
      <c r="A39" s="115" t="str">
        <f aca="false">Checks!$A$715&amp;CHAR(10)&amp;IF(Checks!$I$715="","",Checks!$I$715&amp;": ")&amp;Checks!$J$715</f>
        <v>F22-T12-04
Equipment: Equipment presentation vs GLD</v>
      </c>
      <c r="B39" s="115" t="str">
        <f aca="false">Checks!$K$715&amp;IF(Checks!$O$715="","",IF(Checks!$K$715="","",CHAR(10))&amp;"Note: "&amp;Checks!$O$715)</f>
        <v>Note: Preparation check at caterer - does NOT confirm loading.</v>
      </c>
      <c r="C39" s="115" t="str">
        <f aca="false">Checks!$N$715&amp;CHAR(10)&amp;IF(ISNUMBER(Checks!$R$715),TEXT(Checks!$R$715,"DD-MMM-YY HH:MM"),"")&amp;" "&amp;Checks!$P$715</f>
        <v>Required
30-Oct-26 11:20 KUL</v>
      </c>
      <c r="D39" s="115" t="str">
        <f aca="false">IF(Checks!$U$715="","",Checks!$U$715)&amp;IF(Checks!$AB$715="","",CHAR(10)&amp;"CA: "&amp;Checks!$AB$715)</f>
        <v/>
      </c>
      <c r="E39" s="115" t="str">
        <f aca="false">IF(Checks!$V$715="","",Checks!$V$715)&amp;IF(Checks!$AC$715="","",IF(Checks!$V$715="","",CHAR(10))&amp;"N/A just.: "&amp;Checks!$AC$715)&amp;IF(Checks!$W$715="","",CHAR(10)&amp;"Batch: "&amp;Checks!$W$715)&amp;IF(AND(Checks!$X$715="",Checks!$Y$715=""),"",CHAR(10)&amp;"Exp: "&amp;Checks!$X$715&amp;"  /  Act: "&amp;Checks!$Y$715)</f>
        <v/>
      </c>
      <c r="F39" s="115" t="str">
        <f aca="false">IF(AND(LEFT(Checks!$AH$715,10)="N/A – RULE",TRIM(Checks!$S$715&amp;Checks!$Z$715)=""),"","Type: "&amp;IF(TRIM(Checks!$S$715)="","______________ (see cover list)",Checks!$S$715)&amp;CHAR(10)&amp;"ID: "&amp;IF(TRIM(Checks!$Z$715)="","______________ (see cover list)",Checks!$Z$715))&amp;IF(Checks!$AA$715="","",CHAR(10)&amp;"CA: "&amp;Checks!$AA$715)</f>
        <v>Type: ______________ (see cover list)
ID: ______________ (see cover list)</v>
      </c>
      <c r="G39" s="115" t="str">
        <f aca="false">IF(ISNUMBER(Checks!$AD$715),TEXT(Checks!$AD$715,"DD-MMM-YY HH:MM")&amp;" "&amp;Checks!$P$715,"")&amp;IF(Checks!$AE$715="","",CHAR(10)&amp;"Verifier: "&amp;Checks!$AE$715)&amp;IF(Checks!$T$715="","",CHAR(10)&amp;"PIC: "&amp;Checks!$T$715)</f>
        <v/>
      </c>
      <c r="H39" s="116" t="str">
        <f aca="false">IF(Checks!$AH$715="","",Checks!$AH$715)</f>
        <v>OPEN</v>
      </c>
    </row>
    <row r="40" customFormat="false" ht="114" hidden="false" customHeight="true" outlineLevel="0" collapsed="false">
      <c r="A40" s="115" t="str">
        <f aca="false">Checks!$A$716&amp;CHAR(10)&amp;IF(Checks!$I$716="","",Checks!$I$716&amp;": ")&amp;Checks!$J$716</f>
        <v>F22-T12-05
Equipment: Equipment serviceability vs GLD</v>
      </c>
      <c r="B40" s="115" t="str">
        <f aca="false">Checks!$K$716&amp;IF(Checks!$O$716="","",IF(Checks!$K$716="","",CHAR(10))&amp;"Note: "&amp;Checks!$O$716)</f>
        <v>Note: Preparation check at caterer - does NOT confirm loading.</v>
      </c>
      <c r="C40" s="115" t="str">
        <f aca="false">Checks!$N$716&amp;CHAR(10)&amp;IF(ISNUMBER(Checks!$R$716),TEXT(Checks!$R$716,"DD-MMM-YY HH:MM"),"")&amp;" "&amp;Checks!$P$716</f>
        <v>Required
30-Oct-26 11:20 KUL</v>
      </c>
      <c r="D40" s="115" t="str">
        <f aca="false">IF(Checks!$U$716="","",Checks!$U$716)&amp;IF(Checks!$AB$716="","",CHAR(10)&amp;"CA: "&amp;Checks!$AB$716)</f>
        <v/>
      </c>
      <c r="E40" s="115" t="str">
        <f aca="false">IF(Checks!$V$716="","",Checks!$V$716)&amp;IF(Checks!$AC$716="","",IF(Checks!$V$716="","",CHAR(10))&amp;"N/A just.: "&amp;Checks!$AC$716)&amp;IF(Checks!$W$716="","",CHAR(10)&amp;"Batch: "&amp;Checks!$W$716)&amp;IF(AND(Checks!$X$716="",Checks!$Y$716=""),"",CHAR(10)&amp;"Exp: "&amp;Checks!$X$716&amp;"  /  Act: "&amp;Checks!$Y$716)</f>
        <v/>
      </c>
      <c r="F40" s="115" t="str">
        <f aca="false">IF(AND(LEFT(Checks!$AH$716,10)="N/A – RULE",TRIM(Checks!$S$716&amp;Checks!$Z$716)=""),"","Type: "&amp;IF(TRIM(Checks!$S$716)="","______________ (see cover list)",Checks!$S$716)&amp;CHAR(10)&amp;"ID: "&amp;IF(TRIM(Checks!$Z$716)="","______________ (see cover list)",Checks!$Z$716))&amp;IF(Checks!$AA$716="","",CHAR(10)&amp;"CA: "&amp;Checks!$AA$716)</f>
        <v>Type: ______________ (see cover list)
ID: ______________ (see cover list)</v>
      </c>
      <c r="G40" s="115" t="str">
        <f aca="false">IF(ISNUMBER(Checks!$AD$716),TEXT(Checks!$AD$716,"DD-MMM-YY HH:MM")&amp;" "&amp;Checks!$P$716,"")&amp;IF(Checks!$AE$716="","",CHAR(10)&amp;"Verifier: "&amp;Checks!$AE$716)&amp;IF(Checks!$T$716="","",CHAR(10)&amp;"PIC: "&amp;Checks!$T$716)</f>
        <v/>
      </c>
      <c r="H40" s="116" t="str">
        <f aca="false">IF(Checks!$AH$716="","",Checks!$AH$716)</f>
        <v>OPEN</v>
      </c>
    </row>
    <row r="41" customFormat="false" ht="289.5" hidden="false" customHeight="true" outlineLevel="0" collapsed="false">
      <c r="A41" s="115" t="str">
        <f aca="false">Checks!$A$717&amp;CHAR(10)&amp;IF(Checks!$I$717="","",Checks!$I$717&amp;": ")&amp;Checks!$J$717</f>
        <v>F22-T12-06
Equipment: Equipment quantities vs GLD</v>
      </c>
      <c r="B41" s="115" t="str">
        <f aca="false">SUBSTITUTE(SUBSTITUTE(SUBSTITUTE(Checks!$K$717&amp;IF(Checks!$O$717="","",IF(Checks!$K$717="","",CHAR(10))&amp;"Note: "&amp;Checks!$O$717)," (AIRCRAFT TYPE!C6:R6)","")," (AIRCRAFT TYPE!C7:R7)","")," -"," n/a")</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n/a does NOT confirm loading.</v>
      </c>
      <c r="C41" s="115" t="str">
        <f aca="false">Checks!$N$717&amp;CHAR(10)&amp;IF(ISNUMBER(Checks!$R$717),TEXT(Checks!$R$717,"DD-MMM-YY HH:MM"),"")&amp;" "&amp;Checks!$P$717</f>
        <v>Required
30-Oct-26 11:20 KUL</v>
      </c>
      <c r="D41" s="115" t="str">
        <f aca="false">IF(Checks!$U$717="","",Checks!$U$717)&amp;IF(Checks!$AB$717="","",CHAR(10)&amp;"CA: "&amp;Checks!$AB$717)</f>
        <v/>
      </c>
      <c r="E41" s="115" t="str">
        <f aca="false">IF(Checks!$V$717="","",Checks!$V$717)&amp;IF(Checks!$AC$717="","",IF(Checks!$V$717="","",CHAR(10))&amp;"N/A just.: "&amp;Checks!$AC$717)&amp;IF(Checks!$W$717="","",CHAR(10)&amp;"Batch: "&amp;Checks!$W$717)&amp;IF(AND(Checks!$X$717="",Checks!$Y$717=""),"",CHAR(10)&amp;"Exp: "&amp;Checks!$X$717&amp;"  /  Act: "&amp;Checks!$Y$717)</f>
        <v/>
      </c>
      <c r="F41" s="115" t="str">
        <f aca="false">IF(AND(LEFT(Checks!$AH$717,10)="N/A – RULE",TRIM(Checks!$S$717&amp;Checks!$Z$717)=""),"","Type: "&amp;IF(TRIM(Checks!$S$717)="","______________ (see cover list)",Checks!$S$717)&amp;CHAR(10)&amp;"ID: "&amp;IF(TRIM(Checks!$Z$717)="","______________ (see cover list)",Checks!$Z$717))&amp;IF(Checks!$AA$717="","",CHAR(10)&amp;"CA: "&amp;Checks!$AA$717)</f>
        <v>Type: ______________ (see cover list)
ID: ______________ (see cover list)</v>
      </c>
      <c r="G41" s="115" t="str">
        <f aca="false">IF(ISNUMBER(Checks!$AD$717),TEXT(Checks!$AD$717,"DD-MMM-YY HH:MM")&amp;" "&amp;Checks!$P$717,"")&amp;IF(Checks!$AE$717="","",CHAR(10)&amp;"Verifier: "&amp;Checks!$AE$717)&amp;IF(Checks!$T$717="","",CHAR(10)&amp;"PIC: "&amp;Checks!$T$717)</f>
        <v/>
      </c>
      <c r="H41" s="116" t="str">
        <f aca="false">IF(Checks!$AH$717="","",Checks!$AH$717)</f>
        <v>OPEN</v>
      </c>
    </row>
    <row r="42" customFormat="false" ht="114" hidden="false" customHeight="true" outlineLevel="0" collapsed="false">
      <c r="A42" s="115" t="str">
        <f aca="false">Checks!$A$718&amp;CHAR(10)&amp;IF(Checks!$I$718="","",Checks!$I$718&amp;": ")&amp;Checks!$J$718</f>
        <v>F22-T12-07
Equipment: Loading positions planned vs GLD</v>
      </c>
      <c r="B42" s="115" t="str">
        <f aca="false">Checks!$K$718&amp;IF(Checks!$O$718="","",IF(Checks!$K$718="","",CHAR(10))&amp;"Note: "&amp;Checks!$O$718)</f>
        <v>Note: Preparation check at caterer - does NOT confirm loading.</v>
      </c>
      <c r="C42" s="115" t="str">
        <f aca="false">Checks!$N$718&amp;CHAR(10)&amp;IF(ISNUMBER(Checks!$R$718),TEXT(Checks!$R$718,"DD-MMM-YY HH:MM"),"")&amp;" "&amp;Checks!$P$718</f>
        <v>Required
30-Oct-26 11:20 KUL</v>
      </c>
      <c r="D42" s="115" t="str">
        <f aca="false">IF(Checks!$U$718="","",Checks!$U$718)&amp;IF(Checks!$AB$718="","",CHAR(10)&amp;"CA: "&amp;Checks!$AB$718)</f>
        <v/>
      </c>
      <c r="E42" s="115" t="str">
        <f aca="false">IF(Checks!$V$718="","",Checks!$V$718)&amp;IF(Checks!$AC$718="","",IF(Checks!$V$718="","",CHAR(10))&amp;"N/A just.: "&amp;Checks!$AC$718)&amp;IF(Checks!$W$718="","",CHAR(10)&amp;"Batch: "&amp;Checks!$W$718)&amp;IF(AND(Checks!$X$718="",Checks!$Y$718=""),"",CHAR(10)&amp;"Exp: "&amp;Checks!$X$718&amp;"  /  Act: "&amp;Checks!$Y$718)</f>
        <v/>
      </c>
      <c r="F42" s="115" t="str">
        <f aca="false">IF(AND(LEFT(Checks!$AH$718,10)="N/A – RULE",TRIM(Checks!$S$718&amp;Checks!$Z$718)=""),"","Type: "&amp;IF(TRIM(Checks!$S$718)="","______________ (see cover list)",Checks!$S$718)&amp;CHAR(10)&amp;"ID: "&amp;IF(TRIM(Checks!$Z$718)="","______________ (see cover list)",Checks!$Z$718))&amp;IF(Checks!$AA$718="","",CHAR(10)&amp;"CA: "&amp;Checks!$AA$718)</f>
        <v>Type: ______________ (see cover list)
ID: ______________ (see cover list)</v>
      </c>
      <c r="G42" s="115" t="str">
        <f aca="false">IF(ISNUMBER(Checks!$AD$718),TEXT(Checks!$AD$718,"DD-MMM-YY HH:MM")&amp;" "&amp;Checks!$P$718,"")&amp;IF(Checks!$AE$718="","",CHAR(10)&amp;"Verifier: "&amp;Checks!$AE$718)&amp;IF(Checks!$T$718="","",CHAR(10)&amp;"PIC: "&amp;Checks!$T$718)</f>
        <v/>
      </c>
      <c r="H42" s="116" t="str">
        <f aca="false">IF(Checks!$AH$718="","",Checks!$AH$718)</f>
        <v>OPEN</v>
      </c>
    </row>
    <row r="43" customFormat="false" ht="213" hidden="false" customHeight="true" outlineLevel="0" collapsed="false">
      <c r="A43" s="115" t="str">
        <f aca="false">Checks!$A$719&amp;CHAR(10)&amp;IF(Checks!$I$719="","",Checks!$I$719&amp;": ")&amp;Checks!$J$719</f>
        <v>F22-T12-08
Amenities: Toiletry kits - prepared</v>
      </c>
      <c r="B43" s="115" t="str">
        <f aca="false">SUBSTITUTE(SUBSTITUTE(Checks!$K$719&amp;IF(Checks!$O$719="","",IF(Checks!$K$719="","",CHAR(10))&amp;"Note: "&amp;Checks!$O$719),"A350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43" s="115" t="str">
        <f aca="false">Checks!$N$719&amp;CHAR(10)&amp;IF(ISNUMBER(Checks!$R$719),TEXT(Checks!$R$719,"DD-MMM-YY HH:MM"),"")&amp;" "&amp;Checks!$P$719</f>
        <v>Clarification required
30-Oct-26 11:20 KUL</v>
      </c>
      <c r="D43" s="115" t="str">
        <f aca="false">IF(Checks!$U$719="","",Checks!$U$719)&amp;IF(Checks!$AB$719="","",CHAR(10)&amp;"CA: "&amp;Checks!$AB$719)</f>
        <v/>
      </c>
      <c r="E43" s="115" t="str">
        <f aca="false">IF(Checks!$V$719="","",Checks!$V$719)&amp;IF(Checks!$AC$719="","",IF(Checks!$V$719="","",CHAR(10))&amp;"N/A just.: "&amp;Checks!$AC$719)&amp;IF(Checks!$W$719="","",CHAR(10)&amp;"Batch: "&amp;Checks!$W$719)&amp;IF(AND(Checks!$X$719="",Checks!$Y$719=""),"",CHAR(10)&amp;"Exp: "&amp;Checks!$X$719&amp;"  /  Act: "&amp;Checks!$Y$719)</f>
        <v/>
      </c>
      <c r="F43" s="115" t="str">
        <f aca="false">IF(AND(LEFT(Checks!$AH$719,10)="N/A – RULE",TRIM(Checks!$S$719&amp;Checks!$Z$719)=""),"","Type: "&amp;IF(TRIM(Checks!$S$719)="","______________ (see cover list)",Checks!$S$719)&amp;CHAR(10)&amp;"ID: "&amp;IF(TRIM(Checks!$Z$719)="","______________ (see cover list)",Checks!$Z$719))&amp;IF(Checks!$AA$719="","",CHAR(10)&amp;"CA: "&amp;Checks!$AA$719)</f>
        <v>Type: ______________ (see cover list)
ID: ______________ (see cover list)</v>
      </c>
      <c r="G43" s="115" t="str">
        <f aca="false">IF(ISNUMBER(Checks!$AD$719),TEXT(Checks!$AD$719,"DD-MMM-YY HH:MM")&amp;" "&amp;Checks!$P$719,"")&amp;IF(Checks!$AE$719="","",CHAR(10)&amp;"Verifier: "&amp;Checks!$AE$719)&amp;IF(Checks!$T$719="","",CHAR(10)&amp;"PIC: "&amp;Checks!$T$719)</f>
        <v/>
      </c>
      <c r="H43" s="116" t="str">
        <f aca="false">IF(Checks!$AH$719="","",Checks!$AH$719)</f>
        <v>OPEN – CLARIFICATION</v>
      </c>
    </row>
    <row r="44" customFormat="false" ht="114" hidden="false" customHeight="true" outlineLevel="0" collapsed="false">
      <c r="A44" s="115" t="str">
        <f aca="false">Checks!$A$720&amp;CHAR(10)&amp;IF(Checks!$I$720="","",Checks!$I$720&amp;": ")&amp;Checks!$J$720</f>
        <v>F22-T12-09
Amenities: Pajamas (BC) - prepared</v>
      </c>
      <c r="B44" s="115" t="str">
        <f aca="false">Checks!$K$720&amp;IF(Checks!$O$720="","",IF(Checks!$K$720="","",CHAR(10))&amp;"Note: "&amp;Checks!$O$720)</f>
        <v>Available - BC red-eye only
Note: Red-eye departure 2320 local.</v>
      </c>
      <c r="C44" s="115" t="str">
        <f aca="false">Checks!$N$720&amp;CHAR(10)&amp;IF(ISNUMBER(Checks!$R$720),TEXT(Checks!$R$720,"DD-MMM-YY HH:MM"),"")&amp;" "&amp;Checks!$P$720</f>
        <v>Required
30-Oct-26 11:20 KUL</v>
      </c>
      <c r="D44" s="115" t="str">
        <f aca="false">IF(Checks!$U$720="","",Checks!$U$720)&amp;IF(Checks!$AB$720="","",CHAR(10)&amp;"CA: "&amp;Checks!$AB$720)</f>
        <v/>
      </c>
      <c r="E44" s="115" t="str">
        <f aca="false">IF(Checks!$V$720="","",Checks!$V$720)&amp;IF(Checks!$AC$720="","",IF(Checks!$V$720="","",CHAR(10))&amp;"N/A just.: "&amp;Checks!$AC$720)&amp;IF(Checks!$W$720="","",CHAR(10)&amp;"Batch: "&amp;Checks!$W$720)&amp;IF(AND(Checks!$X$720="",Checks!$Y$720=""),"",CHAR(10)&amp;"Exp: "&amp;Checks!$X$720&amp;"  /  Act: "&amp;Checks!$Y$720)</f>
        <v/>
      </c>
      <c r="F44" s="115" t="str">
        <f aca="false">IF(AND(LEFT(Checks!$AH$720,10)="N/A – RULE",TRIM(Checks!$S$720&amp;Checks!$Z$720)=""),"","Type: "&amp;IF(TRIM(Checks!$S$720)="","______________ (see cover list)",Checks!$S$720)&amp;CHAR(10)&amp;"ID: "&amp;IF(TRIM(Checks!$Z$720)="","______________ (see cover list)",Checks!$Z$720))&amp;IF(Checks!$AA$720="","",CHAR(10)&amp;"CA: "&amp;Checks!$AA$720)</f>
        <v>Type: ______________ (see cover list)
ID: ______________ (see cover list)</v>
      </c>
      <c r="G44" s="115" t="str">
        <f aca="false">IF(ISNUMBER(Checks!$AD$720),TEXT(Checks!$AD$720,"DD-MMM-YY HH:MM")&amp;" "&amp;Checks!$P$720,"")&amp;IF(Checks!$AE$720="","",CHAR(10)&amp;"Verifier: "&amp;Checks!$AE$720)&amp;IF(Checks!$T$720="","",CHAR(10)&amp;"PIC: "&amp;Checks!$T$720)</f>
        <v/>
      </c>
      <c r="H44" s="116" t="str">
        <f aca="false">IF(Checks!$AH$720="","",Checks!$AH$720)</f>
        <v>OPEN</v>
      </c>
    </row>
    <row r="45" customFormat="false" ht="114" hidden="false" customHeight="true" outlineLevel="0" collapsed="false">
      <c r="A45" s="115" t="str">
        <f aca="false">Checks!$A$721&amp;CHAR(10)&amp;IF(Checks!$I$721="","",Checks!$I$721&amp;": ")&amp;Checks!$J$721</f>
        <v>F22-T12-10
Amenities: Slippers (BS/BC) - prepared</v>
      </c>
      <c r="B45" s="115" t="str">
        <f aca="false">Checks!$K$721&amp;IF(Checks!$O$721="","",IF(Checks!$K$721="","",CHAR(10))&amp;"Note: "&amp;Checks!$O$721)</f>
        <v>Available (ticked in reference)</v>
      </c>
      <c r="C45" s="115" t="str">
        <f aca="false">Checks!$N$721&amp;CHAR(10)&amp;IF(ISNUMBER(Checks!$R$721),TEXT(Checks!$R$721,"DD-MMM-YY HH:MM"),"")&amp;" "&amp;Checks!$P$721</f>
        <v>Required
30-Oct-26 11:20 KUL</v>
      </c>
      <c r="D45" s="115" t="str">
        <f aca="false">IF(Checks!$U$721="","",Checks!$U$721)&amp;IF(Checks!$AB$721="","",CHAR(10)&amp;"CA: "&amp;Checks!$AB$721)</f>
        <v/>
      </c>
      <c r="E45" s="115" t="str">
        <f aca="false">IF(Checks!$V$721="","",Checks!$V$721)&amp;IF(Checks!$AC$721="","",IF(Checks!$V$721="","",CHAR(10))&amp;"N/A just.: "&amp;Checks!$AC$721)&amp;IF(Checks!$W$721="","",CHAR(10)&amp;"Batch: "&amp;Checks!$W$721)&amp;IF(AND(Checks!$X$721="",Checks!$Y$721=""),"",CHAR(10)&amp;"Exp: "&amp;Checks!$X$721&amp;"  /  Act: "&amp;Checks!$Y$721)</f>
        <v/>
      </c>
      <c r="F45" s="115" t="str">
        <f aca="false">IF(AND(LEFT(Checks!$AH$721,10)="N/A – RULE",TRIM(Checks!$S$721&amp;Checks!$Z$721)=""),"","Type: "&amp;IF(TRIM(Checks!$S$721)="","______________ (see cover list)",Checks!$S$721)&amp;CHAR(10)&amp;"ID: "&amp;IF(TRIM(Checks!$Z$721)="","______________ (see cover list)",Checks!$Z$721))&amp;IF(Checks!$AA$721="","",CHAR(10)&amp;"CA: "&amp;Checks!$AA$721)</f>
        <v>Type: ______________ (see cover list)
ID: ______________ (see cover list)</v>
      </c>
      <c r="G45" s="115" t="str">
        <f aca="false">IF(ISNUMBER(Checks!$AD$721),TEXT(Checks!$AD$721,"DD-MMM-YY HH:MM")&amp;" "&amp;Checks!$P$721,"")&amp;IF(Checks!$AE$721="","",CHAR(10)&amp;"Verifier: "&amp;Checks!$AE$721)&amp;IF(Checks!$T$721="","",CHAR(10)&amp;"PIC: "&amp;Checks!$T$721)</f>
        <v/>
      </c>
      <c r="H45" s="116" t="str">
        <f aca="false">IF(Checks!$AH$721="","",Checks!$AH$721)</f>
        <v>OPEN</v>
      </c>
    </row>
    <row r="46" customFormat="false" ht="114" hidden="false" customHeight="true" outlineLevel="0" collapsed="false">
      <c r="A46" s="115" t="str">
        <f aca="false">Checks!$A$722&amp;CHAR(10)&amp;IF(Checks!$I$722="","",Checks!$I$722&amp;": ")&amp;Checks!$J$722</f>
        <v>F22-T12-11
F&amp;B Linen: Towel - prepared</v>
      </c>
      <c r="B46" s="115" t="str">
        <f aca="false">Checks!$K$722&amp;IF(Checks!$O$722="","",IF(Checks!$K$722="","",CHAR(10))&amp;"Note: "&amp;Checks!$O$722)</f>
        <v>Available (ticked in reference)
Note: Reference gives no uplift stn for this item: preparation checked at the meal uplift stn (KUL) - confirm with caterer.</v>
      </c>
      <c r="C46" s="115" t="str">
        <f aca="false">Checks!$N$722&amp;CHAR(10)&amp;IF(ISNUMBER(Checks!$R$722),TEXT(Checks!$R$722,"DD-MMM-YY HH:MM"),"")&amp;" "&amp;Checks!$P$722</f>
        <v>Required
30-Oct-26 11:20 KUL</v>
      </c>
      <c r="D46" s="115" t="str">
        <f aca="false">IF(Checks!$U$722="","",Checks!$U$722)&amp;IF(Checks!$AB$722="","",CHAR(10)&amp;"CA: "&amp;Checks!$AB$722)</f>
        <v/>
      </c>
      <c r="E46" s="115" t="str">
        <f aca="false">IF(Checks!$V$722="","",Checks!$V$722)&amp;IF(Checks!$AC$722="","",IF(Checks!$V$722="","",CHAR(10))&amp;"N/A just.: "&amp;Checks!$AC$722)&amp;IF(Checks!$W$722="","",CHAR(10)&amp;"Batch: "&amp;Checks!$W$722)&amp;IF(AND(Checks!$X$722="",Checks!$Y$722=""),"",CHAR(10)&amp;"Exp: "&amp;Checks!$X$722&amp;"  /  Act: "&amp;Checks!$Y$722)</f>
        <v/>
      </c>
      <c r="F46" s="115" t="str">
        <f aca="false">IF(AND(LEFT(Checks!$AH$722,10)="N/A – RULE",TRIM(Checks!$S$722&amp;Checks!$Z$722)=""),"","Type: "&amp;IF(TRIM(Checks!$S$722)="","______________ (see cover list)",Checks!$S$722)&amp;CHAR(10)&amp;"ID: "&amp;IF(TRIM(Checks!$Z$722)="","______________ (see cover list)",Checks!$Z$722))&amp;IF(Checks!$AA$722="","",CHAR(10)&amp;"CA: "&amp;Checks!$AA$722)</f>
        <v>Type: ______________ (see cover list)
ID: ______________ (see cover list)</v>
      </c>
      <c r="G46" s="115" t="str">
        <f aca="false">IF(ISNUMBER(Checks!$AD$722),TEXT(Checks!$AD$722,"DD-MMM-YY HH:MM")&amp;" "&amp;Checks!$P$722,"")&amp;IF(Checks!$AE$722="","",CHAR(10)&amp;"Verifier: "&amp;Checks!$AE$722)&amp;IF(Checks!$T$722="","",CHAR(10)&amp;"PIC: "&amp;Checks!$T$722)</f>
        <v/>
      </c>
      <c r="H46" s="116" t="str">
        <f aca="false">IF(Checks!$AH$722="","",Checks!$AH$722)</f>
        <v>OPEN</v>
      </c>
    </row>
    <row r="47" customFormat="false" ht="114" hidden="false" customHeight="true" outlineLevel="0" collapsed="false">
      <c r="A47" s="115" t="str">
        <f aca="false">Checks!$A$723&amp;CHAR(10)&amp;IF(Checks!$I$723="","",Checks!$I$723&amp;": ")&amp;Checks!$J$723</f>
        <v>F22-T12-12
F&amp;B Linen: Tray cloth - prepared</v>
      </c>
      <c r="B47" s="115" t="str">
        <f aca="false">Checks!$K$723&amp;IF(Checks!$O$723="","",IF(Checks!$K$723="","",CHAR(10))&amp;"Note: "&amp;Checks!$O$723)</f>
        <v>Available (ticked in reference)
Note: Reference gives no uplift stn for this item: preparation checked at the meal uplift stn (KUL) - confirm with caterer.</v>
      </c>
      <c r="C47" s="115" t="str">
        <f aca="false">Checks!$N$723&amp;CHAR(10)&amp;IF(ISNUMBER(Checks!$R$723),TEXT(Checks!$R$723,"DD-MMM-YY HH:MM"),"")&amp;" "&amp;Checks!$P$723</f>
        <v>Required
30-Oct-26 11:20 KUL</v>
      </c>
      <c r="D47" s="115" t="str">
        <f aca="false">IF(Checks!$U$723="","",Checks!$U$723)&amp;IF(Checks!$AB$723="","",CHAR(10)&amp;"CA: "&amp;Checks!$AB$723)</f>
        <v/>
      </c>
      <c r="E47" s="115" t="str">
        <f aca="false">IF(Checks!$V$723="","",Checks!$V$723)&amp;IF(Checks!$AC$723="","",IF(Checks!$V$723="","",CHAR(10))&amp;"N/A just.: "&amp;Checks!$AC$723)&amp;IF(Checks!$W$723="","",CHAR(10)&amp;"Batch: "&amp;Checks!$W$723)&amp;IF(AND(Checks!$X$723="",Checks!$Y$723=""),"",CHAR(10)&amp;"Exp: "&amp;Checks!$X$723&amp;"  /  Act: "&amp;Checks!$Y$723)</f>
        <v/>
      </c>
      <c r="F47" s="115" t="str">
        <f aca="false">IF(AND(LEFT(Checks!$AH$723,10)="N/A – RULE",TRIM(Checks!$S$723&amp;Checks!$Z$723)=""),"","Type: "&amp;IF(TRIM(Checks!$S$723)="","______________ (see cover list)",Checks!$S$723)&amp;CHAR(10)&amp;"ID: "&amp;IF(TRIM(Checks!$Z$723)="","______________ (see cover list)",Checks!$Z$723))&amp;IF(Checks!$AA$723="","",CHAR(10)&amp;"CA: "&amp;Checks!$AA$723)</f>
        <v>Type: ______________ (see cover list)
ID: ______________ (see cover list)</v>
      </c>
      <c r="G47" s="115" t="str">
        <f aca="false">IF(ISNUMBER(Checks!$AD$723),TEXT(Checks!$AD$723,"DD-MMM-YY HH:MM")&amp;" "&amp;Checks!$P$723,"")&amp;IF(Checks!$AE$723="","",CHAR(10)&amp;"Verifier: "&amp;Checks!$AE$723)&amp;IF(Checks!$T$723="","",CHAR(10)&amp;"PIC: "&amp;Checks!$T$723)</f>
        <v/>
      </c>
      <c r="H47" s="116" t="str">
        <f aca="false">IF(Checks!$AH$723="","",Checks!$AH$723)</f>
        <v>OPEN</v>
      </c>
    </row>
    <row r="48" customFormat="false" ht="114" hidden="false" customHeight="true" outlineLevel="0" collapsed="false">
      <c r="A48" s="115" t="str">
        <f aca="false">Checks!$A$724&amp;CHAR(10)&amp;IF(Checks!$I$724="","",Checks!$I$724&amp;": ")&amp;Checks!$J$724</f>
        <v>F22-T12-13
F&amp;B Linen: Napkin - prepared</v>
      </c>
      <c r="B48" s="115" t="str">
        <f aca="false">Checks!$K$724&amp;IF(Checks!$O$724="","",IF(Checks!$K$724="","",CHAR(10))&amp;"Note: "&amp;Checks!$O$724)</f>
        <v>Available (ticked in reference)
Note: Reference gives no uplift stn for this item: preparation checked at the meal uplift stn (KUL) - confirm with caterer.</v>
      </c>
      <c r="C48" s="115" t="str">
        <f aca="false">Checks!$N$724&amp;CHAR(10)&amp;IF(ISNUMBER(Checks!$R$724),TEXT(Checks!$R$724,"DD-MMM-YY HH:MM"),"")&amp;" "&amp;Checks!$P$724</f>
        <v>Required
30-Oct-26 11:20 KUL</v>
      </c>
      <c r="D48" s="115" t="str">
        <f aca="false">IF(Checks!$U$724="","",Checks!$U$724)&amp;IF(Checks!$AB$724="","",CHAR(10)&amp;"CA: "&amp;Checks!$AB$724)</f>
        <v/>
      </c>
      <c r="E48" s="115" t="str">
        <f aca="false">IF(Checks!$V$724="","",Checks!$V$724)&amp;IF(Checks!$AC$724="","",IF(Checks!$V$724="","",CHAR(10))&amp;"N/A just.: "&amp;Checks!$AC$724)&amp;IF(Checks!$W$724="","",CHAR(10)&amp;"Batch: "&amp;Checks!$W$724)&amp;IF(AND(Checks!$X$724="",Checks!$Y$724=""),"",CHAR(10)&amp;"Exp: "&amp;Checks!$X$724&amp;"  /  Act: "&amp;Checks!$Y$724)</f>
        <v/>
      </c>
      <c r="F48" s="115" t="str">
        <f aca="false">IF(AND(LEFT(Checks!$AH$724,10)="N/A – RULE",TRIM(Checks!$S$724&amp;Checks!$Z$724)=""),"","Type: "&amp;IF(TRIM(Checks!$S$724)="","______________ (see cover list)",Checks!$S$724)&amp;CHAR(10)&amp;"ID: "&amp;IF(TRIM(Checks!$Z$724)="","______________ (see cover list)",Checks!$Z$724))&amp;IF(Checks!$AA$724="","",CHAR(10)&amp;"CA: "&amp;Checks!$AA$724)</f>
        <v>Type: ______________ (see cover list)
ID: ______________ (see cover list)</v>
      </c>
      <c r="G48" s="115" t="str">
        <f aca="false">IF(ISNUMBER(Checks!$AD$724),TEXT(Checks!$AD$724,"DD-MMM-YY HH:MM")&amp;" "&amp;Checks!$P$724,"")&amp;IF(Checks!$AE$724="","",CHAR(10)&amp;"Verifier: "&amp;Checks!$AE$724)&amp;IF(Checks!$T$724="","",CHAR(10)&amp;"PIC: "&amp;Checks!$T$724)</f>
        <v/>
      </c>
      <c r="H48" s="116" t="str">
        <f aca="false">IF(Checks!$AH$724="","",Checks!$AH$724)</f>
        <v>OPEN</v>
      </c>
    </row>
    <row r="49" customFormat="false" ht="114" hidden="false" customHeight="true" outlineLevel="0" collapsed="false">
      <c r="A49" s="115" t="str">
        <f aca="false">Checks!$A$725&amp;CHAR(10)&amp;IF(Checks!$I$725="","",Checks!$I$725&amp;": ")&amp;Checks!$J$725</f>
        <v>F22-T12-14
F&amp;B Linen: Table cloth - prepared</v>
      </c>
      <c r="B49" s="115" t="str">
        <f aca="false">Checks!$K$725&amp;IF(Checks!$O$725="","",IF(Checks!$K$725="","",CHAR(10))&amp;"Note: "&amp;Checks!$O$725)</f>
        <v>Available (ticked in reference)
Note: Reference gives no uplift stn for this item: preparation checked at the meal uplift stn (KUL) - confirm with caterer.</v>
      </c>
      <c r="C49" s="115" t="str">
        <f aca="false">Checks!$N$725&amp;CHAR(10)&amp;IF(ISNUMBER(Checks!$R$725),TEXT(Checks!$R$725,"DD-MMM-YY HH:MM"),"")&amp;" "&amp;Checks!$P$725</f>
        <v>Required
30-Oct-26 11:20 KUL</v>
      </c>
      <c r="D49" s="115" t="str">
        <f aca="false">IF(Checks!$U$725="","",Checks!$U$725)&amp;IF(Checks!$AB$725="","",CHAR(10)&amp;"CA: "&amp;Checks!$AB$725)</f>
        <v/>
      </c>
      <c r="E49" s="115" t="str">
        <f aca="false">IF(Checks!$V$725="","",Checks!$V$725)&amp;IF(Checks!$AC$725="","",IF(Checks!$V$725="","",CHAR(10))&amp;"N/A just.: "&amp;Checks!$AC$725)&amp;IF(Checks!$W$725="","",CHAR(10)&amp;"Batch: "&amp;Checks!$W$725)&amp;IF(AND(Checks!$X$725="",Checks!$Y$725=""),"",CHAR(10)&amp;"Exp: "&amp;Checks!$X$725&amp;"  /  Act: "&amp;Checks!$Y$725)</f>
        <v/>
      </c>
      <c r="F49" s="115" t="str">
        <f aca="false">IF(AND(LEFT(Checks!$AH$725,10)="N/A – RULE",TRIM(Checks!$S$725&amp;Checks!$Z$725)=""),"","Type: "&amp;IF(TRIM(Checks!$S$725)="","______________ (see cover list)",Checks!$S$725)&amp;CHAR(10)&amp;"ID: "&amp;IF(TRIM(Checks!$Z$725)="","______________ (see cover list)",Checks!$Z$725))&amp;IF(Checks!$AA$725="","",CHAR(10)&amp;"CA: "&amp;Checks!$AA$725)</f>
        <v>Type: ______________ (see cover list)
ID: ______________ (see cover list)</v>
      </c>
      <c r="G49" s="115" t="str">
        <f aca="false">IF(ISNUMBER(Checks!$AD$725),TEXT(Checks!$AD$725,"DD-MMM-YY HH:MM")&amp;" "&amp;Checks!$P$725,"")&amp;IF(Checks!$AE$725="","",CHAR(10)&amp;"Verifier: "&amp;Checks!$AE$725)&amp;IF(Checks!$T$725="","",CHAR(10)&amp;"PIC: "&amp;Checks!$T$725)</f>
        <v/>
      </c>
      <c r="H49" s="116" t="str">
        <f aca="false">IF(Checks!$AH$725="","",Checks!$AH$725)</f>
        <v>OPEN</v>
      </c>
    </row>
    <row r="50" customFormat="false" ht="114" hidden="false" customHeight="true" outlineLevel="0" collapsed="false">
      <c r="A50" s="115" t="str">
        <f aca="false">Checks!$A$726&amp;CHAR(10)&amp;IF(Checks!$I$726="","",Checks!$I$726&amp;": ")&amp;Checks!$J$726</f>
        <v>F22-T12-15
F&amp;B Linen: Bread linen (using table cloth) - prepared</v>
      </c>
      <c r="B50" s="115" t="str">
        <f aca="false">Checks!$K$726&amp;IF(Checks!$O$726="","",IF(Checks!$K$726="","",CHAR(10))&amp;"Note: "&amp;Checks!$O$726)</f>
        <v>Available (ticked in reference)
Note: Reference gives no uplift stn for this item: preparation checked at the meal uplift stn (KUL) - confirm with caterer.</v>
      </c>
      <c r="C50" s="115" t="str">
        <f aca="false">Checks!$N$726&amp;CHAR(10)&amp;IF(ISNUMBER(Checks!$R$726),TEXT(Checks!$R$726,"DD-MMM-YY HH:MM"),"")&amp;" "&amp;Checks!$P$726</f>
        <v>Required
30-Oct-26 11:20 KUL</v>
      </c>
      <c r="D50" s="115" t="str">
        <f aca="false">IF(Checks!$U$726="","",Checks!$U$726)&amp;IF(Checks!$AB$726="","",CHAR(10)&amp;"CA: "&amp;Checks!$AB$726)</f>
        <v/>
      </c>
      <c r="E50" s="115" t="str">
        <f aca="false">IF(Checks!$V$726="","",Checks!$V$726)&amp;IF(Checks!$AC$726="","",IF(Checks!$V$726="","",CHAR(10))&amp;"N/A just.: "&amp;Checks!$AC$726)&amp;IF(Checks!$W$726="","",CHAR(10)&amp;"Batch: "&amp;Checks!$W$726)&amp;IF(AND(Checks!$X$726="",Checks!$Y$726=""),"",CHAR(10)&amp;"Exp: "&amp;Checks!$X$726&amp;"  /  Act: "&amp;Checks!$Y$726)</f>
        <v/>
      </c>
      <c r="F50" s="115" t="str">
        <f aca="false">IF(AND(LEFT(Checks!$AH$726,10)="N/A – RULE",TRIM(Checks!$S$726&amp;Checks!$Z$726)=""),"","Type: "&amp;IF(TRIM(Checks!$S$726)="","______________ (see cover list)",Checks!$S$726)&amp;CHAR(10)&amp;"ID: "&amp;IF(TRIM(Checks!$Z$726)="","______________ (see cover list)",Checks!$Z$726))&amp;IF(Checks!$AA$726="","",CHAR(10)&amp;"CA: "&amp;Checks!$AA$726)</f>
        <v>Type: ______________ (see cover list)
ID: ______________ (see cover list)</v>
      </c>
      <c r="G50" s="115" t="str">
        <f aca="false">IF(ISNUMBER(Checks!$AD$726),TEXT(Checks!$AD$726,"DD-MMM-YY HH:MM")&amp;" "&amp;Checks!$P$726,"")&amp;IF(Checks!$AE$726="","",CHAR(10)&amp;"Verifier: "&amp;Checks!$AE$726)&amp;IF(Checks!$T$726="","",CHAR(10)&amp;"PIC: "&amp;Checks!$T$726)</f>
        <v/>
      </c>
      <c r="H50" s="116" t="str">
        <f aca="false">IF(Checks!$AH$726="","",Checks!$AH$726)</f>
        <v>OPEN</v>
      </c>
    </row>
    <row r="51" customFormat="false" ht="124.5" hidden="false" customHeight="true" outlineLevel="0" collapsed="false">
      <c r="A51" s="115" t="str">
        <f aca="false">Checks!$A$727&amp;CHAR(10)&amp;IF(Checks!$I$727="","",Checks!$I$727&amp;": ")&amp;Checks!$J$727</f>
        <v>F22-T12-16
F&amp;B Linen: Trolley cloth - prepared</v>
      </c>
      <c r="B51" s="115" t="str">
        <f aca="false">SUBSTITUTE(SUBSTITUTE(Checks!$K$727&amp;IF(Checks!$O$727="","",IF(Checks!$K$727="","",CHAR(10))&amp;"Note: "&amp;Checks!$O$727),"Per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1" s="115" t="str">
        <f aca="false">Checks!$N$727&amp;CHAR(10)&amp;IF(ISNUMBER(Checks!$R$727),TEXT(Checks!$R$727,"DD-MMM-YY HH:MM"),"")&amp;" "&amp;Checks!$P$727</f>
        <v>Required
30-Oct-26 11:20 KUL</v>
      </c>
      <c r="D51" s="115" t="str">
        <f aca="false">IF(Checks!$U$727="","",Checks!$U$727)&amp;IF(Checks!$AB$727="","",CHAR(10)&amp;"CA: "&amp;Checks!$AB$727)</f>
        <v/>
      </c>
      <c r="E51" s="115" t="str">
        <f aca="false">IF(Checks!$V$727="","",Checks!$V$727)&amp;IF(Checks!$AC$727="","",IF(Checks!$V$727="","",CHAR(10))&amp;"N/A just.: "&amp;Checks!$AC$727)&amp;IF(Checks!$W$727="","",CHAR(10)&amp;"Batch: "&amp;Checks!$W$727)&amp;IF(AND(Checks!$X$727="",Checks!$Y$727=""),"",CHAR(10)&amp;"Exp: "&amp;Checks!$X$727&amp;"  /  Act: "&amp;Checks!$Y$727)</f>
        <v/>
      </c>
      <c r="F51" s="115" t="str">
        <f aca="false">IF(AND(LEFT(Checks!$AH$727,10)="N/A – RULE",TRIM(Checks!$S$727&amp;Checks!$Z$727)=""),"","Type: "&amp;IF(TRIM(Checks!$S$727)="","______________ (see cover list)",Checks!$S$727)&amp;CHAR(10)&amp;"ID: "&amp;IF(TRIM(Checks!$Z$727)="","______________ (see cover list)",Checks!$Z$727))&amp;IF(Checks!$AA$727="","",CHAR(10)&amp;"CA: "&amp;Checks!$AA$727)</f>
        <v>Type: ______________ (see cover list)
ID: ______________ (see cover list)</v>
      </c>
      <c r="G51" s="115" t="str">
        <f aca="false">IF(ISNUMBER(Checks!$AD$727),TEXT(Checks!$AD$727,"DD-MMM-YY HH:MM")&amp;" "&amp;Checks!$P$727,"")&amp;IF(Checks!$AE$727="","",CHAR(10)&amp;"Verifier: "&amp;Checks!$AE$727)&amp;IF(Checks!$T$727="","",CHAR(10)&amp;"PIC: "&amp;Checks!$T$727)</f>
        <v/>
      </c>
      <c r="H51" s="116" t="str">
        <f aca="false">IF(Checks!$AH$727="","",Checks!$AH$727)</f>
        <v>OPEN</v>
      </c>
    </row>
    <row r="52" customFormat="false" ht="114" hidden="false" customHeight="true" outlineLevel="0" collapsed="false">
      <c r="A52" s="115" t="str">
        <f aca="false">Checks!$A$728&amp;CHAR(10)&amp;IF(Checks!$I$728="","",Checks!$I$728&amp;": ")&amp;Checks!$J$728</f>
        <v>F22-T12-17
F&amp;B Linen: Linen bag - prepared</v>
      </c>
      <c r="B52" s="115" t="str">
        <f aca="false">Checks!$K$728&amp;IF(Checks!$O$728="","",IF(Checks!$K$728="","",CHAR(10))&amp;"Note: "&amp;Checks!$O$728)</f>
        <v>Available (ticked in reference)
Note: Reference gives no uplift stn for this item: preparation checked at the meal uplift stn (KUL) - confirm with caterer.</v>
      </c>
      <c r="C52" s="115" t="str">
        <f aca="false">Checks!$N$728&amp;CHAR(10)&amp;IF(ISNUMBER(Checks!$R$728),TEXT(Checks!$R$728,"DD-MMM-YY HH:MM"),"")&amp;" "&amp;Checks!$P$728</f>
        <v>Required
30-Oct-26 11:20 KUL</v>
      </c>
      <c r="D52" s="115" t="str">
        <f aca="false">IF(Checks!$U$728="","",Checks!$U$728)&amp;IF(Checks!$AB$728="","",CHAR(10)&amp;"CA: "&amp;Checks!$AB$728)</f>
        <v/>
      </c>
      <c r="E52" s="115" t="str">
        <f aca="false">IF(Checks!$V$728="","",Checks!$V$728)&amp;IF(Checks!$AC$728="","",IF(Checks!$V$728="","",CHAR(10))&amp;"N/A just.: "&amp;Checks!$AC$728)&amp;IF(Checks!$W$728="","",CHAR(10)&amp;"Batch: "&amp;Checks!$W$728)&amp;IF(AND(Checks!$X$728="",Checks!$Y$728=""),"",CHAR(10)&amp;"Exp: "&amp;Checks!$X$728&amp;"  /  Act: "&amp;Checks!$Y$728)</f>
        <v/>
      </c>
      <c r="F52" s="115" t="str">
        <f aca="false">IF(AND(LEFT(Checks!$AH$728,10)="N/A – RULE",TRIM(Checks!$S$728&amp;Checks!$Z$728)=""),"","Type: "&amp;IF(TRIM(Checks!$S$728)="","______________ (see cover list)",Checks!$S$728)&amp;CHAR(10)&amp;"ID: "&amp;IF(TRIM(Checks!$Z$728)="","______________ (see cover list)",Checks!$Z$728))&amp;IF(Checks!$AA$728="","",CHAR(10)&amp;"CA: "&amp;Checks!$AA$728)</f>
        <v>Type: ______________ (see cover list)
ID: ______________ (see cover list)</v>
      </c>
      <c r="G52" s="115" t="str">
        <f aca="false">IF(ISNUMBER(Checks!$AD$728),TEXT(Checks!$AD$728,"DD-MMM-YY HH:MM")&amp;" "&amp;Checks!$P$728,"")&amp;IF(Checks!$AE$728="","",CHAR(10)&amp;"Verifier: "&amp;Checks!$AE$728)&amp;IF(Checks!$T$728="","",CHAR(10)&amp;"PIC: "&amp;Checks!$T$728)</f>
        <v/>
      </c>
      <c r="H52" s="116" t="str">
        <f aca="false">IF(Checks!$AH$728="","",Checks!$AH$728)</f>
        <v>OPEN</v>
      </c>
    </row>
    <row r="53" customFormat="false" ht="114" hidden="false" customHeight="true" outlineLevel="0" collapsed="false">
      <c r="A53" s="115" t="str">
        <f aca="false">Checks!$A$729&amp;CHAR(10)&amp;IF(Checks!$I$729="","",Checks!$I$729&amp;": ")&amp;Checks!$J$729</f>
        <v>F22-T12-18
Seat Linen: Seat pillow (BS &amp; BC) - prepared</v>
      </c>
      <c r="B53" s="115" t="str">
        <f aca="false">Checks!$K$729&amp;IF(Checks!$O$729="","",IF(Checks!$K$729="","",CHAR(10))&amp;"Note: "&amp;Checks!$O$729)</f>
        <v>Available 100% (ticked in reference)
Note: Reference gives no uplift stn for this item: preparation checked at the meal uplift stn (KUL) - confirm with caterer.</v>
      </c>
      <c r="C53" s="115" t="str">
        <f aca="false">Checks!$N$729&amp;CHAR(10)&amp;IF(ISNUMBER(Checks!$R$729),TEXT(Checks!$R$729,"DD-MMM-YY HH:MM"),"")&amp;" "&amp;Checks!$P$729</f>
        <v>Required
30-Oct-26 11:20 KUL</v>
      </c>
      <c r="D53" s="115" t="str">
        <f aca="false">IF(Checks!$U$729="","",Checks!$U$729)&amp;IF(Checks!$AB$729="","",CHAR(10)&amp;"CA: "&amp;Checks!$AB$729)</f>
        <v/>
      </c>
      <c r="E53" s="115" t="str">
        <f aca="false">IF(Checks!$V$729="","",Checks!$V$729)&amp;IF(Checks!$AC$729="","",IF(Checks!$V$729="","",CHAR(10))&amp;"N/A just.: "&amp;Checks!$AC$729)&amp;IF(Checks!$W$729="","",CHAR(10)&amp;"Batch: "&amp;Checks!$W$729)&amp;IF(AND(Checks!$X$729="",Checks!$Y$729=""),"",CHAR(10)&amp;"Exp: "&amp;Checks!$X$729&amp;"  /  Act: "&amp;Checks!$Y$729)</f>
        <v/>
      </c>
      <c r="F53" s="115" t="str">
        <f aca="false">IF(AND(LEFT(Checks!$AH$729,10)="N/A – RULE",TRIM(Checks!$S$729&amp;Checks!$Z$729)=""),"","Type: "&amp;IF(TRIM(Checks!$S$729)="","______________ (see cover list)",Checks!$S$729)&amp;CHAR(10)&amp;"ID: "&amp;IF(TRIM(Checks!$Z$729)="","______________ (see cover list)",Checks!$Z$729))&amp;IF(Checks!$AA$729="","",CHAR(10)&amp;"CA: "&amp;Checks!$AA$729)</f>
        <v>Type: ______________ (see cover list)
ID: ______________ (see cover list)</v>
      </c>
      <c r="G53" s="115" t="str">
        <f aca="false">IF(ISNUMBER(Checks!$AD$729),TEXT(Checks!$AD$729,"DD-MMM-YY HH:MM")&amp;" "&amp;Checks!$P$729,"")&amp;IF(Checks!$AE$729="","",CHAR(10)&amp;"Verifier: "&amp;Checks!$AE$729)&amp;IF(Checks!$T$729="","",CHAR(10)&amp;"PIC: "&amp;Checks!$T$729)</f>
        <v/>
      </c>
      <c r="H53" s="116" t="str">
        <f aca="false">IF(Checks!$AH$729="","",Checks!$AH$729)</f>
        <v>OPEN</v>
      </c>
    </row>
    <row r="54" customFormat="false" ht="114" hidden="false" customHeight="true" outlineLevel="0" collapsed="false">
      <c r="A54" s="115" t="str">
        <f aca="false">Checks!$A$730&amp;CHAR(10)&amp;IF(Checks!$I$730="","",Checks!$I$730&amp;": ")&amp;Checks!$J$730</f>
        <v>F22-T12-19
Seat Linen: Duvet (BS &amp; BC) - prepared</v>
      </c>
      <c r="B54" s="115" t="str">
        <f aca="false">Checks!$K$730&amp;IF(Checks!$O$730="","",IF(Checks!$K$730="","",CHAR(10))&amp;"Note: "&amp;Checks!$O$730)</f>
        <v>Available 100% (ticked in reference)
Note: Reference gives no uplift stn for this item: preparation checked at the meal uplift stn (KUL) - confirm with caterer.</v>
      </c>
      <c r="C54" s="115" t="str">
        <f aca="false">Checks!$N$730&amp;CHAR(10)&amp;IF(ISNUMBER(Checks!$R$730),TEXT(Checks!$R$730,"DD-MMM-YY HH:MM"),"")&amp;" "&amp;Checks!$P$730</f>
        <v>Required
30-Oct-26 11:20 KUL</v>
      </c>
      <c r="D54" s="115" t="str">
        <f aca="false">IF(Checks!$U$730="","",Checks!$U$730)&amp;IF(Checks!$AB$730="","",CHAR(10)&amp;"CA: "&amp;Checks!$AB$730)</f>
        <v/>
      </c>
      <c r="E54" s="115" t="str">
        <f aca="false">IF(Checks!$V$730="","",Checks!$V$730)&amp;IF(Checks!$AC$730="","",IF(Checks!$V$730="","",CHAR(10))&amp;"N/A just.: "&amp;Checks!$AC$730)&amp;IF(Checks!$W$730="","",CHAR(10)&amp;"Batch: "&amp;Checks!$W$730)&amp;IF(AND(Checks!$X$730="",Checks!$Y$730=""),"",CHAR(10)&amp;"Exp: "&amp;Checks!$X$730&amp;"  /  Act: "&amp;Checks!$Y$730)</f>
        <v/>
      </c>
      <c r="F54" s="115" t="str">
        <f aca="false">IF(AND(LEFT(Checks!$AH$730,10)="N/A – RULE",TRIM(Checks!$S$730&amp;Checks!$Z$730)=""),"","Type: "&amp;IF(TRIM(Checks!$S$730)="","______________ (see cover list)",Checks!$S$730)&amp;CHAR(10)&amp;"ID: "&amp;IF(TRIM(Checks!$Z$730)="","______________ (see cover list)",Checks!$Z$730))&amp;IF(Checks!$AA$730="","",CHAR(10)&amp;"CA: "&amp;Checks!$AA$730)</f>
        <v>Type: ______________ (see cover list)
ID: ______________ (see cover list)</v>
      </c>
      <c r="G54" s="115" t="str">
        <f aca="false">IF(ISNUMBER(Checks!$AD$730),TEXT(Checks!$AD$730,"DD-MMM-YY HH:MM")&amp;" "&amp;Checks!$P$730,"")&amp;IF(Checks!$AE$730="","",CHAR(10)&amp;"Verifier: "&amp;Checks!$AE$730)&amp;IF(Checks!$T$730="","",CHAR(10)&amp;"PIC: "&amp;Checks!$T$730)</f>
        <v/>
      </c>
      <c r="H54" s="116" t="str">
        <f aca="false">IF(Checks!$AH$730="","",Checks!$AH$730)</f>
        <v>OPEN</v>
      </c>
    </row>
    <row r="55" customFormat="false" ht="114" hidden="false" customHeight="true" outlineLevel="0" collapsed="false">
      <c r="A55" s="115" t="str">
        <f aca="false">Checks!$A$731&amp;CHAR(10)&amp;IF(Checks!$I$731="","",Checks!$I$731&amp;": ")&amp;Checks!$J$731</f>
        <v>F22-T12-20
Seat Linen: Mattress (BS &amp; BC) - prepared</v>
      </c>
      <c r="B55" s="115" t="str">
        <f aca="false">Checks!$K$731&amp;IF(Checks!$O$731="","",IF(Checks!$K$731="","",CHAR(10))&amp;"Note: "&amp;Checks!$O$731)</f>
        <v>Available 100% (ticked in reference)
Note: Reference gives no uplift stn for this item: preparation checked at the meal uplift stn (KUL) - confirm with caterer.</v>
      </c>
      <c r="C55" s="115" t="str">
        <f aca="false">Checks!$N$731&amp;CHAR(10)&amp;IF(ISNUMBER(Checks!$R$731),TEXT(Checks!$R$731,"DD-MMM-YY HH:MM"),"")&amp;" "&amp;Checks!$P$731</f>
        <v>Required
30-Oct-26 11:20 KUL</v>
      </c>
      <c r="D55" s="115" t="str">
        <f aca="false">IF(Checks!$U$731="","",Checks!$U$731)&amp;IF(Checks!$AB$731="","",CHAR(10)&amp;"CA: "&amp;Checks!$AB$731)</f>
        <v/>
      </c>
      <c r="E55" s="115" t="str">
        <f aca="false">IF(Checks!$V$731="","",Checks!$V$731)&amp;IF(Checks!$AC$731="","",IF(Checks!$V$731="","",CHAR(10))&amp;"N/A just.: "&amp;Checks!$AC$731)&amp;IF(Checks!$W$731="","",CHAR(10)&amp;"Batch: "&amp;Checks!$W$731)&amp;IF(AND(Checks!$X$731="",Checks!$Y$731=""),"",CHAR(10)&amp;"Exp: "&amp;Checks!$X$731&amp;"  /  Act: "&amp;Checks!$Y$731)</f>
        <v/>
      </c>
      <c r="F55" s="115" t="str">
        <f aca="false">IF(AND(LEFT(Checks!$AH$731,10)="N/A – RULE",TRIM(Checks!$S$731&amp;Checks!$Z$731)=""),"","Type: "&amp;IF(TRIM(Checks!$S$731)="","______________ (see cover list)",Checks!$S$731)&amp;CHAR(10)&amp;"ID: "&amp;IF(TRIM(Checks!$Z$731)="","______________ (see cover list)",Checks!$Z$731))&amp;IF(Checks!$AA$731="","",CHAR(10)&amp;"CA: "&amp;Checks!$AA$731)</f>
        <v>Type: ______________ (see cover list)
ID: ______________ (see cover list)</v>
      </c>
      <c r="G55" s="115" t="str">
        <f aca="false">IF(ISNUMBER(Checks!$AD$731),TEXT(Checks!$AD$731,"DD-MMM-YY HH:MM")&amp;" "&amp;Checks!$P$731,"")&amp;IF(Checks!$AE$731="","",CHAR(10)&amp;"Verifier: "&amp;Checks!$AE$731)&amp;IF(Checks!$T$731="","",CHAR(10)&amp;"PIC: "&amp;Checks!$T$731)</f>
        <v/>
      </c>
      <c r="H55" s="116" t="str">
        <f aca="false">IF(Checks!$AH$731="","",Checks!$AH$731)</f>
        <v>OPEN</v>
      </c>
    </row>
    <row r="56" customFormat="false" ht="114" hidden="false" customHeight="true" outlineLevel="0" collapsed="false">
      <c r="A56" s="115" t="str">
        <f aca="false">Checks!$A$732&amp;CHAR(10)&amp;IF(Checks!$I$732="","",Checks!$I$732&amp;": ")&amp;Checks!$J$732</f>
        <v>F22-T12-21
Signature Drinks: Signature drink &amp; garnish (BC) - prepared</v>
      </c>
      <c r="B56" s="115" t="str">
        <f aca="false">SUBSTITUTE(Checks!$K$732&amp;IF(Checks!$O$732="","",IF(Checks!$K$732="","",CHAR(10))&amp;"Note: "&amp;Checks!$O$732)," (note D79)","")</f>
        <v>Available (ticked in reference)
Note: Signature drinks &amp; garnish uplifted from KUL.</v>
      </c>
      <c r="C56" s="115" t="str">
        <f aca="false">Checks!$N$732&amp;CHAR(10)&amp;IF(ISNUMBER(Checks!$R$732),TEXT(Checks!$R$732,"DD-MMM-YY HH:MM"),"")&amp;" "&amp;Checks!$P$732</f>
        <v>Required
30-Oct-26 11:20 KUL</v>
      </c>
      <c r="D56" s="115" t="str">
        <f aca="false">IF(Checks!$U$732="","",Checks!$U$732)&amp;IF(Checks!$AB$732="","",CHAR(10)&amp;"CA: "&amp;Checks!$AB$732)</f>
        <v/>
      </c>
      <c r="E56" s="115" t="str">
        <f aca="false">IF(Checks!$V$732="","",Checks!$V$732)&amp;IF(Checks!$AC$732="","",IF(Checks!$V$732="","",CHAR(10))&amp;"N/A just.: "&amp;Checks!$AC$732)&amp;IF(Checks!$W$732="","",CHAR(10)&amp;"Batch: "&amp;Checks!$W$732)&amp;IF(AND(Checks!$X$732="",Checks!$Y$732=""),"",CHAR(10)&amp;"Exp: "&amp;Checks!$X$732&amp;"  /  Act: "&amp;Checks!$Y$732)</f>
        <v/>
      </c>
      <c r="F56" s="115" t="str">
        <f aca="false">IF(AND(LEFT(Checks!$AH$732,10)="N/A – RULE",TRIM(Checks!$S$732&amp;Checks!$Z$732)=""),"","Type: "&amp;IF(TRIM(Checks!$S$732)="","______________ (see cover list)",Checks!$S$732)&amp;CHAR(10)&amp;"ID: "&amp;IF(TRIM(Checks!$Z$732)="","______________ (see cover list)",Checks!$Z$732))&amp;IF(Checks!$AA$732="","",CHAR(10)&amp;"CA: "&amp;Checks!$AA$732)</f>
        <v>Type: ______________ (see cover list)
ID: ______________ (see cover list)</v>
      </c>
      <c r="G56" s="115" t="str">
        <f aca="false">IF(ISNUMBER(Checks!$AD$732),TEXT(Checks!$AD$732,"DD-MMM-YY HH:MM")&amp;" "&amp;Checks!$P$732,"")&amp;IF(Checks!$AE$732="","",CHAR(10)&amp;"Verifier: "&amp;Checks!$AE$732)&amp;IF(Checks!$T$732="","",CHAR(10)&amp;"PIC: "&amp;Checks!$T$732)</f>
        <v/>
      </c>
      <c r="H56" s="116" t="str">
        <f aca="false">IF(Checks!$AH$732="","",Checks!$AH$732)</f>
        <v>OPEN</v>
      </c>
    </row>
    <row r="57" customFormat="false" ht="25.5" hidden="false" customHeight="true" outlineLevel="0" collapsed="false">
      <c r="A57" s="114"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7" s="114"/>
      <c r="C57" s="114"/>
      <c r="D57" s="114"/>
      <c r="E57" s="114"/>
      <c r="F57" s="114"/>
      <c r="G57" s="114"/>
      <c r="H57" s="114"/>
    </row>
    <row r="58" customFormat="false" ht="114" hidden="false" customHeight="true" outlineLevel="0" collapsed="false">
      <c r="A58" s="115" t="str">
        <f aca="false">Checks!$A$733&amp;CHAR(10)&amp;IF(Checks!$I$733="","",Checks!$I$733&amp;": ")&amp;Checks!$J$733</f>
        <v>F22-UPL-01
Meal: Meals physically uplifted on board - quantity vs menu checklist</v>
      </c>
      <c r="B58" s="115" t="str">
        <f aca="false">Checks!$K$733&amp;IF(Checks!$O$733="","",IF(Checks!$K$733="","",CHAR(10))&amp;"Note: "&amp;Checks!$O$733)</f>
        <v>Enter expected &amp; actual
Note: Confirm on board before departure; completion time must fall inside the uplift window.</v>
      </c>
      <c r="C58" s="115" t="str">
        <f aca="false">Checks!$N$733&amp;CHAR(10)&amp;IF(ISNUMBER(Checks!$R$733),TEXT(Checks!$R$733,"DD-MMM-YY HH:MM"),"")&amp;" "&amp;Checks!$P$733</f>
        <v>Required
30-Oct-26 23:20 KUL</v>
      </c>
      <c r="D58" s="115" t="str">
        <f aca="false">IF(Checks!$U$733="","",Checks!$U$733)&amp;IF(Checks!$AB$733="","",CHAR(10)&amp;"CA: "&amp;Checks!$AB$733)</f>
        <v/>
      </c>
      <c r="E58" s="115" t="str">
        <f aca="false">IF(Checks!$V$733="","",Checks!$V$733)&amp;IF(Checks!$AC$733="","",IF(Checks!$V$733="","",CHAR(10))&amp;"N/A just.: "&amp;Checks!$AC$733)&amp;IF(Checks!$W$733="","",CHAR(10)&amp;"Batch: "&amp;Checks!$W$733)&amp;IF(AND(Checks!$X$733="",Checks!$Y$733=""),"",CHAR(10)&amp;"Exp: "&amp;Checks!$X$733&amp;"  /  Act: "&amp;Checks!$Y$733)</f>
        <v/>
      </c>
      <c r="F58" s="115" t="str">
        <f aca="false">IF(AND(LEFT(Checks!$AH$733,10)="N/A – RULE",TRIM(Checks!$S$733&amp;Checks!$Z$733)=""),"","Type: "&amp;IF(TRIM(Checks!$S$733)="","______________ (see cover list)",Checks!$S$733)&amp;CHAR(10)&amp;"ID: "&amp;IF(TRIM(Checks!$Z$733)="","______________ (see cover list)",Checks!$Z$733))&amp;IF(Checks!$AA$733="","",CHAR(10)&amp;"CA: "&amp;Checks!$AA$733)</f>
        <v>Type: ______________ (see cover list)
ID: ______________ (see cover list)</v>
      </c>
      <c r="G58" s="115" t="str">
        <f aca="false">IF(ISNUMBER(Checks!$AD$733),TEXT(Checks!$AD$733,"DD-MMM-YY HH:MM")&amp;" "&amp;Checks!$P$733,"")&amp;IF(Checks!$AE$733="","",CHAR(10)&amp;"Verifier: "&amp;Checks!$AE$733)&amp;IF(Checks!$T$733="","",CHAR(10)&amp;"PIC: "&amp;Checks!$T$733)</f>
        <v/>
      </c>
      <c r="H58" s="116" t="str">
        <f aca="false">IF(Checks!$AH$733="","",Checks!$AH$733)</f>
        <v>OPEN</v>
      </c>
    </row>
    <row r="59" customFormat="false" ht="114" hidden="false" customHeight="true" outlineLevel="0" collapsed="false">
      <c r="A59" s="115" t="str">
        <f aca="false">Checks!$A$734&amp;CHAR(10)&amp;IF(Checks!$I$734="","",Checks!$I$734&amp;": ")&amp;Checks!$J$734</f>
        <v>F22-UPL-02
Equipment: Equipment physically loaded at GLD positions - quantity &amp; positions</v>
      </c>
      <c r="B59" s="115" t="str">
        <f aca="false">Checks!$K$734&amp;IF(Checks!$O$734="","",IF(Checks!$K$734="","",CHAR(10))&amp;"Note: "&amp;Checks!$O$734)</f>
        <v>Enter expected &amp; actual
Note: Confirm on board before departure; completion time must fall inside the uplift window.</v>
      </c>
      <c r="C59" s="115" t="str">
        <f aca="false">Checks!$N$734&amp;CHAR(10)&amp;IF(ISNUMBER(Checks!$R$734),TEXT(Checks!$R$734,"DD-MMM-YY HH:MM"),"")&amp;" "&amp;Checks!$P$734</f>
        <v>Required
30-Oct-26 23:20 KUL</v>
      </c>
      <c r="D59" s="115" t="str">
        <f aca="false">IF(Checks!$U$734="","",Checks!$U$734)&amp;IF(Checks!$AB$734="","",CHAR(10)&amp;"CA: "&amp;Checks!$AB$734)</f>
        <v/>
      </c>
      <c r="E59" s="115" t="str">
        <f aca="false">IF(Checks!$V$734="","",Checks!$V$734)&amp;IF(Checks!$AC$734="","",IF(Checks!$V$734="","",CHAR(10))&amp;"N/A just.: "&amp;Checks!$AC$734)&amp;IF(Checks!$W$734="","",CHAR(10)&amp;"Batch: "&amp;Checks!$W$734)&amp;IF(AND(Checks!$X$734="",Checks!$Y$734=""),"",CHAR(10)&amp;"Exp: "&amp;Checks!$X$734&amp;"  /  Act: "&amp;Checks!$Y$734)</f>
        <v/>
      </c>
      <c r="F59" s="115" t="str">
        <f aca="false">IF(AND(LEFT(Checks!$AH$734,10)="N/A – RULE",TRIM(Checks!$S$734&amp;Checks!$Z$734)=""),"","Type: "&amp;IF(TRIM(Checks!$S$734)="","______________ (see cover list)",Checks!$S$734)&amp;CHAR(10)&amp;"ID: "&amp;IF(TRIM(Checks!$Z$734)="","______________ (see cover list)",Checks!$Z$734))&amp;IF(Checks!$AA$734="","",CHAR(10)&amp;"CA: "&amp;Checks!$AA$734)</f>
        <v>Type: ______________ (see cover list)
ID: ______________ (see cover list)</v>
      </c>
      <c r="G59" s="115" t="str">
        <f aca="false">IF(ISNUMBER(Checks!$AD$734),TEXT(Checks!$AD$734,"DD-MMM-YY HH:MM")&amp;" "&amp;Checks!$P$734,"")&amp;IF(Checks!$AE$734="","",CHAR(10)&amp;"Verifier: "&amp;Checks!$AE$734)&amp;IF(Checks!$T$734="","",CHAR(10)&amp;"PIC: "&amp;Checks!$T$734)</f>
        <v/>
      </c>
      <c r="H59" s="116" t="str">
        <f aca="false">IF(Checks!$AH$734="","",Checks!$AH$734)</f>
        <v>OPEN</v>
      </c>
    </row>
    <row r="60" customFormat="false" ht="213" hidden="false" customHeight="true" outlineLevel="0" collapsed="false">
      <c r="A60" s="115" t="str">
        <f aca="false">Checks!$A$735&amp;CHAR(10)&amp;IF(Checks!$I$735="","",Checks!$I$735&amp;": ")&amp;Checks!$J$735</f>
        <v>F22-UPL-03
Amenities: Toiletry kits - on board</v>
      </c>
      <c r="B60" s="115" t="str">
        <f aca="false">SUBSTITUTE(SUBSTITUTE(Checks!$K$735&amp;IF(Checks!$O$735="","",IF(Checks!$K$735="","",CHAR(10))&amp;"Note: "&amp;Checks!$O$735),"A350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60" s="115" t="str">
        <f aca="false">Checks!$N$735&amp;CHAR(10)&amp;IF(ISNUMBER(Checks!$R$735),TEXT(Checks!$R$735,"DD-MMM-YY HH:MM"),"")&amp;" "&amp;Checks!$P$735</f>
        <v>Clarification required
30-Oct-26 23:20 KUL</v>
      </c>
      <c r="D60" s="115" t="str">
        <f aca="false">IF(Checks!$U$735="","",Checks!$U$735)&amp;IF(Checks!$AB$735="","",CHAR(10)&amp;"CA: "&amp;Checks!$AB$735)</f>
        <v/>
      </c>
      <c r="E60" s="115" t="str">
        <f aca="false">IF(Checks!$V$735="","",Checks!$V$735)&amp;IF(Checks!$AC$735="","",IF(Checks!$V$735="","",CHAR(10))&amp;"N/A just.: "&amp;Checks!$AC$735)&amp;IF(Checks!$W$735="","",CHAR(10)&amp;"Batch: "&amp;Checks!$W$735)&amp;IF(AND(Checks!$X$735="",Checks!$Y$735=""),"",CHAR(10)&amp;"Exp: "&amp;Checks!$X$735&amp;"  /  Act: "&amp;Checks!$Y$735)</f>
        <v/>
      </c>
      <c r="F60" s="115" t="str">
        <f aca="false">IF(AND(LEFT(Checks!$AH$735,10)="N/A – RULE",TRIM(Checks!$S$735&amp;Checks!$Z$735)=""),"","Type: "&amp;IF(TRIM(Checks!$S$735)="","______________ (see cover list)",Checks!$S$735)&amp;CHAR(10)&amp;"ID: "&amp;IF(TRIM(Checks!$Z$735)="","______________ (see cover list)",Checks!$Z$735))&amp;IF(Checks!$AA$735="","",CHAR(10)&amp;"CA: "&amp;Checks!$AA$735)</f>
        <v>Type: ______________ (see cover list)
ID: ______________ (see cover list)</v>
      </c>
      <c r="G60" s="115" t="str">
        <f aca="false">IF(ISNUMBER(Checks!$AD$735),TEXT(Checks!$AD$735,"DD-MMM-YY HH:MM")&amp;" "&amp;Checks!$P$735,"")&amp;IF(Checks!$AE$735="","",CHAR(10)&amp;"Verifier: "&amp;Checks!$AE$735)&amp;IF(Checks!$T$735="","",CHAR(10)&amp;"PIC: "&amp;Checks!$T$735)</f>
        <v/>
      </c>
      <c r="H60" s="116" t="str">
        <f aca="false">IF(Checks!$AH$735="","",Checks!$AH$735)</f>
        <v>OPEN – CLARIFICATION</v>
      </c>
    </row>
    <row r="61" customFormat="false" ht="114" hidden="false" customHeight="true" outlineLevel="0" collapsed="false">
      <c r="A61" s="115" t="str">
        <f aca="false">Checks!$A$736&amp;CHAR(10)&amp;IF(Checks!$I$736="","",Checks!$I$736&amp;": ")&amp;Checks!$J$736</f>
        <v>F22-UPL-04
Amenities: Pajamas (BC) - on board</v>
      </c>
      <c r="B61" s="115" t="str">
        <f aca="false">Checks!$K$736&amp;IF(Checks!$O$736="","",IF(Checks!$K$736="","",CHAR(10))&amp;"Note: "&amp;Checks!$O$736)</f>
        <v>Available - BC red-eye only
Note: Red-eye departure 2320 local.</v>
      </c>
      <c r="C61" s="115" t="str">
        <f aca="false">Checks!$N$736&amp;CHAR(10)&amp;IF(ISNUMBER(Checks!$R$736),TEXT(Checks!$R$736,"DD-MMM-YY HH:MM"),"")&amp;" "&amp;Checks!$P$736</f>
        <v>Required
30-Oct-26 23:20 KUL</v>
      </c>
      <c r="D61" s="115" t="str">
        <f aca="false">IF(Checks!$U$736="","",Checks!$U$736)&amp;IF(Checks!$AB$736="","",CHAR(10)&amp;"CA: "&amp;Checks!$AB$736)</f>
        <v/>
      </c>
      <c r="E61" s="115" t="str">
        <f aca="false">IF(Checks!$V$736="","",Checks!$V$736)&amp;IF(Checks!$AC$736="","",IF(Checks!$V$736="","",CHAR(10))&amp;"N/A just.: "&amp;Checks!$AC$736)&amp;IF(Checks!$W$736="","",CHAR(10)&amp;"Batch: "&amp;Checks!$W$736)&amp;IF(AND(Checks!$X$736="",Checks!$Y$736=""),"",CHAR(10)&amp;"Exp: "&amp;Checks!$X$736&amp;"  /  Act: "&amp;Checks!$Y$736)</f>
        <v/>
      </c>
      <c r="F61" s="115" t="str">
        <f aca="false">IF(AND(LEFT(Checks!$AH$736,10)="N/A – RULE",TRIM(Checks!$S$736&amp;Checks!$Z$736)=""),"","Type: "&amp;IF(TRIM(Checks!$S$736)="","______________ (see cover list)",Checks!$S$736)&amp;CHAR(10)&amp;"ID: "&amp;IF(TRIM(Checks!$Z$736)="","______________ (see cover list)",Checks!$Z$736))&amp;IF(Checks!$AA$736="","",CHAR(10)&amp;"CA: "&amp;Checks!$AA$736)</f>
        <v>Type: ______________ (see cover list)
ID: ______________ (see cover list)</v>
      </c>
      <c r="G61" s="115" t="str">
        <f aca="false">IF(ISNUMBER(Checks!$AD$736),TEXT(Checks!$AD$736,"DD-MMM-YY HH:MM")&amp;" "&amp;Checks!$P$736,"")&amp;IF(Checks!$AE$736="","",CHAR(10)&amp;"Verifier: "&amp;Checks!$AE$736)&amp;IF(Checks!$T$736="","",CHAR(10)&amp;"PIC: "&amp;Checks!$T$736)</f>
        <v/>
      </c>
      <c r="H61" s="116" t="str">
        <f aca="false">IF(Checks!$AH$736="","",Checks!$AH$736)</f>
        <v>OPEN</v>
      </c>
    </row>
    <row r="62" customFormat="false" ht="114" hidden="false" customHeight="true" outlineLevel="0" collapsed="false">
      <c r="A62" s="115" t="str">
        <f aca="false">Checks!$A$737&amp;CHAR(10)&amp;IF(Checks!$I$737="","",Checks!$I$737&amp;": ")&amp;Checks!$J$737</f>
        <v>F22-UPL-05
Amenities: Slippers (BS/BC) - on board</v>
      </c>
      <c r="B62" s="115" t="str">
        <f aca="false">Checks!$K$737&amp;IF(Checks!$O$737="","",IF(Checks!$K$737="","",CHAR(10))&amp;"Note: "&amp;Checks!$O$737)</f>
        <v>Available (ticked in reference)</v>
      </c>
      <c r="C62" s="115" t="str">
        <f aca="false">Checks!$N$737&amp;CHAR(10)&amp;IF(ISNUMBER(Checks!$R$737),TEXT(Checks!$R$737,"DD-MMM-YY HH:MM"),"")&amp;" "&amp;Checks!$P$737</f>
        <v>Required
30-Oct-26 23:20 KUL</v>
      </c>
      <c r="D62" s="115" t="str">
        <f aca="false">IF(Checks!$U$737="","",Checks!$U$737)&amp;IF(Checks!$AB$737="","",CHAR(10)&amp;"CA: "&amp;Checks!$AB$737)</f>
        <v/>
      </c>
      <c r="E62" s="115" t="str">
        <f aca="false">IF(Checks!$V$737="","",Checks!$V$737)&amp;IF(Checks!$AC$737="","",IF(Checks!$V$737="","",CHAR(10))&amp;"N/A just.: "&amp;Checks!$AC$737)&amp;IF(Checks!$W$737="","",CHAR(10)&amp;"Batch: "&amp;Checks!$W$737)&amp;IF(AND(Checks!$X$737="",Checks!$Y$737=""),"",CHAR(10)&amp;"Exp: "&amp;Checks!$X$737&amp;"  /  Act: "&amp;Checks!$Y$737)</f>
        <v/>
      </c>
      <c r="F62" s="115" t="str">
        <f aca="false">IF(AND(LEFT(Checks!$AH$737,10)="N/A – RULE",TRIM(Checks!$S$737&amp;Checks!$Z$737)=""),"","Type: "&amp;IF(TRIM(Checks!$S$737)="","______________ (see cover list)",Checks!$S$737)&amp;CHAR(10)&amp;"ID: "&amp;IF(TRIM(Checks!$Z$737)="","______________ (see cover list)",Checks!$Z$737))&amp;IF(Checks!$AA$737="","",CHAR(10)&amp;"CA: "&amp;Checks!$AA$737)</f>
        <v>Type: ______________ (see cover list)
ID: ______________ (see cover list)</v>
      </c>
      <c r="G62" s="115" t="str">
        <f aca="false">IF(ISNUMBER(Checks!$AD$737),TEXT(Checks!$AD$737,"DD-MMM-YY HH:MM")&amp;" "&amp;Checks!$P$737,"")&amp;IF(Checks!$AE$737="","",CHAR(10)&amp;"Verifier: "&amp;Checks!$AE$737)&amp;IF(Checks!$T$737="","",CHAR(10)&amp;"PIC: "&amp;Checks!$T$737)</f>
        <v/>
      </c>
      <c r="H62" s="116" t="str">
        <f aca="false">IF(Checks!$AH$737="","",Checks!$AH$737)</f>
        <v>OPEN</v>
      </c>
    </row>
    <row r="63" customFormat="false" ht="114" hidden="false" customHeight="true" outlineLevel="0" collapsed="false">
      <c r="A63" s="115" t="str">
        <f aca="false">Checks!$A$738&amp;CHAR(10)&amp;IF(Checks!$I$738="","",Checks!$I$738&amp;": ")&amp;Checks!$J$738</f>
        <v>F22-UPL-06
F&amp;B Linen: Towel - on board</v>
      </c>
      <c r="B63" s="115" t="str">
        <f aca="false">Checks!$K$738&amp;IF(Checks!$O$738="","",IF(Checks!$K$738="","",CHAR(10))&amp;"Note: "&amp;Checks!$O$738)</f>
        <v>Available (ticked in reference)</v>
      </c>
      <c r="C63" s="115" t="str">
        <f aca="false">Checks!$N$738&amp;CHAR(10)&amp;IF(ISNUMBER(Checks!$R$738),TEXT(Checks!$R$738,"DD-MMM-YY HH:MM"),"")&amp;" "&amp;Checks!$P$738</f>
        <v>Required
30-Oct-26 23:20 KUL</v>
      </c>
      <c r="D63" s="115" t="str">
        <f aca="false">IF(Checks!$U$738="","",Checks!$U$738)&amp;IF(Checks!$AB$738="","",CHAR(10)&amp;"CA: "&amp;Checks!$AB$738)</f>
        <v/>
      </c>
      <c r="E63" s="115" t="str">
        <f aca="false">IF(Checks!$V$738="","",Checks!$V$738)&amp;IF(Checks!$AC$738="","",IF(Checks!$V$738="","",CHAR(10))&amp;"N/A just.: "&amp;Checks!$AC$738)&amp;IF(Checks!$W$738="","",CHAR(10)&amp;"Batch: "&amp;Checks!$W$738)&amp;IF(AND(Checks!$X$738="",Checks!$Y$738=""),"",CHAR(10)&amp;"Exp: "&amp;Checks!$X$738&amp;"  /  Act: "&amp;Checks!$Y$738)</f>
        <v/>
      </c>
      <c r="F63" s="115" t="str">
        <f aca="false">IF(AND(LEFT(Checks!$AH$738,10)="N/A – RULE",TRIM(Checks!$S$738&amp;Checks!$Z$738)=""),"","Type: "&amp;IF(TRIM(Checks!$S$738)="","______________ (see cover list)",Checks!$S$738)&amp;CHAR(10)&amp;"ID: "&amp;IF(TRIM(Checks!$Z$738)="","______________ (see cover list)",Checks!$Z$738))&amp;IF(Checks!$AA$738="","",CHAR(10)&amp;"CA: "&amp;Checks!$AA$738)</f>
        <v>Type: ______________ (see cover list)
ID: ______________ (see cover list)</v>
      </c>
      <c r="G63" s="115" t="str">
        <f aca="false">IF(ISNUMBER(Checks!$AD$738),TEXT(Checks!$AD$738,"DD-MMM-YY HH:MM")&amp;" "&amp;Checks!$P$738,"")&amp;IF(Checks!$AE$738="","",CHAR(10)&amp;"Verifier: "&amp;Checks!$AE$738)&amp;IF(Checks!$T$738="","",CHAR(10)&amp;"PIC: "&amp;Checks!$T$738)</f>
        <v/>
      </c>
      <c r="H63" s="116" t="str">
        <f aca="false">IF(Checks!$AH$738="","",Checks!$AH$738)</f>
        <v>OPEN</v>
      </c>
    </row>
    <row r="64" customFormat="false" ht="114" hidden="false" customHeight="true" outlineLevel="0" collapsed="false">
      <c r="A64" s="115" t="str">
        <f aca="false">Checks!$A$739&amp;CHAR(10)&amp;IF(Checks!$I$739="","",Checks!$I$739&amp;": ")&amp;Checks!$J$739</f>
        <v>F22-UPL-07
F&amp;B Linen: Tray cloth - on board</v>
      </c>
      <c r="B64" s="115" t="str">
        <f aca="false">Checks!$K$739&amp;IF(Checks!$O$739="","",IF(Checks!$K$739="","",CHAR(10))&amp;"Note: "&amp;Checks!$O$739)</f>
        <v>Available (ticked in reference)</v>
      </c>
      <c r="C64" s="115" t="str">
        <f aca="false">Checks!$N$739&amp;CHAR(10)&amp;IF(ISNUMBER(Checks!$R$739),TEXT(Checks!$R$739,"DD-MMM-YY HH:MM"),"")&amp;" "&amp;Checks!$P$739</f>
        <v>Required
30-Oct-26 23:20 KUL</v>
      </c>
      <c r="D64" s="115" t="str">
        <f aca="false">IF(Checks!$U$739="","",Checks!$U$739)&amp;IF(Checks!$AB$739="","",CHAR(10)&amp;"CA: "&amp;Checks!$AB$739)</f>
        <v/>
      </c>
      <c r="E64" s="115" t="str">
        <f aca="false">IF(Checks!$V$739="","",Checks!$V$739)&amp;IF(Checks!$AC$739="","",IF(Checks!$V$739="","",CHAR(10))&amp;"N/A just.: "&amp;Checks!$AC$739)&amp;IF(Checks!$W$739="","",CHAR(10)&amp;"Batch: "&amp;Checks!$W$739)&amp;IF(AND(Checks!$X$739="",Checks!$Y$739=""),"",CHAR(10)&amp;"Exp: "&amp;Checks!$X$739&amp;"  /  Act: "&amp;Checks!$Y$739)</f>
        <v/>
      </c>
      <c r="F64" s="115" t="str">
        <f aca="false">IF(AND(LEFT(Checks!$AH$739,10)="N/A – RULE",TRIM(Checks!$S$739&amp;Checks!$Z$739)=""),"","Type: "&amp;IF(TRIM(Checks!$S$739)="","______________ (see cover list)",Checks!$S$739)&amp;CHAR(10)&amp;"ID: "&amp;IF(TRIM(Checks!$Z$739)="","______________ (see cover list)",Checks!$Z$739))&amp;IF(Checks!$AA$739="","",CHAR(10)&amp;"CA: "&amp;Checks!$AA$739)</f>
        <v>Type: ______________ (see cover list)
ID: ______________ (see cover list)</v>
      </c>
      <c r="G64" s="115" t="str">
        <f aca="false">IF(ISNUMBER(Checks!$AD$739),TEXT(Checks!$AD$739,"DD-MMM-YY HH:MM")&amp;" "&amp;Checks!$P$739,"")&amp;IF(Checks!$AE$739="","",CHAR(10)&amp;"Verifier: "&amp;Checks!$AE$739)&amp;IF(Checks!$T$739="","",CHAR(10)&amp;"PIC: "&amp;Checks!$T$739)</f>
        <v/>
      </c>
      <c r="H64" s="116" t="str">
        <f aca="false">IF(Checks!$AH$739="","",Checks!$AH$739)</f>
        <v>OPEN</v>
      </c>
    </row>
    <row r="65" customFormat="false" ht="114" hidden="false" customHeight="true" outlineLevel="0" collapsed="false">
      <c r="A65" s="115" t="str">
        <f aca="false">Checks!$A$740&amp;CHAR(10)&amp;IF(Checks!$I$740="","",Checks!$I$740&amp;": ")&amp;Checks!$J$740</f>
        <v>F22-UPL-08
F&amp;B Linen: Napkin - on board</v>
      </c>
      <c r="B65" s="115" t="str">
        <f aca="false">Checks!$K$740&amp;IF(Checks!$O$740="","",IF(Checks!$K$740="","",CHAR(10))&amp;"Note: "&amp;Checks!$O$740)</f>
        <v>Available (ticked in reference)</v>
      </c>
      <c r="C65" s="115" t="str">
        <f aca="false">Checks!$N$740&amp;CHAR(10)&amp;IF(ISNUMBER(Checks!$R$740),TEXT(Checks!$R$740,"DD-MMM-YY HH:MM"),"")&amp;" "&amp;Checks!$P$740</f>
        <v>Required
30-Oct-26 23:20 KUL</v>
      </c>
      <c r="D65" s="115" t="str">
        <f aca="false">IF(Checks!$U$740="","",Checks!$U$740)&amp;IF(Checks!$AB$740="","",CHAR(10)&amp;"CA: "&amp;Checks!$AB$740)</f>
        <v/>
      </c>
      <c r="E65" s="115" t="str">
        <f aca="false">IF(Checks!$V$740="","",Checks!$V$740)&amp;IF(Checks!$AC$740="","",IF(Checks!$V$740="","",CHAR(10))&amp;"N/A just.: "&amp;Checks!$AC$740)&amp;IF(Checks!$W$740="","",CHAR(10)&amp;"Batch: "&amp;Checks!$W$740)&amp;IF(AND(Checks!$X$740="",Checks!$Y$740=""),"",CHAR(10)&amp;"Exp: "&amp;Checks!$X$740&amp;"  /  Act: "&amp;Checks!$Y$740)</f>
        <v/>
      </c>
      <c r="F65" s="115" t="str">
        <f aca="false">IF(AND(LEFT(Checks!$AH$740,10)="N/A – RULE",TRIM(Checks!$S$740&amp;Checks!$Z$740)=""),"","Type: "&amp;IF(TRIM(Checks!$S$740)="","______________ (see cover list)",Checks!$S$740)&amp;CHAR(10)&amp;"ID: "&amp;IF(TRIM(Checks!$Z$740)="","______________ (see cover list)",Checks!$Z$740))&amp;IF(Checks!$AA$740="","",CHAR(10)&amp;"CA: "&amp;Checks!$AA$740)</f>
        <v>Type: ______________ (see cover list)
ID: ______________ (see cover list)</v>
      </c>
      <c r="G65" s="115" t="str">
        <f aca="false">IF(ISNUMBER(Checks!$AD$740),TEXT(Checks!$AD$740,"DD-MMM-YY HH:MM")&amp;" "&amp;Checks!$P$740,"")&amp;IF(Checks!$AE$740="","",CHAR(10)&amp;"Verifier: "&amp;Checks!$AE$740)&amp;IF(Checks!$T$740="","",CHAR(10)&amp;"PIC: "&amp;Checks!$T$740)</f>
        <v/>
      </c>
      <c r="H65" s="116" t="str">
        <f aca="false">IF(Checks!$AH$740="","",Checks!$AH$740)</f>
        <v>OPEN</v>
      </c>
    </row>
    <row r="66" customFormat="false" ht="114" hidden="false" customHeight="true" outlineLevel="0" collapsed="false">
      <c r="A66" s="115" t="str">
        <f aca="false">Checks!$A$741&amp;CHAR(10)&amp;IF(Checks!$I$741="","",Checks!$I$741&amp;": ")&amp;Checks!$J$741</f>
        <v>F22-UPL-09
F&amp;B Linen: Table cloth - on board</v>
      </c>
      <c r="B66" s="115" t="str">
        <f aca="false">Checks!$K$741&amp;IF(Checks!$O$741="","",IF(Checks!$K$741="","",CHAR(10))&amp;"Note: "&amp;Checks!$O$741)</f>
        <v>Available (ticked in reference)</v>
      </c>
      <c r="C66" s="115" t="str">
        <f aca="false">Checks!$N$741&amp;CHAR(10)&amp;IF(ISNUMBER(Checks!$R$741),TEXT(Checks!$R$741,"DD-MMM-YY HH:MM"),"")&amp;" "&amp;Checks!$P$741</f>
        <v>Required
30-Oct-26 23:20 KUL</v>
      </c>
      <c r="D66" s="115" t="str">
        <f aca="false">IF(Checks!$U$741="","",Checks!$U$741)&amp;IF(Checks!$AB$741="","",CHAR(10)&amp;"CA: "&amp;Checks!$AB$741)</f>
        <v/>
      </c>
      <c r="E66" s="115" t="str">
        <f aca="false">IF(Checks!$V$741="","",Checks!$V$741)&amp;IF(Checks!$AC$741="","",IF(Checks!$V$741="","",CHAR(10))&amp;"N/A just.: "&amp;Checks!$AC$741)&amp;IF(Checks!$W$741="","",CHAR(10)&amp;"Batch: "&amp;Checks!$W$741)&amp;IF(AND(Checks!$X$741="",Checks!$Y$741=""),"",CHAR(10)&amp;"Exp: "&amp;Checks!$X$741&amp;"  /  Act: "&amp;Checks!$Y$741)</f>
        <v/>
      </c>
      <c r="F66" s="115" t="str">
        <f aca="false">IF(AND(LEFT(Checks!$AH$741,10)="N/A – RULE",TRIM(Checks!$S$741&amp;Checks!$Z$741)=""),"","Type: "&amp;IF(TRIM(Checks!$S$741)="","______________ (see cover list)",Checks!$S$741)&amp;CHAR(10)&amp;"ID: "&amp;IF(TRIM(Checks!$Z$741)="","______________ (see cover list)",Checks!$Z$741))&amp;IF(Checks!$AA$741="","",CHAR(10)&amp;"CA: "&amp;Checks!$AA$741)</f>
        <v>Type: ______________ (see cover list)
ID: ______________ (see cover list)</v>
      </c>
      <c r="G66" s="115" t="str">
        <f aca="false">IF(ISNUMBER(Checks!$AD$741),TEXT(Checks!$AD$741,"DD-MMM-YY HH:MM")&amp;" "&amp;Checks!$P$741,"")&amp;IF(Checks!$AE$741="","",CHAR(10)&amp;"Verifier: "&amp;Checks!$AE$741)&amp;IF(Checks!$T$741="","",CHAR(10)&amp;"PIC: "&amp;Checks!$T$741)</f>
        <v/>
      </c>
      <c r="H66" s="116" t="str">
        <f aca="false">IF(Checks!$AH$741="","",Checks!$AH$741)</f>
        <v>OPEN</v>
      </c>
    </row>
    <row r="67" customFormat="false" ht="114" hidden="false" customHeight="true" outlineLevel="0" collapsed="false">
      <c r="A67" s="115" t="str">
        <f aca="false">Checks!$A$742&amp;CHAR(10)&amp;IF(Checks!$I$742="","",Checks!$I$742&amp;": ")&amp;Checks!$J$742</f>
        <v>F22-UPL-10
F&amp;B Linen: Bread linen (using table cloth) - on board</v>
      </c>
      <c r="B67" s="115" t="str">
        <f aca="false">Checks!$K$742&amp;IF(Checks!$O$742="","",IF(Checks!$K$742="","",CHAR(10))&amp;"Note: "&amp;Checks!$O$742)</f>
        <v>Available (ticked in reference)</v>
      </c>
      <c r="C67" s="115" t="str">
        <f aca="false">Checks!$N$742&amp;CHAR(10)&amp;IF(ISNUMBER(Checks!$R$742),TEXT(Checks!$R$742,"DD-MMM-YY HH:MM"),"")&amp;" "&amp;Checks!$P$742</f>
        <v>Required
30-Oct-26 23:20 KUL</v>
      </c>
      <c r="D67" s="115" t="str">
        <f aca="false">IF(Checks!$U$742="","",Checks!$U$742)&amp;IF(Checks!$AB$742="","",CHAR(10)&amp;"CA: "&amp;Checks!$AB$742)</f>
        <v/>
      </c>
      <c r="E67" s="115" t="str">
        <f aca="false">IF(Checks!$V$742="","",Checks!$V$742)&amp;IF(Checks!$AC$742="","",IF(Checks!$V$742="","",CHAR(10))&amp;"N/A just.: "&amp;Checks!$AC$742)&amp;IF(Checks!$W$742="","",CHAR(10)&amp;"Batch: "&amp;Checks!$W$742)&amp;IF(AND(Checks!$X$742="",Checks!$Y$742=""),"",CHAR(10)&amp;"Exp: "&amp;Checks!$X$742&amp;"  /  Act: "&amp;Checks!$Y$742)</f>
        <v/>
      </c>
      <c r="F67" s="115" t="str">
        <f aca="false">IF(AND(LEFT(Checks!$AH$742,10)="N/A – RULE",TRIM(Checks!$S$742&amp;Checks!$Z$742)=""),"","Type: "&amp;IF(TRIM(Checks!$S$742)="","______________ (see cover list)",Checks!$S$742)&amp;CHAR(10)&amp;"ID: "&amp;IF(TRIM(Checks!$Z$742)="","______________ (see cover list)",Checks!$Z$742))&amp;IF(Checks!$AA$742="","",CHAR(10)&amp;"CA: "&amp;Checks!$AA$742)</f>
        <v>Type: ______________ (see cover list)
ID: ______________ (see cover list)</v>
      </c>
      <c r="G67" s="115" t="str">
        <f aca="false">IF(ISNUMBER(Checks!$AD$742),TEXT(Checks!$AD$742,"DD-MMM-YY HH:MM")&amp;" "&amp;Checks!$P$742,"")&amp;IF(Checks!$AE$742="","",CHAR(10)&amp;"Verifier: "&amp;Checks!$AE$742)&amp;IF(Checks!$T$742="","",CHAR(10)&amp;"PIC: "&amp;Checks!$T$742)</f>
        <v/>
      </c>
      <c r="H67" s="116" t="str">
        <f aca="false">IF(Checks!$AH$742="","",Checks!$AH$742)</f>
        <v>OPEN</v>
      </c>
    </row>
    <row r="68" customFormat="false" ht="114" hidden="false" customHeight="true" outlineLevel="0" collapsed="false">
      <c r="A68" s="115" t="str">
        <f aca="false">Checks!$A$743&amp;CHAR(10)&amp;IF(Checks!$I$743="","",Checks!$I$743&amp;": ")&amp;Checks!$J$743</f>
        <v>F22-UPL-11
F&amp;B Linen: Trolley cloth - on board</v>
      </c>
      <c r="B68" s="115" t="str">
        <f aca="false">SUBSTITUTE(SUBSTITUTE(Checks!$K$743&amp;IF(Checks!$O$743="","",IF(Checks!$K$743="","",CHAR(10))&amp;"Note: "&amp;Checks!$O$743),"Per note F&amp;B LINEN!B79:C80.","Per the F&amp;B LINEN reference note."),"note F&amp;B LINEN!B79:C80","the F&amp;B LINEN reference note")</f>
        <v>Wide body: Top/Middle &amp; Bottom
Note: Per the F&amp;B LINEN reference note.</v>
      </c>
      <c r="C68" s="115" t="str">
        <f aca="false">Checks!$N$743&amp;CHAR(10)&amp;IF(ISNUMBER(Checks!$R$743),TEXT(Checks!$R$743,"DD-MMM-YY HH:MM"),"")&amp;" "&amp;Checks!$P$743</f>
        <v>Required
30-Oct-26 23:20 KUL</v>
      </c>
      <c r="D68" s="115" t="str">
        <f aca="false">IF(Checks!$U$743="","",Checks!$U$743)&amp;IF(Checks!$AB$743="","",CHAR(10)&amp;"CA: "&amp;Checks!$AB$743)</f>
        <v/>
      </c>
      <c r="E68" s="115" t="str">
        <f aca="false">IF(Checks!$V$743="","",Checks!$V$743)&amp;IF(Checks!$AC$743="","",IF(Checks!$V$743="","",CHAR(10))&amp;"N/A just.: "&amp;Checks!$AC$743)&amp;IF(Checks!$W$743="","",CHAR(10)&amp;"Batch: "&amp;Checks!$W$743)&amp;IF(AND(Checks!$X$743="",Checks!$Y$743=""),"",CHAR(10)&amp;"Exp: "&amp;Checks!$X$743&amp;"  /  Act: "&amp;Checks!$Y$743)</f>
        <v/>
      </c>
      <c r="F68" s="115" t="str">
        <f aca="false">IF(AND(LEFT(Checks!$AH$743,10)="N/A – RULE",TRIM(Checks!$S$743&amp;Checks!$Z$743)=""),"","Type: "&amp;IF(TRIM(Checks!$S$743)="","______________ (see cover list)",Checks!$S$743)&amp;CHAR(10)&amp;"ID: "&amp;IF(TRIM(Checks!$Z$743)="","______________ (see cover list)",Checks!$Z$743))&amp;IF(Checks!$AA$743="","",CHAR(10)&amp;"CA: "&amp;Checks!$AA$743)</f>
        <v>Type: ______________ (see cover list)
ID: ______________ (see cover list)</v>
      </c>
      <c r="G68" s="115" t="str">
        <f aca="false">IF(ISNUMBER(Checks!$AD$743),TEXT(Checks!$AD$743,"DD-MMM-YY HH:MM")&amp;" "&amp;Checks!$P$743,"")&amp;IF(Checks!$AE$743="","",CHAR(10)&amp;"Verifier: "&amp;Checks!$AE$743)&amp;IF(Checks!$T$743="","",CHAR(10)&amp;"PIC: "&amp;Checks!$T$743)</f>
        <v/>
      </c>
      <c r="H68" s="116" t="str">
        <f aca="false">IF(Checks!$AH$743="","",Checks!$AH$743)</f>
        <v>OPEN</v>
      </c>
    </row>
    <row r="69" customFormat="false" ht="114" hidden="false" customHeight="true" outlineLevel="0" collapsed="false">
      <c r="A69" s="115" t="str">
        <f aca="false">Checks!$A$744&amp;CHAR(10)&amp;IF(Checks!$I$744="","",Checks!$I$744&amp;": ")&amp;Checks!$J$744</f>
        <v>F22-UPL-12
F&amp;B Linen: Linen bag - on board</v>
      </c>
      <c r="B69" s="115" t="str">
        <f aca="false">Checks!$K$744&amp;IF(Checks!$O$744="","",IF(Checks!$K$744="","",CHAR(10))&amp;"Note: "&amp;Checks!$O$744)</f>
        <v>Available (ticked in reference)</v>
      </c>
      <c r="C69" s="115" t="str">
        <f aca="false">Checks!$N$744&amp;CHAR(10)&amp;IF(ISNUMBER(Checks!$R$744),TEXT(Checks!$R$744,"DD-MMM-YY HH:MM"),"")&amp;" "&amp;Checks!$P$744</f>
        <v>Required
30-Oct-26 23:20 KUL</v>
      </c>
      <c r="D69" s="115" t="str">
        <f aca="false">IF(Checks!$U$744="","",Checks!$U$744)&amp;IF(Checks!$AB$744="","",CHAR(10)&amp;"CA: "&amp;Checks!$AB$744)</f>
        <v/>
      </c>
      <c r="E69" s="115" t="str">
        <f aca="false">IF(Checks!$V$744="","",Checks!$V$744)&amp;IF(Checks!$AC$744="","",IF(Checks!$V$744="","",CHAR(10))&amp;"N/A just.: "&amp;Checks!$AC$744)&amp;IF(Checks!$W$744="","",CHAR(10)&amp;"Batch: "&amp;Checks!$W$744)&amp;IF(AND(Checks!$X$744="",Checks!$Y$744=""),"",CHAR(10)&amp;"Exp: "&amp;Checks!$X$744&amp;"  /  Act: "&amp;Checks!$Y$744)</f>
        <v/>
      </c>
      <c r="F69" s="115" t="str">
        <f aca="false">IF(AND(LEFT(Checks!$AH$744,10)="N/A – RULE",TRIM(Checks!$S$744&amp;Checks!$Z$744)=""),"","Type: "&amp;IF(TRIM(Checks!$S$744)="","______________ (see cover list)",Checks!$S$744)&amp;CHAR(10)&amp;"ID: "&amp;IF(TRIM(Checks!$Z$744)="","______________ (see cover list)",Checks!$Z$744))&amp;IF(Checks!$AA$744="","",CHAR(10)&amp;"CA: "&amp;Checks!$AA$744)</f>
        <v>Type: ______________ (see cover list)
ID: ______________ (see cover list)</v>
      </c>
      <c r="G69" s="115" t="str">
        <f aca="false">IF(ISNUMBER(Checks!$AD$744),TEXT(Checks!$AD$744,"DD-MMM-YY HH:MM")&amp;" "&amp;Checks!$P$744,"")&amp;IF(Checks!$AE$744="","",CHAR(10)&amp;"Verifier: "&amp;Checks!$AE$744)&amp;IF(Checks!$T$744="","",CHAR(10)&amp;"PIC: "&amp;Checks!$T$744)</f>
        <v/>
      </c>
      <c r="H69" s="116" t="str">
        <f aca="false">IF(Checks!$AH$744="","",Checks!$AH$744)</f>
        <v>OPEN</v>
      </c>
    </row>
    <row r="70" customFormat="false" ht="114" hidden="false" customHeight="true" outlineLevel="0" collapsed="false">
      <c r="A70" s="115" t="str">
        <f aca="false">Checks!$A$745&amp;CHAR(10)&amp;IF(Checks!$I$745="","",Checks!$I$745&amp;": ")&amp;Checks!$J$745</f>
        <v>F22-UPL-13
Seat Linen: Seat pillow (BS &amp; BC) - on board</v>
      </c>
      <c r="B70" s="115" t="str">
        <f aca="false">Checks!$K$745&amp;IF(Checks!$O$745="","",IF(Checks!$K$745="","",CHAR(10))&amp;"Note: "&amp;Checks!$O$745)</f>
        <v>Available 100% (ticked in reference)</v>
      </c>
      <c r="C70" s="115" t="str">
        <f aca="false">Checks!$N$745&amp;CHAR(10)&amp;IF(ISNUMBER(Checks!$R$745),TEXT(Checks!$R$745,"DD-MMM-YY HH:MM"),"")&amp;" "&amp;Checks!$P$745</f>
        <v>Required
30-Oct-26 23:20 KUL</v>
      </c>
      <c r="D70" s="115" t="str">
        <f aca="false">IF(Checks!$U$745="","",Checks!$U$745)&amp;IF(Checks!$AB$745="","",CHAR(10)&amp;"CA: "&amp;Checks!$AB$745)</f>
        <v/>
      </c>
      <c r="E70" s="115" t="str">
        <f aca="false">IF(Checks!$V$745="","",Checks!$V$745)&amp;IF(Checks!$AC$745="","",IF(Checks!$V$745="","",CHAR(10))&amp;"N/A just.: "&amp;Checks!$AC$745)&amp;IF(Checks!$W$745="","",CHAR(10)&amp;"Batch: "&amp;Checks!$W$745)&amp;IF(AND(Checks!$X$745="",Checks!$Y$745=""),"",CHAR(10)&amp;"Exp: "&amp;Checks!$X$745&amp;"  /  Act: "&amp;Checks!$Y$745)</f>
        <v/>
      </c>
      <c r="F70" s="115" t="str">
        <f aca="false">IF(AND(LEFT(Checks!$AH$745,10)="N/A – RULE",TRIM(Checks!$S$745&amp;Checks!$Z$745)=""),"","Type: "&amp;IF(TRIM(Checks!$S$745)="","______________ (see cover list)",Checks!$S$745)&amp;CHAR(10)&amp;"ID: "&amp;IF(TRIM(Checks!$Z$745)="","______________ (see cover list)",Checks!$Z$745))&amp;IF(Checks!$AA$745="","",CHAR(10)&amp;"CA: "&amp;Checks!$AA$745)</f>
        <v>Type: ______________ (see cover list)
ID: ______________ (see cover list)</v>
      </c>
      <c r="G70" s="115" t="str">
        <f aca="false">IF(ISNUMBER(Checks!$AD$745),TEXT(Checks!$AD$745,"DD-MMM-YY HH:MM")&amp;" "&amp;Checks!$P$745,"")&amp;IF(Checks!$AE$745="","",CHAR(10)&amp;"Verifier: "&amp;Checks!$AE$745)&amp;IF(Checks!$T$745="","",CHAR(10)&amp;"PIC: "&amp;Checks!$T$745)</f>
        <v/>
      </c>
      <c r="H70" s="116" t="str">
        <f aca="false">IF(Checks!$AH$745="","",Checks!$AH$745)</f>
        <v>OPEN</v>
      </c>
    </row>
    <row r="71" customFormat="false" ht="114" hidden="false" customHeight="true" outlineLevel="0" collapsed="false">
      <c r="A71" s="115" t="str">
        <f aca="false">Checks!$A$746&amp;CHAR(10)&amp;IF(Checks!$I$746="","",Checks!$I$746&amp;": ")&amp;Checks!$J$746</f>
        <v>F22-UPL-14
Seat Linen: Duvet (BS &amp; BC) - on board</v>
      </c>
      <c r="B71" s="115" t="str">
        <f aca="false">Checks!$K$746&amp;IF(Checks!$O$746="","",IF(Checks!$K$746="","",CHAR(10))&amp;"Note: "&amp;Checks!$O$746)</f>
        <v>Available 100% (ticked in reference)</v>
      </c>
      <c r="C71" s="115" t="str">
        <f aca="false">Checks!$N$746&amp;CHAR(10)&amp;IF(ISNUMBER(Checks!$R$746),TEXT(Checks!$R$746,"DD-MMM-YY HH:MM"),"")&amp;" "&amp;Checks!$P$746</f>
        <v>Required
30-Oct-26 23:20 KUL</v>
      </c>
      <c r="D71" s="115" t="str">
        <f aca="false">IF(Checks!$U$746="","",Checks!$U$746)&amp;IF(Checks!$AB$746="","",CHAR(10)&amp;"CA: "&amp;Checks!$AB$746)</f>
        <v/>
      </c>
      <c r="E71" s="115" t="str">
        <f aca="false">IF(Checks!$V$746="","",Checks!$V$746)&amp;IF(Checks!$AC$746="","",IF(Checks!$V$746="","",CHAR(10))&amp;"N/A just.: "&amp;Checks!$AC$746)&amp;IF(Checks!$W$746="","",CHAR(10)&amp;"Batch: "&amp;Checks!$W$746)&amp;IF(AND(Checks!$X$746="",Checks!$Y$746=""),"",CHAR(10)&amp;"Exp: "&amp;Checks!$X$746&amp;"  /  Act: "&amp;Checks!$Y$746)</f>
        <v/>
      </c>
      <c r="F71" s="115" t="str">
        <f aca="false">IF(AND(LEFT(Checks!$AH$746,10)="N/A – RULE",TRIM(Checks!$S$746&amp;Checks!$Z$746)=""),"","Type: "&amp;IF(TRIM(Checks!$S$746)="","______________ (see cover list)",Checks!$S$746)&amp;CHAR(10)&amp;"ID: "&amp;IF(TRIM(Checks!$Z$746)="","______________ (see cover list)",Checks!$Z$746))&amp;IF(Checks!$AA$746="","",CHAR(10)&amp;"CA: "&amp;Checks!$AA$746)</f>
        <v>Type: ______________ (see cover list)
ID: ______________ (see cover list)</v>
      </c>
      <c r="G71" s="115" t="str">
        <f aca="false">IF(ISNUMBER(Checks!$AD$746),TEXT(Checks!$AD$746,"DD-MMM-YY HH:MM")&amp;" "&amp;Checks!$P$746,"")&amp;IF(Checks!$AE$746="","",CHAR(10)&amp;"Verifier: "&amp;Checks!$AE$746)&amp;IF(Checks!$T$746="","",CHAR(10)&amp;"PIC: "&amp;Checks!$T$746)</f>
        <v/>
      </c>
      <c r="H71" s="116" t="str">
        <f aca="false">IF(Checks!$AH$746="","",Checks!$AH$746)</f>
        <v>OPEN</v>
      </c>
    </row>
    <row r="72" customFormat="false" ht="114" hidden="false" customHeight="true" outlineLevel="0" collapsed="false">
      <c r="A72" s="115" t="str">
        <f aca="false">Checks!$A$747&amp;CHAR(10)&amp;IF(Checks!$I$747="","",Checks!$I$747&amp;": ")&amp;Checks!$J$747</f>
        <v>F22-UPL-15
Seat Linen: Mattress (BS &amp; BC) - on board</v>
      </c>
      <c r="B72" s="115" t="str">
        <f aca="false">Checks!$K$747&amp;IF(Checks!$O$747="","",IF(Checks!$K$747="","",CHAR(10))&amp;"Note: "&amp;Checks!$O$747)</f>
        <v>Available 100% (ticked in reference)</v>
      </c>
      <c r="C72" s="115" t="str">
        <f aca="false">Checks!$N$747&amp;CHAR(10)&amp;IF(ISNUMBER(Checks!$R$747),TEXT(Checks!$R$747,"DD-MMM-YY HH:MM"),"")&amp;" "&amp;Checks!$P$747</f>
        <v>Required
30-Oct-26 23:20 KUL</v>
      </c>
      <c r="D72" s="115" t="str">
        <f aca="false">IF(Checks!$U$747="","",Checks!$U$747)&amp;IF(Checks!$AB$747="","",CHAR(10)&amp;"CA: "&amp;Checks!$AB$747)</f>
        <v/>
      </c>
      <c r="E72" s="115" t="str">
        <f aca="false">IF(Checks!$V$747="","",Checks!$V$747)&amp;IF(Checks!$AC$747="","",IF(Checks!$V$747="","",CHAR(10))&amp;"N/A just.: "&amp;Checks!$AC$747)&amp;IF(Checks!$W$747="","",CHAR(10)&amp;"Batch: "&amp;Checks!$W$747)&amp;IF(AND(Checks!$X$747="",Checks!$Y$747=""),"",CHAR(10)&amp;"Exp: "&amp;Checks!$X$747&amp;"  /  Act: "&amp;Checks!$Y$747)</f>
        <v/>
      </c>
      <c r="F72" s="115" t="str">
        <f aca="false">IF(AND(LEFT(Checks!$AH$747,10)="N/A – RULE",TRIM(Checks!$S$747&amp;Checks!$Z$747)=""),"","Type: "&amp;IF(TRIM(Checks!$S$747)="","______________ (see cover list)",Checks!$S$747)&amp;CHAR(10)&amp;"ID: "&amp;IF(TRIM(Checks!$Z$747)="","______________ (see cover list)",Checks!$Z$747))&amp;IF(Checks!$AA$747="","",CHAR(10)&amp;"CA: "&amp;Checks!$AA$747)</f>
        <v>Type: ______________ (see cover list)
ID: ______________ (see cover list)</v>
      </c>
      <c r="G72" s="115" t="str">
        <f aca="false">IF(ISNUMBER(Checks!$AD$747),TEXT(Checks!$AD$747,"DD-MMM-YY HH:MM")&amp;" "&amp;Checks!$P$747,"")&amp;IF(Checks!$AE$747="","",CHAR(10)&amp;"Verifier: "&amp;Checks!$AE$747)&amp;IF(Checks!$T$747="","",CHAR(10)&amp;"PIC: "&amp;Checks!$T$747)</f>
        <v/>
      </c>
      <c r="H72" s="116" t="str">
        <f aca="false">IF(Checks!$AH$747="","",Checks!$AH$747)</f>
        <v>OPEN</v>
      </c>
    </row>
    <row r="73" customFormat="false" ht="114" hidden="false" customHeight="true" outlineLevel="0" collapsed="false">
      <c r="A73" s="115" t="str">
        <f aca="false">Checks!$A$748&amp;CHAR(10)&amp;IF(Checks!$I$748="","",Checks!$I$748&amp;": ")&amp;Checks!$J$748</f>
        <v>F22-UPL-16
Signature Drinks: Signature drink &amp; garnish (BC) - on board</v>
      </c>
      <c r="B73" s="115" t="str">
        <f aca="false">SUBSTITUTE(Checks!$K$748&amp;IF(Checks!$O$748="","",IF(Checks!$K$748="","",CHAR(10))&amp;"Note: "&amp;Checks!$O$748)," (note D79)","")</f>
        <v>Available (ticked in reference)
Note: Signature drinks &amp; garnish uplifted from KUL.</v>
      </c>
      <c r="C73" s="115" t="str">
        <f aca="false">Checks!$N$748&amp;CHAR(10)&amp;IF(ISNUMBER(Checks!$R$748),TEXT(Checks!$R$748,"DD-MMM-YY HH:MM"),"")&amp;" "&amp;Checks!$P$748</f>
        <v>Required
30-Oct-26 23:20 KUL</v>
      </c>
      <c r="D73" s="115" t="str">
        <f aca="false">IF(Checks!$U$748="","",Checks!$U$748)&amp;IF(Checks!$AB$748="","",CHAR(10)&amp;"CA: "&amp;Checks!$AB$748)</f>
        <v/>
      </c>
      <c r="E73" s="115" t="str">
        <f aca="false">IF(Checks!$V$748="","",Checks!$V$748)&amp;IF(Checks!$AC$748="","",IF(Checks!$V$748="","",CHAR(10))&amp;"N/A just.: "&amp;Checks!$AC$748)&amp;IF(Checks!$W$748="","",CHAR(10)&amp;"Batch: "&amp;Checks!$W$748)&amp;IF(AND(Checks!$X$748="",Checks!$Y$748=""),"",CHAR(10)&amp;"Exp: "&amp;Checks!$X$748&amp;"  /  Act: "&amp;Checks!$Y$748)</f>
        <v/>
      </c>
      <c r="F73" s="115" t="str">
        <f aca="false">IF(AND(LEFT(Checks!$AH$748,10)="N/A – RULE",TRIM(Checks!$S$748&amp;Checks!$Z$748)=""),"","Type: "&amp;IF(TRIM(Checks!$S$748)="","______________ (see cover list)",Checks!$S$748)&amp;CHAR(10)&amp;"ID: "&amp;IF(TRIM(Checks!$Z$748)="","______________ (see cover list)",Checks!$Z$748))&amp;IF(Checks!$AA$748="","",CHAR(10)&amp;"CA: "&amp;Checks!$AA$748)</f>
        <v>Type: ______________ (see cover list)
ID: ______________ (see cover list)</v>
      </c>
      <c r="G73" s="115" t="str">
        <f aca="false">IF(ISNUMBER(Checks!$AD$748),TEXT(Checks!$AD$748,"DD-MMM-YY HH:MM")&amp;" "&amp;Checks!$P$748,"")&amp;IF(Checks!$AE$748="","",CHAR(10)&amp;"Verifier: "&amp;Checks!$AE$748)&amp;IF(Checks!$T$748="","",CHAR(10)&amp;"PIC: "&amp;Checks!$T$748)</f>
        <v/>
      </c>
      <c r="H73" s="116" t="str">
        <f aca="false">IF(Checks!$AH$748="","",Checks!$AH$748)</f>
        <v>OPEN</v>
      </c>
    </row>
    <row r="75" customFormat="false" ht="24" hidden="false" customHeight="true" outlineLevel="0" collapsed="false">
      <c r="A75" s="117" t="s">
        <v>3480</v>
      </c>
      <c r="B75" s="117"/>
      <c r="C75" s="117"/>
      <c r="D75" s="117"/>
      <c r="E75" s="117" t="s">
        <v>3481</v>
      </c>
      <c r="F75" s="117"/>
      <c r="G75" s="117"/>
      <c r="H75" s="117"/>
    </row>
    <row r="76" customFormat="false" ht="21.75" hidden="false" customHeight="true" outlineLevel="0" collapsed="false">
      <c r="A76" s="118"/>
      <c r="B76" s="118"/>
      <c r="C76" s="118"/>
      <c r="D76" s="118"/>
      <c r="E76" s="118"/>
      <c r="F76" s="118"/>
      <c r="G76" s="118"/>
      <c r="H76" s="118"/>
    </row>
    <row r="77" customFormat="false" ht="21.75" hidden="false" customHeight="true" outlineLevel="0" collapsed="false">
      <c r="A77" s="118"/>
      <c r="B77" s="118"/>
      <c r="C77" s="118"/>
      <c r="D77" s="118"/>
      <c r="E77" s="118"/>
      <c r="F77" s="118"/>
      <c r="G77" s="118"/>
      <c r="H77" s="118"/>
    </row>
    <row r="78" customFormat="false" ht="21.75" hidden="false" customHeight="true" outlineLevel="0" collapsed="false">
      <c r="A78" s="118"/>
      <c r="B78" s="118"/>
      <c r="C78" s="118"/>
      <c r="D78" s="118"/>
      <c r="E78" s="118"/>
      <c r="F78" s="118"/>
      <c r="G78" s="118"/>
      <c r="H78" s="118"/>
    </row>
    <row r="79" customFormat="false" ht="21.75" hidden="false" customHeight="true" outlineLevel="0" collapsed="false">
      <c r="A79" s="118"/>
      <c r="B79" s="118"/>
      <c r="C79" s="118"/>
      <c r="D79" s="118"/>
      <c r="E79" s="118"/>
      <c r="F79" s="118"/>
      <c r="G79" s="118"/>
      <c r="H79" s="118"/>
    </row>
    <row r="80" customFormat="false" ht="21.75" hidden="false" customHeight="true" outlineLevel="0" collapsed="false">
      <c r="A80" s="118"/>
      <c r="B80" s="118"/>
      <c r="C80" s="118"/>
      <c r="D80" s="118"/>
      <c r="E80" s="118"/>
      <c r="F80" s="118"/>
      <c r="G80" s="118"/>
      <c r="H80" s="118"/>
    </row>
    <row r="81" customFormat="false" ht="21.75" hidden="false" customHeight="true" outlineLevel="0" collapsed="false">
      <c r="A81" s="118"/>
      <c r="B81" s="118"/>
      <c r="C81" s="118"/>
      <c r="D81" s="118"/>
      <c r="E81" s="118"/>
      <c r="F81" s="118"/>
      <c r="G81" s="118"/>
      <c r="H81" s="118"/>
    </row>
    <row r="82" customFormat="false" ht="21.75" hidden="false" customHeight="true" outlineLevel="0" collapsed="false">
      <c r="A82" s="118"/>
      <c r="B82" s="118"/>
      <c r="C82" s="118"/>
      <c r="D82" s="118"/>
      <c r="E82" s="118"/>
      <c r="F82" s="118"/>
      <c r="G82" s="118"/>
      <c r="H82" s="118"/>
    </row>
    <row r="83" customFormat="false" ht="21.75" hidden="false" customHeight="true" outlineLevel="0" collapsed="false">
      <c r="A83" s="118"/>
      <c r="B83" s="118"/>
      <c r="C83" s="118"/>
      <c r="D83" s="118"/>
      <c r="E83" s="118"/>
      <c r="F83" s="118"/>
      <c r="G83" s="118"/>
      <c r="H83" s="118"/>
    </row>
    <row r="84" customFormat="false" ht="21.75" hidden="false" customHeight="true" outlineLevel="0" collapsed="false">
      <c r="A84" s="118"/>
      <c r="B84" s="118"/>
      <c r="C84" s="118"/>
      <c r="D84" s="118"/>
      <c r="E84" s="118"/>
      <c r="F84" s="118"/>
      <c r="G84" s="118"/>
      <c r="H84" s="118"/>
    </row>
    <row r="85" customFormat="false" ht="21.75" hidden="false" customHeight="true" outlineLevel="0" collapsed="false">
      <c r="A85" s="118"/>
      <c r="B85" s="118"/>
      <c r="C85" s="118"/>
      <c r="D85" s="118"/>
      <c r="E85" s="118"/>
      <c r="F85" s="118"/>
      <c r="G85" s="118"/>
      <c r="H85" s="118"/>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3:H33"/>
    <mergeCell ref="A35:H35"/>
    <mergeCell ref="A57:H57"/>
    <mergeCell ref="A75:D75"/>
    <mergeCell ref="E75:H75"/>
    <mergeCell ref="A76:D85"/>
    <mergeCell ref="E76:H8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3">
    <cfRule type="expression" priority="18" aboveAverage="0" equalAverage="0" bottom="0" percent="0" rank="0" text="" dxfId="35">
      <formula>LEFT($H24,3)="N/A"</formula>
    </cfRule>
  </conditionalFormatting>
  <conditionalFormatting sqref="D24:D7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1" man="true" max="16383" min="0"/>
    <brk id="27" man="true" max="16383" min="0"/>
    <brk id="31" man="true" max="16383" min="0"/>
    <brk id="36" man="true" max="16383" min="0"/>
    <brk id="40" man="true" max="16383" min="0"/>
    <brk id="42" man="true" max="16383" min="0"/>
    <brk id="45" man="true" max="16383" min="0"/>
    <brk id="49" man="true" max="16383" min="0"/>
    <brk id="53" man="true" max="16383" min="0"/>
    <brk id="58" man="true" max="16383" min="0"/>
    <brk id="61" man="true" max="16383" min="0"/>
    <brk id="65" man="true" max="16383" min="0"/>
    <brk id="69"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2026-09-29T14:16:18Z</dcterms:created>
  <dc:creator>openpyxl</dc:creator>
  <dc:description/>
  <dc:language>en-US</dc:language>
  <cp:lastModifiedBy/>
  <dcterms:modified xsi:type="dcterms:W3CDTF">2026-09-29T14:16:23Z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